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5\so\passend onderwijs\"/>
    </mc:Choice>
  </mc:AlternateContent>
  <bookViews>
    <workbookView xWindow="0" yWindow="0" windowWidth="14370" windowHeight="7515" tabRatio="871" activeTab="1"/>
  </bookViews>
  <sheets>
    <sheet name="toel" sheetId="6" r:id="rId1"/>
    <sheet name="geg" sheetId="1" r:id="rId2"/>
    <sheet name="baten" sheetId="5" r:id="rId3"/>
    <sheet name="lasten" sheetId="21" r:id="rId4"/>
    <sheet name="dir" sheetId="24"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s>
  <definedNames>
    <definedName name="_xlnm.Print_Area" localSheetId="9">act!$B$2:$O$64</definedName>
    <definedName name="_xlnm.Print_Area" localSheetId="11">bal!$B$2:$L$60</definedName>
    <definedName name="_xlnm.Print_Area" localSheetId="2">baten!$B$2:$O$243</definedName>
    <definedName name="_xlnm.Print_Area" localSheetId="10">begr!$B$2:$N$52,begr!$B$54:$N$104</definedName>
    <definedName name="_xlnm.Print_Area" localSheetId="4">dir!$B$2:$W$68</definedName>
    <definedName name="_xlnm.Print_Area" localSheetId="1">geg!$B$2:$O$63</definedName>
    <definedName name="_xlnm.Print_Area" localSheetId="14">graf!$B$2:$R$185</definedName>
    <definedName name="_xlnm.Print_Area" localSheetId="13">ken!$B$2:$K$198</definedName>
    <definedName name="_xlnm.Print_Area" localSheetId="3">lasten!$B$2:$Q$170</definedName>
    <definedName name="_xlnm.Print_Area" localSheetId="12">liq!$B$2:$K$55</definedName>
    <definedName name="_xlnm.Print_Area" localSheetId="8">mip!$B$2:$Y$56</definedName>
    <definedName name="_xlnm.Print_Area" localSheetId="7">mop!$B$2:$Q$32</definedName>
    <definedName name="_xlnm.Print_Area" localSheetId="6">obp!$B$2:$W$68</definedName>
    <definedName name="_xlnm.Print_Area" localSheetId="5">op!$B$2:$W$230</definedName>
    <definedName name="_xlnm.Print_Area" localSheetId="15">som!$B$2:$K$88</definedName>
    <definedName name="_xlnm.Print_Area" localSheetId="16">tab!$B$2:$N$99,tab!$B$101:$J$161,tab!$B$163:$W$209</definedName>
    <definedName name="_xlnm.Print_Area" localSheetId="0">toel!$C$2:$C$98</definedName>
    <definedName name="baden">tab!$B$147:$I$151</definedName>
    <definedName name="categorie">tab!$G$110:$I$112</definedName>
    <definedName name="MIvast">tab!$B$117:$F$121</definedName>
    <definedName name="Schaal2014">tab!$B$166:$W$208</definedName>
  </definedNames>
  <calcPr calcId="152511"/>
</workbook>
</file>

<file path=xl/calcChain.xml><?xml version="1.0" encoding="utf-8"?>
<calcChain xmlns="http://schemas.openxmlformats.org/spreadsheetml/2006/main">
  <c r="G92" i="18" l="1"/>
  <c r="H92" i="18"/>
  <c r="I92" i="18"/>
  <c r="F92" i="18"/>
  <c r="G187" i="5" l="1"/>
  <c r="J139" i="5"/>
  <c r="K139" i="5"/>
  <c r="L139" i="5" s="1"/>
  <c r="M139" i="5" s="1"/>
  <c r="J140" i="5"/>
  <c r="K140" i="5"/>
  <c r="L140" i="5" s="1"/>
  <c r="M140" i="5" s="1"/>
  <c r="J141" i="5"/>
  <c r="K141" i="5"/>
  <c r="L141" i="5" s="1"/>
  <c r="M141" i="5" s="1"/>
  <c r="I140" i="5"/>
  <c r="I141" i="5"/>
  <c r="I139" i="5"/>
  <c r="J55" i="5"/>
  <c r="K55" i="5"/>
  <c r="L55" i="5" s="1"/>
  <c r="M55" i="5" s="1"/>
  <c r="J56" i="5"/>
  <c r="K56" i="5"/>
  <c r="L56" i="5" s="1"/>
  <c r="M56" i="5" s="1"/>
  <c r="J57" i="5"/>
  <c r="K57" i="5"/>
  <c r="L57" i="5" s="1"/>
  <c r="M57" i="5" s="1"/>
  <c r="I56" i="5"/>
  <c r="I57" i="5"/>
  <c r="I55" i="5"/>
  <c r="G40" i="16" l="1"/>
  <c r="H40" i="16" s="1"/>
  <c r="I40" i="16" s="1"/>
  <c r="J40" i="16" s="1"/>
  <c r="G56" i="20"/>
  <c r="H56" i="20"/>
  <c r="I56" i="20"/>
  <c r="G57" i="20"/>
  <c r="H57" i="20"/>
  <c r="I57" i="20"/>
  <c r="G58" i="20"/>
  <c r="H58" i="20"/>
  <c r="I58" i="20"/>
  <c r="F58" i="20"/>
  <c r="F57" i="20"/>
  <c r="F56" i="20"/>
  <c r="G50" i="1"/>
  <c r="M50" i="1"/>
  <c r="L50" i="1"/>
  <c r="K50" i="1"/>
  <c r="J50" i="1"/>
  <c r="I50" i="1"/>
  <c r="H50" i="1"/>
  <c r="H48" i="1"/>
  <c r="I48" i="1" s="1"/>
  <c r="J48" i="1" s="1"/>
  <c r="K48" i="1" s="1"/>
  <c r="L48" i="1" s="1"/>
  <c r="M48" i="1" s="1"/>
  <c r="H47" i="1"/>
  <c r="G47" i="1"/>
  <c r="H46" i="1"/>
  <c r="I46" i="1" s="1"/>
  <c r="J46" i="1" s="1"/>
  <c r="K46" i="1" s="1"/>
  <c r="L46" i="1" s="1"/>
  <c r="M46" i="1" s="1"/>
  <c r="H45" i="1"/>
  <c r="I45" i="1" s="1"/>
  <c r="I47" i="1" s="1"/>
  <c r="J45" i="1" l="1"/>
  <c r="J47" i="1" l="1"/>
  <c r="K45" i="1"/>
  <c r="K47" i="1" l="1"/>
  <c r="L45" i="1"/>
  <c r="L47" i="1" l="1"/>
  <c r="M45" i="1"/>
  <c r="M47" i="1" s="1"/>
  <c r="D7" i="4" l="1"/>
  <c r="C7" i="4"/>
  <c r="J65" i="4"/>
  <c r="J64" i="4"/>
  <c r="J63" i="4"/>
  <c r="J58" i="4"/>
  <c r="K58" i="4"/>
  <c r="J59" i="4"/>
  <c r="K59" i="4"/>
  <c r="J60" i="4"/>
  <c r="K60" i="4"/>
  <c r="I59" i="4"/>
  <c r="I60" i="4"/>
  <c r="I58" i="4"/>
  <c r="I34" i="4"/>
  <c r="F65" i="4"/>
  <c r="F64" i="4"/>
  <c r="E65" i="4"/>
  <c r="E64" i="4"/>
  <c r="C65" i="4"/>
  <c r="D65" i="4" s="1"/>
  <c r="D64" i="4"/>
  <c r="C64" i="4"/>
  <c r="G60" i="4"/>
  <c r="G59" i="4"/>
  <c r="G58" i="4"/>
  <c r="F60" i="4"/>
  <c r="F59" i="4"/>
  <c r="F58" i="4"/>
  <c r="E60" i="4"/>
  <c r="E59" i="4"/>
  <c r="E58" i="4"/>
  <c r="D61" i="4"/>
  <c r="D60" i="4"/>
  <c r="D59" i="4"/>
  <c r="D58" i="4"/>
  <c r="D57" i="4"/>
  <c r="C61" i="4"/>
  <c r="C60" i="4"/>
  <c r="C59" i="4"/>
  <c r="C58" i="4"/>
  <c r="C57" i="4"/>
  <c r="H22" i="1"/>
  <c r="D52" i="4" l="1"/>
  <c r="D51" i="4"/>
  <c r="D50" i="4"/>
  <c r="D49" i="4"/>
  <c r="D48" i="4"/>
  <c r="D28" i="4"/>
  <c r="D11" i="4"/>
  <c r="E12" i="4" l="1"/>
  <c r="D12" i="4" s="1"/>
  <c r="D8" i="4" s="1"/>
  <c r="C196" i="4" l="1"/>
  <c r="C195" i="4"/>
  <c r="D193" i="4"/>
  <c r="C194" i="4"/>
  <c r="C117" i="4"/>
  <c r="C187" i="4" l="1"/>
  <c r="C186" i="4"/>
  <c r="C11" i="4" l="1"/>
  <c r="C12" i="4"/>
  <c r="C8" i="4" s="1"/>
  <c r="C40" i="4" l="1"/>
  <c r="C41" i="4" s="1"/>
  <c r="D23" i="4" l="1"/>
  <c r="D27" i="4"/>
  <c r="J194" i="18" l="1"/>
  <c r="J193" i="18"/>
  <c r="J192" i="18"/>
  <c r="N192" i="24" l="1"/>
  <c r="M192" i="24"/>
  <c r="D192" i="24"/>
  <c r="N191" i="24"/>
  <c r="M191" i="24"/>
  <c r="D191" i="24"/>
  <c r="N190" i="24"/>
  <c r="M190" i="24"/>
  <c r="D190" i="24"/>
  <c r="N189" i="24"/>
  <c r="M189" i="24"/>
  <c r="D189" i="24"/>
  <c r="N188" i="24"/>
  <c r="M188" i="24"/>
  <c r="D188" i="24"/>
  <c r="N187" i="24"/>
  <c r="M187" i="24"/>
  <c r="D187" i="24"/>
  <c r="N186" i="24"/>
  <c r="M186" i="24"/>
  <c r="D186" i="24"/>
  <c r="N185" i="24"/>
  <c r="M185" i="24"/>
  <c r="D185" i="24"/>
  <c r="N184" i="24"/>
  <c r="M184" i="24"/>
  <c r="D184" i="24"/>
  <c r="N183" i="24"/>
  <c r="M183" i="24"/>
  <c r="D183" i="24"/>
  <c r="N182" i="24"/>
  <c r="M182" i="24"/>
  <c r="D182" i="24"/>
  <c r="N181" i="24"/>
  <c r="M181" i="24"/>
  <c r="D181" i="24"/>
  <c r="N180" i="24"/>
  <c r="M180" i="24"/>
  <c r="D180" i="24"/>
  <c r="N179" i="24"/>
  <c r="M179" i="24"/>
  <c r="D179" i="24"/>
  <c r="N178" i="24"/>
  <c r="M178" i="24"/>
  <c r="I178" i="24"/>
  <c r="H178" i="24"/>
  <c r="G178" i="24"/>
  <c r="F178" i="24"/>
  <c r="E178" i="24"/>
  <c r="D178" i="24"/>
  <c r="N165" i="24"/>
  <c r="M165" i="24"/>
  <c r="D165" i="24"/>
  <c r="N164" i="24"/>
  <c r="M164" i="24"/>
  <c r="D164" i="24"/>
  <c r="N163" i="24"/>
  <c r="M163" i="24"/>
  <c r="D163" i="24"/>
  <c r="N162" i="24"/>
  <c r="M162" i="24"/>
  <c r="D162" i="24"/>
  <c r="N161" i="24"/>
  <c r="M161" i="24"/>
  <c r="D161" i="24"/>
  <c r="N160" i="24"/>
  <c r="M160" i="24"/>
  <c r="D160" i="24"/>
  <c r="N159" i="24"/>
  <c r="M159" i="24"/>
  <c r="D159" i="24"/>
  <c r="N158" i="24"/>
  <c r="M158" i="24"/>
  <c r="D158" i="24"/>
  <c r="N157" i="24"/>
  <c r="M157" i="24"/>
  <c r="D157" i="24"/>
  <c r="N156" i="24"/>
  <c r="M156" i="24"/>
  <c r="D156" i="24"/>
  <c r="N155" i="24"/>
  <c r="M155" i="24"/>
  <c r="D155" i="24"/>
  <c r="N154" i="24"/>
  <c r="M154" i="24"/>
  <c r="D154" i="24"/>
  <c r="N153" i="24"/>
  <c r="M153" i="24"/>
  <c r="D153" i="24"/>
  <c r="N152" i="24"/>
  <c r="M152" i="24"/>
  <c r="D152" i="24"/>
  <c r="N151" i="24"/>
  <c r="M151" i="24"/>
  <c r="I151" i="24"/>
  <c r="H151" i="24"/>
  <c r="G151" i="24"/>
  <c r="F151" i="24"/>
  <c r="E151" i="24"/>
  <c r="D151" i="24"/>
  <c r="N138" i="24"/>
  <c r="M138" i="24"/>
  <c r="D138" i="24"/>
  <c r="N137" i="24"/>
  <c r="M137" i="24"/>
  <c r="D137" i="24"/>
  <c r="N136" i="24"/>
  <c r="M136" i="24"/>
  <c r="D136" i="24"/>
  <c r="N135" i="24"/>
  <c r="M135" i="24"/>
  <c r="D135" i="24"/>
  <c r="N134" i="24"/>
  <c r="M134" i="24"/>
  <c r="D134" i="24"/>
  <c r="N133" i="24"/>
  <c r="M133" i="24"/>
  <c r="D133" i="24"/>
  <c r="N132" i="24"/>
  <c r="M132" i="24"/>
  <c r="D132" i="24"/>
  <c r="N131" i="24"/>
  <c r="M131" i="24"/>
  <c r="D131" i="24"/>
  <c r="N130" i="24"/>
  <c r="M130" i="24"/>
  <c r="D130" i="24"/>
  <c r="N129" i="24"/>
  <c r="M129" i="24"/>
  <c r="D129" i="24"/>
  <c r="N128" i="24"/>
  <c r="M128" i="24"/>
  <c r="D128" i="24"/>
  <c r="N127" i="24"/>
  <c r="M127" i="24"/>
  <c r="D127" i="24"/>
  <c r="N126" i="24"/>
  <c r="M126" i="24"/>
  <c r="D126" i="24"/>
  <c r="N125" i="24"/>
  <c r="M125" i="24"/>
  <c r="D125" i="24"/>
  <c r="N124" i="24"/>
  <c r="M124" i="24"/>
  <c r="I124" i="24"/>
  <c r="H124" i="24"/>
  <c r="G124" i="24"/>
  <c r="F124" i="24"/>
  <c r="E124" i="24"/>
  <c r="D124" i="24"/>
  <c r="N111" i="24"/>
  <c r="M111" i="24"/>
  <c r="D111" i="24"/>
  <c r="N110" i="24"/>
  <c r="M110" i="24"/>
  <c r="D110" i="24"/>
  <c r="N109" i="24"/>
  <c r="M109" i="24"/>
  <c r="D109" i="24"/>
  <c r="N108" i="24"/>
  <c r="M108" i="24"/>
  <c r="D108" i="24"/>
  <c r="N107" i="24"/>
  <c r="M107" i="24"/>
  <c r="D107" i="24"/>
  <c r="N106" i="24"/>
  <c r="M106" i="24"/>
  <c r="D106" i="24"/>
  <c r="N105" i="24"/>
  <c r="M105" i="24"/>
  <c r="D105" i="24"/>
  <c r="N104" i="24"/>
  <c r="M104" i="24"/>
  <c r="D104" i="24"/>
  <c r="N103" i="24"/>
  <c r="M103" i="24"/>
  <c r="D103" i="24"/>
  <c r="N102" i="24"/>
  <c r="M102" i="24"/>
  <c r="D102" i="24"/>
  <c r="N101" i="24"/>
  <c r="M101" i="24"/>
  <c r="D101" i="24"/>
  <c r="N100" i="24"/>
  <c r="M100" i="24"/>
  <c r="D100" i="24"/>
  <c r="N99" i="24"/>
  <c r="M99" i="24"/>
  <c r="D99" i="24"/>
  <c r="N98" i="24"/>
  <c r="M98" i="24"/>
  <c r="D98" i="24"/>
  <c r="N97" i="24"/>
  <c r="M97" i="24"/>
  <c r="I97" i="24"/>
  <c r="H97" i="24"/>
  <c r="G97" i="24"/>
  <c r="F97" i="24"/>
  <c r="E97" i="24"/>
  <c r="D97" i="24"/>
  <c r="N84" i="24"/>
  <c r="M84" i="24"/>
  <c r="H84" i="24"/>
  <c r="H111" i="24" s="1"/>
  <c r="H138" i="24" s="1"/>
  <c r="H165" i="24" s="1"/>
  <c r="H192" i="24" s="1"/>
  <c r="D84" i="24"/>
  <c r="N83" i="24"/>
  <c r="M83" i="24"/>
  <c r="E83" i="24"/>
  <c r="D83" i="24"/>
  <c r="N82" i="24"/>
  <c r="M82" i="24"/>
  <c r="K82" i="24"/>
  <c r="K109" i="24" s="1"/>
  <c r="K136" i="24" s="1"/>
  <c r="K163" i="24" s="1"/>
  <c r="K190" i="24" s="1"/>
  <c r="D82" i="24"/>
  <c r="N81" i="24"/>
  <c r="M81" i="24"/>
  <c r="D81" i="24"/>
  <c r="N80" i="24"/>
  <c r="M80" i="24"/>
  <c r="D80" i="24"/>
  <c r="N79" i="24"/>
  <c r="M79" i="24"/>
  <c r="D79" i="24"/>
  <c r="N78" i="24"/>
  <c r="M78" i="24"/>
  <c r="D78" i="24"/>
  <c r="N77" i="24"/>
  <c r="M77" i="24"/>
  <c r="D77" i="24"/>
  <c r="N76" i="24"/>
  <c r="M76" i="24"/>
  <c r="D76" i="24"/>
  <c r="N75" i="24"/>
  <c r="M75" i="24"/>
  <c r="E75" i="24"/>
  <c r="D75" i="24"/>
  <c r="N74" i="24"/>
  <c r="M74" i="24"/>
  <c r="K74" i="24"/>
  <c r="K101" i="24" s="1"/>
  <c r="K128" i="24" s="1"/>
  <c r="K155" i="24" s="1"/>
  <c r="K182" i="24" s="1"/>
  <c r="D74" i="24"/>
  <c r="N73" i="24"/>
  <c r="M73" i="24"/>
  <c r="D73" i="24"/>
  <c r="N72" i="24"/>
  <c r="M72" i="24"/>
  <c r="D72" i="24"/>
  <c r="N71" i="24"/>
  <c r="M71" i="24"/>
  <c r="D71" i="24"/>
  <c r="N70" i="24"/>
  <c r="M70" i="24"/>
  <c r="I70" i="24"/>
  <c r="H70" i="24"/>
  <c r="G70" i="24"/>
  <c r="F70" i="24"/>
  <c r="E70" i="24"/>
  <c r="D70" i="24"/>
  <c r="N57" i="24"/>
  <c r="M57" i="24"/>
  <c r="K57" i="24"/>
  <c r="K84" i="24" s="1"/>
  <c r="K111" i="24" s="1"/>
  <c r="K138" i="24" s="1"/>
  <c r="K165" i="24" s="1"/>
  <c r="K192" i="24" s="1"/>
  <c r="I57" i="24"/>
  <c r="I84" i="24" s="1"/>
  <c r="I111" i="24" s="1"/>
  <c r="I138" i="24" s="1"/>
  <c r="I165" i="24" s="1"/>
  <c r="I192" i="24" s="1"/>
  <c r="H57" i="24"/>
  <c r="G57" i="24"/>
  <c r="G84" i="24" s="1"/>
  <c r="G111" i="24" s="1"/>
  <c r="G138" i="24" s="1"/>
  <c r="G165" i="24" s="1"/>
  <c r="G192" i="24" s="1"/>
  <c r="F57" i="24"/>
  <c r="F84" i="24" s="1"/>
  <c r="F111" i="24" s="1"/>
  <c r="F138" i="24" s="1"/>
  <c r="F165" i="24" s="1"/>
  <c r="F192" i="24" s="1"/>
  <c r="E57" i="24"/>
  <c r="E84" i="24" s="1"/>
  <c r="D57" i="24"/>
  <c r="N56" i="24"/>
  <c r="M56" i="24"/>
  <c r="K56" i="24"/>
  <c r="K83" i="24" s="1"/>
  <c r="K110" i="24" s="1"/>
  <c r="K137" i="24" s="1"/>
  <c r="K164" i="24" s="1"/>
  <c r="K191" i="24" s="1"/>
  <c r="I56" i="24"/>
  <c r="I83" i="24" s="1"/>
  <c r="I110" i="24" s="1"/>
  <c r="I137" i="24" s="1"/>
  <c r="I164" i="24" s="1"/>
  <c r="I191" i="24" s="1"/>
  <c r="H56" i="24"/>
  <c r="H83" i="24" s="1"/>
  <c r="H110" i="24" s="1"/>
  <c r="H137" i="24" s="1"/>
  <c r="H164" i="24" s="1"/>
  <c r="H191" i="24" s="1"/>
  <c r="G56" i="24"/>
  <c r="G83" i="24" s="1"/>
  <c r="G110" i="24" s="1"/>
  <c r="G137" i="24" s="1"/>
  <c r="G164" i="24" s="1"/>
  <c r="G191" i="24" s="1"/>
  <c r="F56" i="24"/>
  <c r="F83" i="24" s="1"/>
  <c r="F110" i="24" s="1"/>
  <c r="F137" i="24" s="1"/>
  <c r="F164" i="24" s="1"/>
  <c r="F191" i="24" s="1"/>
  <c r="E56" i="24"/>
  <c r="J56" i="24" s="1"/>
  <c r="D56" i="24"/>
  <c r="N55" i="24"/>
  <c r="M55" i="24"/>
  <c r="K55" i="24"/>
  <c r="I55" i="24"/>
  <c r="I82" i="24" s="1"/>
  <c r="I109" i="24" s="1"/>
  <c r="I136" i="24" s="1"/>
  <c r="I163" i="24" s="1"/>
  <c r="I190" i="24" s="1"/>
  <c r="H55" i="24"/>
  <c r="H82" i="24" s="1"/>
  <c r="H109" i="24" s="1"/>
  <c r="H136" i="24" s="1"/>
  <c r="H163" i="24" s="1"/>
  <c r="H190" i="24" s="1"/>
  <c r="G55" i="24"/>
  <c r="G82" i="24" s="1"/>
  <c r="G109" i="24" s="1"/>
  <c r="G136" i="24" s="1"/>
  <c r="G163" i="24" s="1"/>
  <c r="G190" i="24" s="1"/>
  <c r="F55" i="24"/>
  <c r="F82" i="24" s="1"/>
  <c r="F109" i="24" s="1"/>
  <c r="F136" i="24" s="1"/>
  <c r="F163" i="24" s="1"/>
  <c r="F190" i="24" s="1"/>
  <c r="E55" i="24"/>
  <c r="E82" i="24" s="1"/>
  <c r="D55" i="24"/>
  <c r="N54" i="24"/>
  <c r="M54" i="24"/>
  <c r="K54" i="24"/>
  <c r="K81" i="24" s="1"/>
  <c r="K108" i="24" s="1"/>
  <c r="K135" i="24" s="1"/>
  <c r="K162" i="24" s="1"/>
  <c r="K189" i="24" s="1"/>
  <c r="I54" i="24"/>
  <c r="I81" i="24" s="1"/>
  <c r="I108" i="24" s="1"/>
  <c r="I135" i="24" s="1"/>
  <c r="I162" i="24" s="1"/>
  <c r="I189" i="24" s="1"/>
  <c r="H54" i="24"/>
  <c r="H81" i="24" s="1"/>
  <c r="H108" i="24" s="1"/>
  <c r="H135" i="24" s="1"/>
  <c r="H162" i="24" s="1"/>
  <c r="H189" i="24" s="1"/>
  <c r="G54" i="24"/>
  <c r="G81" i="24" s="1"/>
  <c r="G108" i="24" s="1"/>
  <c r="G135" i="24" s="1"/>
  <c r="G162" i="24" s="1"/>
  <c r="G189" i="24" s="1"/>
  <c r="F54" i="24"/>
  <c r="F81" i="24" s="1"/>
  <c r="F108" i="24" s="1"/>
  <c r="F135" i="24" s="1"/>
  <c r="F162" i="24" s="1"/>
  <c r="F189" i="24" s="1"/>
  <c r="E54" i="24"/>
  <c r="J54" i="24" s="1"/>
  <c r="D54" i="24"/>
  <c r="N53" i="24"/>
  <c r="M53" i="24"/>
  <c r="K53" i="24"/>
  <c r="K80" i="24" s="1"/>
  <c r="K107" i="24" s="1"/>
  <c r="K134" i="24" s="1"/>
  <c r="K161" i="24" s="1"/>
  <c r="K188" i="24" s="1"/>
  <c r="J53" i="24"/>
  <c r="I53" i="24"/>
  <c r="I80" i="24" s="1"/>
  <c r="I107" i="24" s="1"/>
  <c r="I134" i="24" s="1"/>
  <c r="I161" i="24" s="1"/>
  <c r="I188" i="24" s="1"/>
  <c r="H53" i="24"/>
  <c r="H80" i="24" s="1"/>
  <c r="H107" i="24" s="1"/>
  <c r="H134" i="24" s="1"/>
  <c r="H161" i="24" s="1"/>
  <c r="H188" i="24" s="1"/>
  <c r="G53" i="24"/>
  <c r="G80" i="24" s="1"/>
  <c r="G107" i="24" s="1"/>
  <c r="G134" i="24" s="1"/>
  <c r="G161" i="24" s="1"/>
  <c r="G188" i="24" s="1"/>
  <c r="F53" i="24"/>
  <c r="F80" i="24" s="1"/>
  <c r="F107" i="24" s="1"/>
  <c r="F134" i="24" s="1"/>
  <c r="F161" i="24" s="1"/>
  <c r="F188" i="24" s="1"/>
  <c r="E53" i="24"/>
  <c r="E80" i="24" s="1"/>
  <c r="D53" i="24"/>
  <c r="N52" i="24"/>
  <c r="M52" i="24"/>
  <c r="K52" i="24"/>
  <c r="K79" i="24" s="1"/>
  <c r="K106" i="24" s="1"/>
  <c r="K133" i="24" s="1"/>
  <c r="K160" i="24" s="1"/>
  <c r="K187" i="24" s="1"/>
  <c r="I52" i="24"/>
  <c r="I79" i="24" s="1"/>
  <c r="I106" i="24" s="1"/>
  <c r="I133" i="24" s="1"/>
  <c r="I160" i="24" s="1"/>
  <c r="I187" i="24" s="1"/>
  <c r="H52" i="24"/>
  <c r="H79" i="24" s="1"/>
  <c r="H106" i="24" s="1"/>
  <c r="H133" i="24" s="1"/>
  <c r="H160" i="24" s="1"/>
  <c r="H187" i="24" s="1"/>
  <c r="G52" i="24"/>
  <c r="G79" i="24" s="1"/>
  <c r="G106" i="24" s="1"/>
  <c r="G133" i="24" s="1"/>
  <c r="G160" i="24" s="1"/>
  <c r="G187" i="24" s="1"/>
  <c r="F52" i="24"/>
  <c r="F79" i="24" s="1"/>
  <c r="F106" i="24" s="1"/>
  <c r="F133" i="24" s="1"/>
  <c r="F160" i="24" s="1"/>
  <c r="F187" i="24" s="1"/>
  <c r="E52" i="24"/>
  <c r="J52" i="24" s="1"/>
  <c r="D52" i="24"/>
  <c r="N51" i="24"/>
  <c r="M51" i="24"/>
  <c r="K51" i="24"/>
  <c r="K78" i="24" s="1"/>
  <c r="K105" i="24" s="1"/>
  <c r="K132" i="24" s="1"/>
  <c r="K159" i="24" s="1"/>
  <c r="K186" i="24" s="1"/>
  <c r="I51" i="24"/>
  <c r="I78" i="24" s="1"/>
  <c r="I105" i="24" s="1"/>
  <c r="I132" i="24" s="1"/>
  <c r="I159" i="24" s="1"/>
  <c r="I186" i="24" s="1"/>
  <c r="H51" i="24"/>
  <c r="H78" i="24" s="1"/>
  <c r="H105" i="24" s="1"/>
  <c r="H132" i="24" s="1"/>
  <c r="H159" i="24" s="1"/>
  <c r="H186" i="24" s="1"/>
  <c r="G51" i="24"/>
  <c r="G78" i="24" s="1"/>
  <c r="G105" i="24" s="1"/>
  <c r="G132" i="24" s="1"/>
  <c r="G159" i="24" s="1"/>
  <c r="G186" i="24" s="1"/>
  <c r="F51" i="24"/>
  <c r="F78" i="24" s="1"/>
  <c r="F105" i="24" s="1"/>
  <c r="F132" i="24" s="1"/>
  <c r="F159" i="24" s="1"/>
  <c r="F186" i="24" s="1"/>
  <c r="E51" i="24"/>
  <c r="J51" i="24" s="1"/>
  <c r="D51" i="24"/>
  <c r="N50" i="24"/>
  <c r="M50" i="24"/>
  <c r="K50" i="24"/>
  <c r="K77" i="24" s="1"/>
  <c r="K104" i="24" s="1"/>
  <c r="K131" i="24" s="1"/>
  <c r="K158" i="24" s="1"/>
  <c r="K185" i="24" s="1"/>
  <c r="I50" i="24"/>
  <c r="I77" i="24" s="1"/>
  <c r="I104" i="24" s="1"/>
  <c r="I131" i="24" s="1"/>
  <c r="I158" i="24" s="1"/>
  <c r="I185" i="24" s="1"/>
  <c r="H50" i="24"/>
  <c r="H77" i="24" s="1"/>
  <c r="H104" i="24" s="1"/>
  <c r="H131" i="24" s="1"/>
  <c r="H158" i="24" s="1"/>
  <c r="H185" i="24" s="1"/>
  <c r="G50" i="24"/>
  <c r="G77" i="24" s="1"/>
  <c r="G104" i="24" s="1"/>
  <c r="G131" i="24" s="1"/>
  <c r="G158" i="24" s="1"/>
  <c r="G185" i="24" s="1"/>
  <c r="F50" i="24"/>
  <c r="F77" i="24" s="1"/>
  <c r="F104" i="24" s="1"/>
  <c r="F131" i="24" s="1"/>
  <c r="F158" i="24" s="1"/>
  <c r="F185" i="24" s="1"/>
  <c r="E50" i="24"/>
  <c r="J50" i="24" s="1"/>
  <c r="D50" i="24"/>
  <c r="N49" i="24"/>
  <c r="M49" i="24"/>
  <c r="K49" i="24"/>
  <c r="K76" i="24" s="1"/>
  <c r="K103" i="24" s="1"/>
  <c r="K130" i="24" s="1"/>
  <c r="K157" i="24" s="1"/>
  <c r="K184" i="24" s="1"/>
  <c r="I49" i="24"/>
  <c r="I76" i="24" s="1"/>
  <c r="I103" i="24" s="1"/>
  <c r="I130" i="24" s="1"/>
  <c r="I157" i="24" s="1"/>
  <c r="I184" i="24" s="1"/>
  <c r="H49" i="24"/>
  <c r="H76" i="24" s="1"/>
  <c r="H103" i="24" s="1"/>
  <c r="H130" i="24" s="1"/>
  <c r="H157" i="24" s="1"/>
  <c r="H184" i="24" s="1"/>
  <c r="G49" i="24"/>
  <c r="G76" i="24" s="1"/>
  <c r="G103" i="24" s="1"/>
  <c r="G130" i="24" s="1"/>
  <c r="G157" i="24" s="1"/>
  <c r="G184" i="24" s="1"/>
  <c r="F49" i="24"/>
  <c r="F76" i="24" s="1"/>
  <c r="F103" i="24" s="1"/>
  <c r="F130" i="24" s="1"/>
  <c r="F157" i="24" s="1"/>
  <c r="F184" i="24" s="1"/>
  <c r="E49" i="24"/>
  <c r="E76" i="24" s="1"/>
  <c r="D49" i="24"/>
  <c r="N48" i="24"/>
  <c r="M48" i="24"/>
  <c r="K48" i="24"/>
  <c r="K75" i="24" s="1"/>
  <c r="K102" i="24" s="1"/>
  <c r="K129" i="24" s="1"/>
  <c r="K156" i="24" s="1"/>
  <c r="K183" i="24" s="1"/>
  <c r="I48" i="24"/>
  <c r="I75" i="24" s="1"/>
  <c r="I102" i="24" s="1"/>
  <c r="I129" i="24" s="1"/>
  <c r="I156" i="24" s="1"/>
  <c r="I183" i="24" s="1"/>
  <c r="H48" i="24"/>
  <c r="H75" i="24" s="1"/>
  <c r="H102" i="24" s="1"/>
  <c r="H129" i="24" s="1"/>
  <c r="H156" i="24" s="1"/>
  <c r="H183" i="24" s="1"/>
  <c r="G48" i="24"/>
  <c r="G75" i="24" s="1"/>
  <c r="G102" i="24" s="1"/>
  <c r="G129" i="24" s="1"/>
  <c r="G156" i="24" s="1"/>
  <c r="G183" i="24" s="1"/>
  <c r="F48" i="24"/>
  <c r="F75" i="24" s="1"/>
  <c r="F102" i="24" s="1"/>
  <c r="F129" i="24" s="1"/>
  <c r="F156" i="24" s="1"/>
  <c r="F183" i="24" s="1"/>
  <c r="E48" i="24"/>
  <c r="J48" i="24" s="1"/>
  <c r="D48" i="24"/>
  <c r="N47" i="24"/>
  <c r="M47" i="24"/>
  <c r="K47" i="24"/>
  <c r="I47" i="24"/>
  <c r="I74" i="24" s="1"/>
  <c r="I101" i="24" s="1"/>
  <c r="I128" i="24" s="1"/>
  <c r="I155" i="24" s="1"/>
  <c r="I182" i="24" s="1"/>
  <c r="H47" i="24"/>
  <c r="H74" i="24" s="1"/>
  <c r="H101" i="24" s="1"/>
  <c r="H128" i="24" s="1"/>
  <c r="H155" i="24" s="1"/>
  <c r="H182" i="24" s="1"/>
  <c r="G47" i="24"/>
  <c r="G74" i="24" s="1"/>
  <c r="G101" i="24" s="1"/>
  <c r="G128" i="24" s="1"/>
  <c r="G155" i="24" s="1"/>
  <c r="G182" i="24" s="1"/>
  <c r="F47" i="24"/>
  <c r="F74" i="24" s="1"/>
  <c r="F101" i="24" s="1"/>
  <c r="F128" i="24" s="1"/>
  <c r="F155" i="24" s="1"/>
  <c r="F182" i="24" s="1"/>
  <c r="E47" i="24"/>
  <c r="E74" i="24" s="1"/>
  <c r="D47" i="24"/>
  <c r="N46" i="24"/>
  <c r="M46" i="24"/>
  <c r="K46" i="24"/>
  <c r="K73" i="24" s="1"/>
  <c r="K100" i="24" s="1"/>
  <c r="K127" i="24" s="1"/>
  <c r="K154" i="24" s="1"/>
  <c r="K181" i="24" s="1"/>
  <c r="I46" i="24"/>
  <c r="I73" i="24" s="1"/>
  <c r="I100" i="24" s="1"/>
  <c r="I127" i="24" s="1"/>
  <c r="I154" i="24" s="1"/>
  <c r="I181" i="24" s="1"/>
  <c r="H46" i="24"/>
  <c r="H73" i="24" s="1"/>
  <c r="H100" i="24" s="1"/>
  <c r="H127" i="24" s="1"/>
  <c r="H154" i="24" s="1"/>
  <c r="H181" i="24" s="1"/>
  <c r="G46" i="24"/>
  <c r="G73" i="24" s="1"/>
  <c r="G100" i="24" s="1"/>
  <c r="G127" i="24" s="1"/>
  <c r="G154" i="24" s="1"/>
  <c r="G181" i="24" s="1"/>
  <c r="F46" i="24"/>
  <c r="F73" i="24" s="1"/>
  <c r="F100" i="24" s="1"/>
  <c r="F127" i="24" s="1"/>
  <c r="F154" i="24" s="1"/>
  <c r="F181" i="24" s="1"/>
  <c r="E46" i="24"/>
  <c r="J46" i="24" s="1"/>
  <c r="D46" i="24"/>
  <c r="N45" i="24"/>
  <c r="M45" i="24"/>
  <c r="K45" i="24"/>
  <c r="K72" i="24" s="1"/>
  <c r="K99" i="24" s="1"/>
  <c r="K126" i="24" s="1"/>
  <c r="K153" i="24" s="1"/>
  <c r="K180" i="24" s="1"/>
  <c r="J45" i="24"/>
  <c r="I45" i="24"/>
  <c r="I72" i="24" s="1"/>
  <c r="I99" i="24" s="1"/>
  <c r="I126" i="24" s="1"/>
  <c r="I153" i="24" s="1"/>
  <c r="I180" i="24" s="1"/>
  <c r="H45" i="24"/>
  <c r="H72" i="24" s="1"/>
  <c r="H99" i="24" s="1"/>
  <c r="H126" i="24" s="1"/>
  <c r="H153" i="24" s="1"/>
  <c r="H180" i="24" s="1"/>
  <c r="G45" i="24"/>
  <c r="G72" i="24" s="1"/>
  <c r="G99" i="24" s="1"/>
  <c r="G126" i="24" s="1"/>
  <c r="G153" i="24" s="1"/>
  <c r="G180" i="24" s="1"/>
  <c r="F45" i="24"/>
  <c r="F72" i="24" s="1"/>
  <c r="F99" i="24" s="1"/>
  <c r="F126" i="24" s="1"/>
  <c r="F153" i="24" s="1"/>
  <c r="F180" i="24" s="1"/>
  <c r="E45" i="24"/>
  <c r="E72" i="24" s="1"/>
  <c r="D45" i="24"/>
  <c r="N44" i="24"/>
  <c r="M44" i="24"/>
  <c r="K44" i="24"/>
  <c r="K71" i="24" s="1"/>
  <c r="K98" i="24" s="1"/>
  <c r="K125" i="24" s="1"/>
  <c r="K152" i="24" s="1"/>
  <c r="K179" i="24" s="1"/>
  <c r="I44" i="24"/>
  <c r="I71" i="24" s="1"/>
  <c r="I98" i="24" s="1"/>
  <c r="I125" i="24" s="1"/>
  <c r="I152" i="24" s="1"/>
  <c r="I179" i="24" s="1"/>
  <c r="H44" i="24"/>
  <c r="H71" i="24" s="1"/>
  <c r="H98" i="24" s="1"/>
  <c r="H125" i="24" s="1"/>
  <c r="H152" i="24" s="1"/>
  <c r="H179" i="24" s="1"/>
  <c r="G44" i="24"/>
  <c r="G71" i="24" s="1"/>
  <c r="G98" i="24" s="1"/>
  <c r="G125" i="24" s="1"/>
  <c r="G152" i="24" s="1"/>
  <c r="G179" i="24" s="1"/>
  <c r="F44" i="24"/>
  <c r="F71" i="24" s="1"/>
  <c r="F98" i="24" s="1"/>
  <c r="F125" i="24" s="1"/>
  <c r="F152" i="24" s="1"/>
  <c r="F179" i="24" s="1"/>
  <c r="E44" i="24"/>
  <c r="J44" i="24" s="1"/>
  <c r="D44" i="24"/>
  <c r="K43" i="24"/>
  <c r="K70" i="24" s="1"/>
  <c r="K97" i="24" s="1"/>
  <c r="K124" i="24" s="1"/>
  <c r="K151" i="24" s="1"/>
  <c r="K178" i="24" s="1"/>
  <c r="H43" i="24"/>
  <c r="G43" i="24"/>
  <c r="F43" i="24"/>
  <c r="E43" i="24"/>
  <c r="D43" i="24"/>
  <c r="J57" i="24" l="1"/>
  <c r="E78" i="24"/>
  <c r="E105" i="24" s="1"/>
  <c r="J49" i="24"/>
  <c r="J83" i="24"/>
  <c r="J75" i="24"/>
  <c r="E111" i="24"/>
  <c r="J84" i="24"/>
  <c r="E101" i="24"/>
  <c r="J72" i="24"/>
  <c r="E99" i="24"/>
  <c r="E103" i="24"/>
  <c r="J76" i="24"/>
  <c r="E109" i="24"/>
  <c r="E132" i="24"/>
  <c r="E107" i="24"/>
  <c r="J80" i="24"/>
  <c r="J47" i="24"/>
  <c r="J74" i="24" s="1"/>
  <c r="Z74" i="24" s="1"/>
  <c r="J55" i="24"/>
  <c r="J82" i="24" s="1"/>
  <c r="Z82" i="24" s="1"/>
  <c r="E73" i="24"/>
  <c r="J78" i="24"/>
  <c r="J105" i="24" s="1"/>
  <c r="E81" i="24"/>
  <c r="E110" i="24"/>
  <c r="E71" i="24"/>
  <c r="E79" i="24"/>
  <c r="E102" i="24"/>
  <c r="E77" i="24"/>
  <c r="P193" i="24"/>
  <c r="AA192" i="24"/>
  <c r="AA191" i="24"/>
  <c r="AA190" i="24"/>
  <c r="AA189" i="24"/>
  <c r="AA188" i="24"/>
  <c r="AA187" i="24"/>
  <c r="AA186" i="24"/>
  <c r="AA185" i="24"/>
  <c r="AA184" i="24"/>
  <c r="AA183" i="24"/>
  <c r="AA182" i="24"/>
  <c r="AA181" i="24"/>
  <c r="O181" i="24"/>
  <c r="AE181" i="24" s="1"/>
  <c r="AA180" i="24"/>
  <c r="AA179" i="24"/>
  <c r="AA178" i="24"/>
  <c r="E171" i="24"/>
  <c r="E170" i="24"/>
  <c r="P166" i="24"/>
  <c r="AA165" i="24"/>
  <c r="AA164" i="24"/>
  <c r="AA163" i="24"/>
  <c r="AA162" i="24"/>
  <c r="AA161" i="24"/>
  <c r="O161" i="24"/>
  <c r="AE161" i="24" s="1"/>
  <c r="Q161" i="24"/>
  <c r="AA160" i="24"/>
  <c r="O160" i="24"/>
  <c r="AE160" i="24" s="1"/>
  <c r="AA159" i="24"/>
  <c r="AA158" i="24"/>
  <c r="AA157" i="24"/>
  <c r="O157" i="24"/>
  <c r="AE157" i="24" s="1"/>
  <c r="Q157" i="24"/>
  <c r="AA156" i="24"/>
  <c r="AA155" i="24"/>
  <c r="AA154" i="24"/>
  <c r="AA153" i="24"/>
  <c r="AA152" i="24"/>
  <c r="AA151" i="24"/>
  <c r="O151" i="24"/>
  <c r="AE151" i="24" s="1"/>
  <c r="E144" i="24"/>
  <c r="E143" i="24"/>
  <c r="P139" i="24"/>
  <c r="AA138" i="24"/>
  <c r="O138" i="24"/>
  <c r="AE138" i="24" s="1"/>
  <c r="AA137" i="24"/>
  <c r="AA136" i="24"/>
  <c r="AA135" i="24"/>
  <c r="O135" i="24"/>
  <c r="AE135" i="24" s="1"/>
  <c r="AA134" i="24"/>
  <c r="O134" i="24"/>
  <c r="AE134" i="24" s="1"/>
  <c r="AA133" i="24"/>
  <c r="AA132" i="24"/>
  <c r="AA131" i="24"/>
  <c r="O131" i="24"/>
  <c r="AE131" i="24" s="1"/>
  <c r="AA130" i="24"/>
  <c r="AA129" i="24"/>
  <c r="AA128" i="24"/>
  <c r="AA127" i="24"/>
  <c r="AA126" i="24"/>
  <c r="AA125" i="24"/>
  <c r="AA124" i="24"/>
  <c r="E117" i="24"/>
  <c r="E116" i="24"/>
  <c r="P112" i="24"/>
  <c r="AA111" i="24"/>
  <c r="AA110" i="24"/>
  <c r="AA109" i="24"/>
  <c r="AA108" i="24"/>
  <c r="AA107" i="24"/>
  <c r="AA106" i="24"/>
  <c r="O106" i="24"/>
  <c r="AE106" i="24" s="1"/>
  <c r="AA105" i="24"/>
  <c r="O105" i="24"/>
  <c r="AE105" i="24" s="1"/>
  <c r="AA104" i="24"/>
  <c r="AA103" i="24"/>
  <c r="AA102" i="24"/>
  <c r="AA101" i="24"/>
  <c r="AA100" i="24"/>
  <c r="O100" i="24"/>
  <c r="AE100" i="24" s="1"/>
  <c r="Q100" i="24"/>
  <c r="AA99" i="24"/>
  <c r="AA98" i="24"/>
  <c r="AA97" i="24"/>
  <c r="O97" i="24"/>
  <c r="E90" i="24"/>
  <c r="E89" i="24"/>
  <c r="P85" i="24"/>
  <c r="AA84" i="24"/>
  <c r="O84" i="24"/>
  <c r="AE84" i="24" s="1"/>
  <c r="AA83" i="24"/>
  <c r="AA82" i="24"/>
  <c r="AA81" i="24"/>
  <c r="AA80" i="24"/>
  <c r="AA79" i="24"/>
  <c r="O79" i="24"/>
  <c r="AE79" i="24" s="1"/>
  <c r="AA78" i="24"/>
  <c r="AA77" i="24"/>
  <c r="AF76" i="24"/>
  <c r="AA76" i="24"/>
  <c r="AA75" i="24"/>
  <c r="AA74" i="24"/>
  <c r="AA73" i="24"/>
  <c r="AA72" i="24"/>
  <c r="AA71" i="24"/>
  <c r="Q71" i="24"/>
  <c r="O71" i="24"/>
  <c r="AE71" i="24" s="1"/>
  <c r="AH71" i="24"/>
  <c r="AI71" i="24" s="1"/>
  <c r="AA70" i="24"/>
  <c r="E63" i="24"/>
  <c r="E62" i="24"/>
  <c r="P58" i="24"/>
  <c r="AF57" i="24"/>
  <c r="AA57" i="24"/>
  <c r="AH57" i="24"/>
  <c r="AI57" i="24" s="1"/>
  <c r="AF56" i="24"/>
  <c r="AA56" i="24"/>
  <c r="O56" i="24"/>
  <c r="AE56" i="24" s="1"/>
  <c r="AG56" i="24"/>
  <c r="AH56" i="24"/>
  <c r="AI56" i="24" s="1"/>
  <c r="AG55" i="24"/>
  <c r="AA55" i="24"/>
  <c r="Z55" i="24"/>
  <c r="AB55" i="24" s="1"/>
  <c r="AF55" i="24"/>
  <c r="AH55" i="24"/>
  <c r="AI55" i="24" s="1"/>
  <c r="AA54" i="24"/>
  <c r="Z54" i="24"/>
  <c r="AF54" i="24"/>
  <c r="AG54" i="24"/>
  <c r="AA53" i="24"/>
  <c r="AH53" i="24"/>
  <c r="AI53" i="24" s="1"/>
  <c r="AF52" i="24"/>
  <c r="AA52" i="24"/>
  <c r="O52" i="24"/>
  <c r="AE52" i="24" s="1"/>
  <c r="AH52" i="24"/>
  <c r="AI52" i="24" s="1"/>
  <c r="AH51" i="24"/>
  <c r="AI51" i="24" s="1"/>
  <c r="AG51" i="24"/>
  <c r="AA51" i="24"/>
  <c r="Z51" i="24"/>
  <c r="AB51" i="24" s="1"/>
  <c r="AF51" i="24"/>
  <c r="O51" i="24"/>
  <c r="AE51" i="24" s="1"/>
  <c r="AA50" i="24"/>
  <c r="Z50" i="24"/>
  <c r="AF50" i="24"/>
  <c r="AG50" i="24"/>
  <c r="AF49" i="24"/>
  <c r="AA49" i="24"/>
  <c r="AH49" i="24"/>
  <c r="AI49" i="24" s="1"/>
  <c r="AF48" i="24"/>
  <c r="AA48" i="24"/>
  <c r="AH48" i="24"/>
  <c r="AI48" i="24" s="1"/>
  <c r="AG47" i="24"/>
  <c r="AA47" i="24"/>
  <c r="Z47" i="24"/>
  <c r="AB47" i="24" s="1"/>
  <c r="AF47" i="24"/>
  <c r="AH47" i="24"/>
  <c r="AI47" i="24" s="1"/>
  <c r="AA46" i="24"/>
  <c r="Z46" i="24"/>
  <c r="AF46" i="24"/>
  <c r="AG46" i="24"/>
  <c r="AA45" i="24"/>
  <c r="AH45" i="24"/>
  <c r="AI45" i="24" s="1"/>
  <c r="AA44" i="24"/>
  <c r="AH44" i="24"/>
  <c r="AI44" i="24" s="1"/>
  <c r="AA43" i="24"/>
  <c r="O43" i="24"/>
  <c r="AE43" i="24" s="1"/>
  <c r="N43" i="24"/>
  <c r="M43" i="24"/>
  <c r="AF43" i="24" s="1"/>
  <c r="I43" i="24"/>
  <c r="AG70" i="24" s="1"/>
  <c r="E36" i="24"/>
  <c r="E35" i="24"/>
  <c r="P31" i="24"/>
  <c r="N31" i="24"/>
  <c r="M31" i="24"/>
  <c r="K31" i="24"/>
  <c r="F192" i="18" s="1"/>
  <c r="AH30" i="24"/>
  <c r="AI30" i="24" s="1"/>
  <c r="AG30" i="24"/>
  <c r="AF30" i="24"/>
  <c r="AA30" i="24"/>
  <c r="Z30" i="24"/>
  <c r="Q30" i="24"/>
  <c r="O30" i="24"/>
  <c r="AE30" i="24" s="1"/>
  <c r="AH29" i="24"/>
  <c r="AI29" i="24" s="1"/>
  <c r="AG29" i="24"/>
  <c r="AF29" i="24"/>
  <c r="AA29" i="24"/>
  <c r="Z29" i="24"/>
  <c r="AB29" i="24" s="1"/>
  <c r="O29" i="24"/>
  <c r="AE29" i="24" s="1"/>
  <c r="AH28" i="24"/>
  <c r="AI28" i="24" s="1"/>
  <c r="AG28" i="24"/>
  <c r="AF28" i="24"/>
  <c r="AA28" i="24"/>
  <c r="Z28" i="24"/>
  <c r="AB28" i="24" s="1"/>
  <c r="O28" i="24"/>
  <c r="AE28" i="24" s="1"/>
  <c r="AH27" i="24"/>
  <c r="AI27" i="24" s="1"/>
  <c r="AG27" i="24"/>
  <c r="AF27" i="24"/>
  <c r="AA27" i="24"/>
  <c r="Z27" i="24"/>
  <c r="O27" i="24"/>
  <c r="AE27" i="24" s="1"/>
  <c r="AH26" i="24"/>
  <c r="AI26" i="24" s="1"/>
  <c r="AG26" i="24"/>
  <c r="AF26" i="24"/>
  <c r="AA26" i="24"/>
  <c r="Z26" i="24"/>
  <c r="O26" i="24"/>
  <c r="Q26" i="24" s="1"/>
  <c r="AH25" i="24"/>
  <c r="AI25" i="24" s="1"/>
  <c r="AG25" i="24"/>
  <c r="AF25" i="24"/>
  <c r="AA25" i="24"/>
  <c r="Z25" i="24"/>
  <c r="AB25" i="24" s="1"/>
  <c r="O25" i="24"/>
  <c r="AE25" i="24" s="1"/>
  <c r="AH24" i="24"/>
  <c r="AI24" i="24" s="1"/>
  <c r="AG24" i="24"/>
  <c r="AF24" i="24"/>
  <c r="AA24" i="24"/>
  <c r="Z24" i="24"/>
  <c r="AC24" i="24" s="1"/>
  <c r="O24" i="24"/>
  <c r="AE24" i="24" s="1"/>
  <c r="AH23" i="24"/>
  <c r="AI23" i="24" s="1"/>
  <c r="AG23" i="24"/>
  <c r="AF23" i="24"/>
  <c r="AA23" i="24"/>
  <c r="Z23" i="24"/>
  <c r="AB23" i="24" s="1"/>
  <c r="O23" i="24"/>
  <c r="Q23" i="24" s="1"/>
  <c r="AI22" i="24"/>
  <c r="AH22" i="24"/>
  <c r="AG22" i="24"/>
  <c r="AF22" i="24"/>
  <c r="AA22" i="24"/>
  <c r="Z22" i="24"/>
  <c r="Q22" i="24"/>
  <c r="O22" i="24"/>
  <c r="AE22" i="24" s="1"/>
  <c r="AH21" i="24"/>
  <c r="AI21" i="24" s="1"/>
  <c r="AG21" i="24"/>
  <c r="AF21" i="24"/>
  <c r="AA21" i="24"/>
  <c r="Z21" i="24"/>
  <c r="AC21" i="24" s="1"/>
  <c r="Q21" i="24"/>
  <c r="O21" i="24"/>
  <c r="AE21" i="24" s="1"/>
  <c r="AH20" i="24"/>
  <c r="AI20" i="24" s="1"/>
  <c r="AG20" i="24"/>
  <c r="AF20" i="24"/>
  <c r="AA20" i="24"/>
  <c r="Z20" i="24"/>
  <c r="AB20" i="24" s="1"/>
  <c r="O20" i="24"/>
  <c r="AE20" i="24" s="1"/>
  <c r="AH19" i="24"/>
  <c r="AI19" i="24" s="1"/>
  <c r="AG19" i="24"/>
  <c r="AF19" i="24"/>
  <c r="AA19" i="24"/>
  <c r="Z19" i="24"/>
  <c r="Q19" i="24"/>
  <c r="O19" i="24"/>
  <c r="AE19" i="24" s="1"/>
  <c r="AH18" i="24"/>
  <c r="AI18" i="24" s="1"/>
  <c r="AG18" i="24"/>
  <c r="AF18" i="24"/>
  <c r="AA18" i="24"/>
  <c r="Z18" i="24"/>
  <c r="AC18" i="24" s="1"/>
  <c r="O18" i="24"/>
  <c r="Q18" i="24" s="1"/>
  <c r="AH17" i="24"/>
  <c r="AI17" i="24" s="1"/>
  <c r="AG17" i="24"/>
  <c r="AF17" i="24"/>
  <c r="AA17" i="24"/>
  <c r="Z17" i="24"/>
  <c r="Q17" i="24"/>
  <c r="O17" i="24"/>
  <c r="AE17" i="24" s="1"/>
  <c r="AH16" i="24"/>
  <c r="AI16" i="24" s="1"/>
  <c r="AG16" i="24"/>
  <c r="AF16" i="24"/>
  <c r="AA16" i="24"/>
  <c r="Z16" i="24"/>
  <c r="AB16" i="24" s="1"/>
  <c r="O16" i="24"/>
  <c r="Q16" i="24" s="1"/>
  <c r="AA14" i="24"/>
  <c r="E9" i="24"/>
  <c r="E8" i="24"/>
  <c r="C5" i="24"/>
  <c r="AC17" i="24" l="1"/>
  <c r="AC27" i="24"/>
  <c r="AC28" i="24"/>
  <c r="AC19" i="24"/>
  <c r="AB24" i="24"/>
  <c r="AD24" i="24" s="1"/>
  <c r="AE26" i="24"/>
  <c r="AC25" i="24"/>
  <c r="AD25" i="24" s="1"/>
  <c r="AB18" i="24"/>
  <c r="AD18" i="24" s="1"/>
  <c r="T18" i="24" s="1"/>
  <c r="S18" i="24"/>
  <c r="E128" i="24"/>
  <c r="J101" i="24"/>
  <c r="Q20" i="24"/>
  <c r="S21" i="24"/>
  <c r="AE23" i="24"/>
  <c r="Q27" i="24"/>
  <c r="AD28" i="24"/>
  <c r="J102" i="24"/>
  <c r="E129" i="24"/>
  <c r="J81" i="24"/>
  <c r="E108" i="24"/>
  <c r="E159" i="24"/>
  <c r="J132" i="24"/>
  <c r="E130" i="24"/>
  <c r="J103" i="24"/>
  <c r="J77" i="24"/>
  <c r="Z77" i="24" s="1"/>
  <c r="E104" i="24"/>
  <c r="Q28" i="24"/>
  <c r="Q29" i="24"/>
  <c r="J79" i="24"/>
  <c r="E106" i="24"/>
  <c r="E126" i="24"/>
  <c r="J99" i="24"/>
  <c r="J110" i="24"/>
  <c r="E137" i="24"/>
  <c r="S17" i="24"/>
  <c r="S19" i="24"/>
  <c r="AE18" i="24"/>
  <c r="AB19" i="24"/>
  <c r="AC20" i="24"/>
  <c r="AD20" i="24" s="1"/>
  <c r="AC23" i="24"/>
  <c r="S23" i="24" s="1"/>
  <c r="Q24" i="24"/>
  <c r="Q25" i="24"/>
  <c r="AB27" i="24"/>
  <c r="AC47" i="24"/>
  <c r="AD47" i="24" s="1"/>
  <c r="Q79" i="24"/>
  <c r="Q131" i="24"/>
  <c r="Q135" i="24"/>
  <c r="J71" i="24"/>
  <c r="E98" i="24"/>
  <c r="J73" i="24"/>
  <c r="E100" i="24"/>
  <c r="E134" i="24"/>
  <c r="J107" i="24"/>
  <c r="E136" i="24"/>
  <c r="J109" i="24"/>
  <c r="J111" i="24"/>
  <c r="E138" i="24"/>
  <c r="AF103" i="24"/>
  <c r="AF84" i="24"/>
  <c r="AF71" i="24"/>
  <c r="AF74" i="24"/>
  <c r="O80" i="24"/>
  <c r="AE80" i="24" s="1"/>
  <c r="O110" i="24"/>
  <c r="AE110" i="24" s="1"/>
  <c r="O126" i="24"/>
  <c r="AE126" i="24" s="1"/>
  <c r="O183" i="24"/>
  <c r="O185" i="24"/>
  <c r="AE185" i="24" s="1"/>
  <c r="AC55" i="24"/>
  <c r="AD55" i="24" s="1"/>
  <c r="O72" i="24"/>
  <c r="AE72" i="24" s="1"/>
  <c r="O76" i="24"/>
  <c r="AE76" i="24" s="1"/>
  <c r="O111" i="24"/>
  <c r="O127" i="24"/>
  <c r="O130" i="24"/>
  <c r="AE130" i="24" s="1"/>
  <c r="O165" i="24"/>
  <c r="AE165" i="24" s="1"/>
  <c r="O179" i="24"/>
  <c r="O189" i="24"/>
  <c r="AE189" i="24" s="1"/>
  <c r="O44" i="24"/>
  <c r="O48" i="24"/>
  <c r="AE48" i="24" s="1"/>
  <c r="O153" i="24"/>
  <c r="O155" i="24"/>
  <c r="O187" i="24"/>
  <c r="AC16" i="24"/>
  <c r="AD16" i="24" s="1"/>
  <c r="AG43" i="24"/>
  <c r="AH43" i="24"/>
  <c r="AI43" i="24" s="1"/>
  <c r="Z84" i="24"/>
  <c r="AG84" i="24"/>
  <c r="AF99" i="24"/>
  <c r="AH102" i="24"/>
  <c r="AH105" i="24"/>
  <c r="AI31" i="24"/>
  <c r="Z76" i="24"/>
  <c r="AG76" i="24"/>
  <c r="O31" i="24"/>
  <c r="AF75" i="24"/>
  <c r="AG78" i="24"/>
  <c r="Z72" i="24"/>
  <c r="O74" i="24"/>
  <c r="AE74" i="24" s="1"/>
  <c r="AF104" i="24"/>
  <c r="Z80" i="24"/>
  <c r="AC82" i="24"/>
  <c r="AB82" i="24"/>
  <c r="AC22" i="24"/>
  <c r="AB22" i="24"/>
  <c r="Q43" i="24"/>
  <c r="Z48" i="24"/>
  <c r="AF184" i="24"/>
  <c r="AF157" i="24"/>
  <c r="AH50" i="24"/>
  <c r="AI50" i="24" s="1"/>
  <c r="O75" i="24"/>
  <c r="AH75" i="24"/>
  <c r="AI75" i="24" s="1"/>
  <c r="AF82" i="24"/>
  <c r="AH110" i="24"/>
  <c r="O83" i="24"/>
  <c r="AH83" i="24"/>
  <c r="AI83" i="24" s="1"/>
  <c r="AH125" i="24"/>
  <c r="AI125" i="24" s="1"/>
  <c r="O124" i="24"/>
  <c r="K139" i="24"/>
  <c r="Q129" i="24"/>
  <c r="O129" i="24"/>
  <c r="AE129" i="24" s="1"/>
  <c r="AF130" i="24"/>
  <c r="AE16" i="24"/>
  <c r="AB17" i="24"/>
  <c r="AD17" i="24" s="1"/>
  <c r="T17" i="24" s="1"/>
  <c r="AB21" i="24"/>
  <c r="AD21" i="24" s="1"/>
  <c r="T21" i="24" s="1"/>
  <c r="Z44" i="24"/>
  <c r="AF44" i="24"/>
  <c r="AF45" i="24"/>
  <c r="O46" i="24"/>
  <c r="AG74" i="24"/>
  <c r="Q51" i="24"/>
  <c r="AC51" i="24"/>
  <c r="AD51" i="24" s="1"/>
  <c r="T51" i="24" s="1"/>
  <c r="AF79" i="24"/>
  <c r="AF53" i="24"/>
  <c r="O54" i="24"/>
  <c r="AG82" i="24"/>
  <c r="K58" i="24"/>
  <c r="G192" i="18" s="1"/>
  <c r="O70" i="24"/>
  <c r="AH70" i="24"/>
  <c r="AI70" i="24" s="1"/>
  <c r="AF72" i="24"/>
  <c r="Q74" i="24"/>
  <c r="AG77" i="24"/>
  <c r="O78" i="24"/>
  <c r="Z78" i="24"/>
  <c r="AH78" i="24"/>
  <c r="AI78" i="24" s="1"/>
  <c r="AF80" i="24"/>
  <c r="K85" i="24"/>
  <c r="H192" i="18" s="1"/>
  <c r="O50" i="24"/>
  <c r="AE50" i="24" s="1"/>
  <c r="AF83" i="24"/>
  <c r="AH124" i="24"/>
  <c r="AI124" i="24" s="1"/>
  <c r="Z73" i="24"/>
  <c r="AG73" i="24"/>
  <c r="AC74" i="24"/>
  <c r="S74" i="24" s="1"/>
  <c r="AB74" i="24"/>
  <c r="Z81" i="24"/>
  <c r="AG81" i="24"/>
  <c r="O82" i="24"/>
  <c r="AH97" i="24"/>
  <c r="O98" i="24"/>
  <c r="AE98" i="24" s="1"/>
  <c r="O101" i="24"/>
  <c r="AE101" i="24" s="1"/>
  <c r="Q101" i="24"/>
  <c r="O102" i="24"/>
  <c r="AE102" i="24" s="1"/>
  <c r="AC30" i="24"/>
  <c r="S30" i="24" s="1"/>
  <c r="AB30" i="24"/>
  <c r="Z45" i="24"/>
  <c r="AG45" i="24"/>
  <c r="AG48" i="24"/>
  <c r="AH77" i="24"/>
  <c r="AI77" i="24" s="1"/>
  <c r="AC50" i="24"/>
  <c r="S50" i="24" s="1"/>
  <c r="AB50" i="24"/>
  <c r="Z53" i="24"/>
  <c r="AG53" i="24"/>
  <c r="Z56" i="24"/>
  <c r="AF111" i="24"/>
  <c r="Q102" i="24"/>
  <c r="Q125" i="24"/>
  <c r="O125" i="24"/>
  <c r="AE125" i="24" s="1"/>
  <c r="AC26" i="24"/>
  <c r="S26" i="24" s="1"/>
  <c r="AB26" i="24"/>
  <c r="AC29" i="24"/>
  <c r="AD29" i="24" s="1"/>
  <c r="N58" i="24"/>
  <c r="AG44" i="24"/>
  <c r="AF126" i="24"/>
  <c r="AH73" i="24"/>
  <c r="AI73" i="24" s="1"/>
  <c r="AC46" i="24"/>
  <c r="AB46" i="24"/>
  <c r="AH46" i="24"/>
  <c r="AI46" i="24" s="1"/>
  <c r="O47" i="24"/>
  <c r="AE47" i="24" s="1"/>
  <c r="Z49" i="24"/>
  <c r="AG49" i="24"/>
  <c r="Q50" i="24"/>
  <c r="Z52" i="24"/>
  <c r="AG52" i="24"/>
  <c r="AF107" i="24"/>
  <c r="AH81" i="24"/>
  <c r="AI81" i="24" s="1"/>
  <c r="AC54" i="24"/>
  <c r="AB54" i="24"/>
  <c r="AH54" i="24"/>
  <c r="AI54" i="24" s="1"/>
  <c r="O55" i="24"/>
  <c r="AE55" i="24" s="1"/>
  <c r="Z57" i="24"/>
  <c r="AG57" i="24"/>
  <c r="AG72" i="24"/>
  <c r="AF77" i="24"/>
  <c r="AF78" i="24"/>
  <c r="AH106" i="24"/>
  <c r="AH79" i="24"/>
  <c r="AI79" i="24" s="1"/>
  <c r="AG80" i="24"/>
  <c r="AH98" i="24"/>
  <c r="O99" i="24"/>
  <c r="O45" i="24"/>
  <c r="Q48" i="24"/>
  <c r="O49" i="24"/>
  <c r="Q52" i="24"/>
  <c r="O53" i="24"/>
  <c r="Q56" i="24"/>
  <c r="O57" i="24"/>
  <c r="M58" i="24"/>
  <c r="Q72" i="24"/>
  <c r="O73" i="24"/>
  <c r="Q76" i="24"/>
  <c r="O77" i="24"/>
  <c r="Q80" i="24"/>
  <c r="O81" i="24"/>
  <c r="Q84" i="24"/>
  <c r="AE97" i="24"/>
  <c r="O132" i="24"/>
  <c r="AE132" i="24" s="1"/>
  <c r="Q132" i="24"/>
  <c r="K112" i="24"/>
  <c r="I192" i="18" s="1"/>
  <c r="I63" i="20" s="1"/>
  <c r="O128" i="24"/>
  <c r="AE128" i="24" s="1"/>
  <c r="Q128" i="24"/>
  <c r="O133" i="24"/>
  <c r="AE133" i="24" s="1"/>
  <c r="O136" i="24"/>
  <c r="AE136" i="24" s="1"/>
  <c r="O156" i="24"/>
  <c r="AE156" i="24" s="1"/>
  <c r="K193" i="24"/>
  <c r="O178" i="24"/>
  <c r="O190" i="24"/>
  <c r="Q105" i="24"/>
  <c r="O108" i="24"/>
  <c r="O137" i="24"/>
  <c r="AE137" i="24" s="1"/>
  <c r="O109" i="24"/>
  <c r="Q136" i="24"/>
  <c r="Q137" i="24"/>
  <c r="O104" i="24"/>
  <c r="O152" i="24"/>
  <c r="O159" i="24"/>
  <c r="AE159" i="24" s="1"/>
  <c r="Q160" i="24"/>
  <c r="O163" i="24"/>
  <c r="O164" i="24"/>
  <c r="AE164" i="24" s="1"/>
  <c r="O188" i="24"/>
  <c r="AE188" i="24" s="1"/>
  <c r="O103" i="24"/>
  <c r="Q106" i="24"/>
  <c r="O107" i="24"/>
  <c r="Q110" i="24"/>
  <c r="Q134" i="24"/>
  <c r="Q138" i="24"/>
  <c r="K166" i="24"/>
  <c r="O154" i="24"/>
  <c r="O186" i="24"/>
  <c r="AE186" i="24" s="1"/>
  <c r="O158" i="24"/>
  <c r="O162" i="24"/>
  <c r="O182" i="24"/>
  <c r="O184" i="24"/>
  <c r="O180" i="24"/>
  <c r="O192" i="24"/>
  <c r="Q165" i="24"/>
  <c r="Q181" i="24"/>
  <c r="Q185" i="24"/>
  <c r="Q189" i="24"/>
  <c r="O191" i="24"/>
  <c r="G388" i="11"/>
  <c r="G326" i="11"/>
  <c r="G264" i="11"/>
  <c r="G202" i="11"/>
  <c r="G140" i="11"/>
  <c r="AD27" i="24" l="1"/>
  <c r="AD23" i="24"/>
  <c r="T23" i="24" s="1"/>
  <c r="AD19" i="24"/>
  <c r="T19" i="24" s="1"/>
  <c r="S51" i="24"/>
  <c r="U51" i="24" s="1"/>
  <c r="U23" i="24"/>
  <c r="AD22" i="24"/>
  <c r="T22" i="24" s="1"/>
  <c r="T16" i="24"/>
  <c r="S16" i="24"/>
  <c r="AE163" i="24"/>
  <c r="Q163" i="24"/>
  <c r="AE104" i="24"/>
  <c r="Q104" i="24"/>
  <c r="AE190" i="24"/>
  <c r="Q190" i="24"/>
  <c r="AE154" i="24"/>
  <c r="Q154" i="24"/>
  <c r="AE103" i="24"/>
  <c r="Q103" i="24"/>
  <c r="AE81" i="24"/>
  <c r="Q81" i="24"/>
  <c r="J100" i="24"/>
  <c r="Z100" i="24" s="1"/>
  <c r="E127" i="24"/>
  <c r="U19" i="24"/>
  <c r="T27" i="24"/>
  <c r="S27" i="24"/>
  <c r="AE184" i="24"/>
  <c r="Q184" i="24"/>
  <c r="AE158" i="24"/>
  <c r="Q158" i="24"/>
  <c r="Q130" i="24"/>
  <c r="AE107" i="24"/>
  <c r="Q107" i="24"/>
  <c r="Q188" i="24"/>
  <c r="Q164" i="24"/>
  <c r="AE152" i="24"/>
  <c r="Q152" i="24"/>
  <c r="AE109" i="24"/>
  <c r="Q109" i="24"/>
  <c r="AE53" i="24"/>
  <c r="Q53" i="24"/>
  <c r="S48" i="24"/>
  <c r="AE99" i="24"/>
  <c r="Q99" i="24"/>
  <c r="Q98" i="24"/>
  <c r="AE54" i="24"/>
  <c r="Q54" i="24"/>
  <c r="Q55" i="24"/>
  <c r="AE179" i="24"/>
  <c r="Q179" i="24"/>
  <c r="AE127" i="24"/>
  <c r="Q127" i="24"/>
  <c r="J136" i="24"/>
  <c r="E163" i="24"/>
  <c r="S25" i="24"/>
  <c r="U25" i="24" s="1"/>
  <c r="T25" i="24"/>
  <c r="U17" i="24"/>
  <c r="J126" i="24"/>
  <c r="E153" i="24"/>
  <c r="S29" i="24"/>
  <c r="T29" i="24"/>
  <c r="J108" i="24"/>
  <c r="Z108" i="24" s="1"/>
  <c r="E135" i="24"/>
  <c r="J128" i="24"/>
  <c r="E155" i="24"/>
  <c r="AE49" i="24"/>
  <c r="Q49" i="24"/>
  <c r="AE46" i="24"/>
  <c r="Q46" i="24"/>
  <c r="E186" i="24"/>
  <c r="J159" i="24"/>
  <c r="AE180" i="24"/>
  <c r="Q180" i="24"/>
  <c r="Q186" i="24"/>
  <c r="Q126" i="24"/>
  <c r="Q159" i="24"/>
  <c r="AE108" i="24"/>
  <c r="Q108" i="24"/>
  <c r="Q156" i="24"/>
  <c r="Q133" i="24"/>
  <c r="S84" i="24"/>
  <c r="AE73" i="24"/>
  <c r="Q73" i="24"/>
  <c r="AE57" i="24"/>
  <c r="Q57" i="24"/>
  <c r="AE78" i="24"/>
  <c r="Q78" i="24"/>
  <c r="Q47" i="24"/>
  <c r="Q31" i="24"/>
  <c r="AE155" i="24"/>
  <c r="Q155" i="24"/>
  <c r="AE183" i="24"/>
  <c r="Q183" i="24"/>
  <c r="E165" i="24"/>
  <c r="J138" i="24"/>
  <c r="J98" i="24"/>
  <c r="E125" i="24"/>
  <c r="S24" i="24"/>
  <c r="T24" i="24"/>
  <c r="J137" i="24"/>
  <c r="E164" i="24"/>
  <c r="J106" i="24"/>
  <c r="E133" i="24"/>
  <c r="S28" i="24"/>
  <c r="U28" i="24" s="1"/>
  <c r="T28" i="24"/>
  <c r="E157" i="24"/>
  <c r="J130" i="24"/>
  <c r="U21" i="24"/>
  <c r="S22" i="24"/>
  <c r="U22" i="24" s="1"/>
  <c r="U18" i="24"/>
  <c r="AE191" i="24"/>
  <c r="Q191" i="24"/>
  <c r="AE192" i="24"/>
  <c r="Q192" i="24"/>
  <c r="AE182" i="24"/>
  <c r="Q182" i="24"/>
  <c r="AE162" i="24"/>
  <c r="Q162" i="24"/>
  <c r="AE77" i="24"/>
  <c r="Q77" i="24"/>
  <c r="AE45" i="24"/>
  <c r="Q45" i="24"/>
  <c r="AE82" i="24"/>
  <c r="Q82" i="24"/>
  <c r="AE83" i="24"/>
  <c r="Q83" i="24"/>
  <c r="AE75" i="24"/>
  <c r="Q75" i="24"/>
  <c r="AE187" i="24"/>
  <c r="Q187" i="24"/>
  <c r="AE153" i="24"/>
  <c r="Q153" i="24"/>
  <c r="AE44" i="24"/>
  <c r="Q44" i="24"/>
  <c r="AE111" i="24"/>
  <c r="Q111" i="24"/>
  <c r="J134" i="24"/>
  <c r="E161" i="24"/>
  <c r="J104" i="24"/>
  <c r="Z104" i="24" s="1"/>
  <c r="E131" i="24"/>
  <c r="J129" i="24"/>
  <c r="E156" i="24"/>
  <c r="T20" i="24"/>
  <c r="S20" i="24"/>
  <c r="U20" i="24" s="1"/>
  <c r="AI58" i="24"/>
  <c r="AD50" i="24"/>
  <c r="T50" i="24" s="1"/>
  <c r="U50" i="24" s="1"/>
  <c r="AF73" i="24"/>
  <c r="AG109" i="24"/>
  <c r="Z109" i="24"/>
  <c r="AB44" i="24"/>
  <c r="AC44" i="24"/>
  <c r="AH179" i="24"/>
  <c r="AI179" i="24" s="1"/>
  <c r="AH152" i="24"/>
  <c r="AI152" i="24" s="1"/>
  <c r="AH132" i="24"/>
  <c r="AI132" i="24" s="1"/>
  <c r="AG79" i="24"/>
  <c r="Z79" i="24"/>
  <c r="AC49" i="24"/>
  <c r="AB49" i="24"/>
  <c r="AD46" i="24"/>
  <c r="AF180" i="24"/>
  <c r="AF153" i="24"/>
  <c r="AF138" i="24"/>
  <c r="AC53" i="24"/>
  <c r="AB53" i="24"/>
  <c r="AH104" i="24"/>
  <c r="AC81" i="24"/>
  <c r="AB81" i="24"/>
  <c r="AC73" i="24"/>
  <c r="AB73" i="24"/>
  <c r="AF110" i="24"/>
  <c r="AH82" i="24"/>
  <c r="AI82" i="24" s="1"/>
  <c r="AG104" i="24"/>
  <c r="AG101" i="24"/>
  <c r="Z101" i="24"/>
  <c r="AG71" i="24"/>
  <c r="Z71" i="24"/>
  <c r="O139" i="24"/>
  <c r="AE124" i="24"/>
  <c r="AC48" i="24"/>
  <c r="AB48" i="24"/>
  <c r="AF131" i="24"/>
  <c r="AC76" i="24"/>
  <c r="S76" i="24" s="1"/>
  <c r="AB76" i="24"/>
  <c r="AH129" i="24"/>
  <c r="AI129" i="24" s="1"/>
  <c r="AC52" i="24"/>
  <c r="AB52" i="24"/>
  <c r="AG100" i="24"/>
  <c r="Z107" i="24"/>
  <c r="AG107" i="24"/>
  <c r="AG105" i="24"/>
  <c r="Z105" i="24"/>
  <c r="AI105" i="24" s="1"/>
  <c r="O166" i="24"/>
  <c r="AE178" i="24"/>
  <c r="O193" i="24"/>
  <c r="AH84" i="24"/>
  <c r="AI84" i="24" s="1"/>
  <c r="AH80" i="24"/>
  <c r="AI80" i="24" s="1"/>
  <c r="AH76" i="24"/>
  <c r="AI76" i="24" s="1"/>
  <c r="AH72" i="24"/>
  <c r="AI72" i="24" s="1"/>
  <c r="M85" i="24"/>
  <c r="AF105" i="24"/>
  <c r="AC57" i="24"/>
  <c r="AB57" i="24"/>
  <c r="AD54" i="24"/>
  <c r="AF134" i="24"/>
  <c r="AD26" i="24"/>
  <c r="T26" i="24" s="1"/>
  <c r="U26" i="24" s="1"/>
  <c r="AF101" i="24"/>
  <c r="AC56" i="24"/>
  <c r="S56" i="24" s="1"/>
  <c r="AB56" i="24"/>
  <c r="AD30" i="24"/>
  <c r="T30" i="24" s="1"/>
  <c r="U30" i="24" s="1"/>
  <c r="AG108" i="24"/>
  <c r="AD74" i="24"/>
  <c r="T74" i="24" s="1"/>
  <c r="U74" i="24" s="1"/>
  <c r="AF81" i="24"/>
  <c r="AF109" i="24"/>
  <c r="AG75" i="24"/>
  <c r="Z75" i="24"/>
  <c r="AD82" i="24"/>
  <c r="AC72" i="24"/>
  <c r="S72" i="24" s="1"/>
  <c r="AB72" i="24"/>
  <c r="AF102" i="24"/>
  <c r="Z103" i="24"/>
  <c r="AG103" i="24"/>
  <c r="AC84" i="24"/>
  <c r="AB84" i="24"/>
  <c r="O112" i="24"/>
  <c r="O58" i="24"/>
  <c r="AH108" i="24"/>
  <c r="AC45" i="24"/>
  <c r="AB45" i="24"/>
  <c r="AC77" i="24"/>
  <c r="AB77" i="24"/>
  <c r="N85" i="24"/>
  <c r="Q70" i="24"/>
  <c r="AH133" i="24"/>
  <c r="AI133" i="24" s="1"/>
  <c r="AF70" i="24"/>
  <c r="AH100" i="24"/>
  <c r="AF98" i="24"/>
  <c r="AG83" i="24"/>
  <c r="Z83" i="24"/>
  <c r="AH178" i="24"/>
  <c r="AI178" i="24" s="1"/>
  <c r="AH151" i="24"/>
  <c r="AI151" i="24" s="1"/>
  <c r="AG97" i="24"/>
  <c r="AC78" i="24"/>
  <c r="AB78" i="24"/>
  <c r="AH74" i="24"/>
  <c r="AI74" i="24" s="1"/>
  <c r="O85" i="24"/>
  <c r="AE70" i="24"/>
  <c r="AF106" i="24"/>
  <c r="AH137" i="24"/>
  <c r="AI137" i="24" s="1"/>
  <c r="AB80" i="24"/>
  <c r="AC80" i="24"/>
  <c r="S80" i="24" s="1"/>
  <c r="Z99" i="24"/>
  <c r="AG99" i="24"/>
  <c r="Z111" i="24"/>
  <c r="AG111" i="24"/>
  <c r="U16" i="24" l="1"/>
  <c r="AD52" i="24"/>
  <c r="T52" i="24" s="1"/>
  <c r="AD44" i="24"/>
  <c r="S31" i="24"/>
  <c r="T31" i="24"/>
  <c r="AI100" i="24"/>
  <c r="S81" i="24"/>
  <c r="J131" i="24"/>
  <c r="Z131" i="24" s="1"/>
  <c r="E158" i="24"/>
  <c r="T82" i="24"/>
  <c r="S82" i="24"/>
  <c r="E184" i="24"/>
  <c r="J157" i="24"/>
  <c r="U24" i="24"/>
  <c r="E192" i="24"/>
  <c r="J165" i="24"/>
  <c r="S78" i="24"/>
  <c r="J155" i="24"/>
  <c r="E182" i="24"/>
  <c r="S53" i="24"/>
  <c r="S45" i="24"/>
  <c r="S77" i="24"/>
  <c r="J133" i="24"/>
  <c r="E160" i="24"/>
  <c r="T47" i="24"/>
  <c r="S47" i="24"/>
  <c r="T46" i="24"/>
  <c r="S46" i="24"/>
  <c r="AI108" i="24"/>
  <c r="Q58" i="24"/>
  <c r="T44" i="24"/>
  <c r="S44" i="24"/>
  <c r="E191" i="24"/>
  <c r="J164" i="24"/>
  <c r="J125" i="24"/>
  <c r="E152" i="24"/>
  <c r="S73" i="24"/>
  <c r="S49" i="24"/>
  <c r="U29" i="24"/>
  <c r="J163" i="24"/>
  <c r="E190" i="24"/>
  <c r="S54" i="24"/>
  <c r="T54" i="24"/>
  <c r="J127" i="24"/>
  <c r="Z127" i="24" s="1"/>
  <c r="E154" i="24"/>
  <c r="S57" i="24"/>
  <c r="T55" i="24"/>
  <c r="S55" i="24"/>
  <c r="AI104" i="24"/>
  <c r="E183" i="24"/>
  <c r="J156" i="24"/>
  <c r="J161" i="24"/>
  <c r="E188" i="24"/>
  <c r="S52" i="24"/>
  <c r="U52" i="24" s="1"/>
  <c r="J186" i="24"/>
  <c r="J135" i="24"/>
  <c r="Z135" i="24" s="1"/>
  <c r="E162" i="24"/>
  <c r="J153" i="24"/>
  <c r="E180" i="24"/>
  <c r="U27" i="24"/>
  <c r="AD56" i="24"/>
  <c r="T56" i="24" s="1"/>
  <c r="U56" i="24" s="1"/>
  <c r="AD57" i="24"/>
  <c r="T57" i="24" s="1"/>
  <c r="AD48" i="24"/>
  <c r="T48" i="24" s="1"/>
  <c r="U48" i="24" s="1"/>
  <c r="AI85" i="24"/>
  <c r="AD49" i="24"/>
  <c r="T49" i="24" s="1"/>
  <c r="AD77" i="24"/>
  <c r="T77" i="24" s="1"/>
  <c r="AD84" i="24"/>
  <c r="T84" i="24" s="1"/>
  <c r="U84" i="24" s="1"/>
  <c r="AD76" i="24"/>
  <c r="T76" i="24" s="1"/>
  <c r="U76" i="24" s="1"/>
  <c r="AD73" i="24"/>
  <c r="T73" i="24" s="1"/>
  <c r="N112" i="24"/>
  <c r="AF97" i="24"/>
  <c r="Q97" i="24"/>
  <c r="Z130" i="24"/>
  <c r="AG130" i="24"/>
  <c r="AH107" i="24"/>
  <c r="AI107" i="24" s="1"/>
  <c r="AG131" i="24"/>
  <c r="AH109" i="24"/>
  <c r="AI109" i="24" s="1"/>
  <c r="AG136" i="24"/>
  <c r="Z136" i="24"/>
  <c r="AF133" i="24"/>
  <c r="AF129" i="24"/>
  <c r="AF136" i="24"/>
  <c r="AF132" i="24"/>
  <c r="AC99" i="24"/>
  <c r="S99" i="24" s="1"/>
  <c r="AB99" i="24"/>
  <c r="AH191" i="24"/>
  <c r="AI191" i="24" s="1"/>
  <c r="AH164" i="24"/>
  <c r="AI164" i="24" s="1"/>
  <c r="AG124" i="24"/>
  <c r="AB83" i="24"/>
  <c r="AC83" i="24"/>
  <c r="S83" i="24" s="1"/>
  <c r="AF125" i="24"/>
  <c r="AH187" i="24"/>
  <c r="AI187" i="24" s="1"/>
  <c r="AH160" i="24"/>
  <c r="AI160" i="24" s="1"/>
  <c r="AD45" i="24"/>
  <c r="T45" i="24" s="1"/>
  <c r="AB75" i="24"/>
  <c r="AC75" i="24"/>
  <c r="S75" i="24" s="1"/>
  <c r="AF128" i="24"/>
  <c r="AC107" i="24"/>
  <c r="S107" i="24" s="1"/>
  <c r="AB107" i="24"/>
  <c r="AG127" i="24"/>
  <c r="AH183" i="24"/>
  <c r="AI183" i="24" s="1"/>
  <c r="AH156" i="24"/>
  <c r="AI156" i="24" s="1"/>
  <c r="AF185" i="24"/>
  <c r="AF158" i="24"/>
  <c r="AG128" i="24"/>
  <c r="Z128" i="24"/>
  <c r="AC104" i="24"/>
  <c r="S104" i="24" s="1"/>
  <c r="AB104" i="24"/>
  <c r="AD53" i="24"/>
  <c r="T53" i="24" s="1"/>
  <c r="AB79" i="24"/>
  <c r="AC79" i="24"/>
  <c r="S79" i="24" s="1"/>
  <c r="AH186" i="24"/>
  <c r="AI186" i="24" s="1"/>
  <c r="AH159" i="24"/>
  <c r="AI159" i="24" s="1"/>
  <c r="AF188" i="24"/>
  <c r="AF161" i="24"/>
  <c r="AB105" i="24"/>
  <c r="AC105" i="24"/>
  <c r="S105" i="24" s="1"/>
  <c r="AC100" i="24"/>
  <c r="S100" i="24" s="1"/>
  <c r="AB100" i="24"/>
  <c r="AB71" i="24"/>
  <c r="AC71" i="24"/>
  <c r="S71" i="24" s="1"/>
  <c r="AC111" i="24"/>
  <c r="S111" i="24" s="1"/>
  <c r="AB111" i="24"/>
  <c r="Z126" i="24"/>
  <c r="AG126" i="24"/>
  <c r="AD78" i="24"/>
  <c r="T78" i="24" s="1"/>
  <c r="AC103" i="24"/>
  <c r="S103" i="24" s="1"/>
  <c r="AB103" i="24"/>
  <c r="AD72" i="24"/>
  <c r="T72" i="24" s="1"/>
  <c r="U72" i="24" s="1"/>
  <c r="AC108" i="24"/>
  <c r="S108" i="24" s="1"/>
  <c r="AB108" i="24"/>
  <c r="AH103" i="24"/>
  <c r="AI103" i="24" s="1"/>
  <c r="AH111" i="24"/>
  <c r="AI111" i="24" s="1"/>
  <c r="AG132" i="24"/>
  <c r="Z132" i="24"/>
  <c r="AG98" i="24"/>
  <c r="Z98" i="24"/>
  <c r="AI98" i="24" s="1"/>
  <c r="AF137" i="24"/>
  <c r="AD81" i="24"/>
  <c r="T81" i="24" s="1"/>
  <c r="AB109" i="24"/>
  <c r="AC109" i="24"/>
  <c r="S109" i="24" s="1"/>
  <c r="AF100" i="24"/>
  <c r="Z138" i="24"/>
  <c r="AG138" i="24"/>
  <c r="AH101" i="24"/>
  <c r="AI101" i="24" s="1"/>
  <c r="AD80" i="24"/>
  <c r="T80" i="24" s="1"/>
  <c r="U80" i="24" s="1"/>
  <c r="Z110" i="24"/>
  <c r="AI110" i="24" s="1"/>
  <c r="AG110" i="24"/>
  <c r="AH127" i="24"/>
  <c r="AI127" i="24" s="1"/>
  <c r="Q85" i="24"/>
  <c r="AH135" i="24"/>
  <c r="AI135" i="24" s="1"/>
  <c r="AG102" i="24"/>
  <c r="Z102" i="24"/>
  <c r="AI102" i="24" s="1"/>
  <c r="AF108" i="24"/>
  <c r="AG135" i="24"/>
  <c r="AH99" i="24"/>
  <c r="AI99" i="24" s="1"/>
  <c r="Z134" i="24"/>
  <c r="AG134" i="24"/>
  <c r="AC101" i="24"/>
  <c r="S101" i="24" s="1"/>
  <c r="AB101" i="24"/>
  <c r="AH131" i="24"/>
  <c r="AI131" i="24" s="1"/>
  <c r="AF165" i="24"/>
  <c r="AF192" i="24"/>
  <c r="Z106" i="24"/>
  <c r="AI106" i="24" s="1"/>
  <c r="AG106" i="24"/>
  <c r="M112" i="24"/>
  <c r="M229" i="11"/>
  <c r="M291" i="11" s="1"/>
  <c r="M353" i="11" s="1"/>
  <c r="M415" i="11" s="1"/>
  <c r="M217" i="11"/>
  <c r="M279" i="11" s="1"/>
  <c r="M341" i="11" s="1"/>
  <c r="M403" i="11" s="1"/>
  <c r="M213" i="11"/>
  <c r="M275" i="11" s="1"/>
  <c r="M337" i="11" s="1"/>
  <c r="M399" i="11" s="1"/>
  <c r="N189" i="11"/>
  <c r="N251" i="11" s="1"/>
  <c r="N313" i="11" s="1"/>
  <c r="N375" i="11" s="1"/>
  <c r="N437" i="11" s="1"/>
  <c r="M189" i="11"/>
  <c r="M251" i="11" s="1"/>
  <c r="M313" i="11" s="1"/>
  <c r="M375" i="11" s="1"/>
  <c r="M437" i="11" s="1"/>
  <c r="N185" i="11"/>
  <c r="N247" i="11" s="1"/>
  <c r="N309" i="11" s="1"/>
  <c r="N371" i="11" s="1"/>
  <c r="N433" i="11" s="1"/>
  <c r="M185" i="11"/>
  <c r="M247" i="11" s="1"/>
  <c r="M309" i="11" s="1"/>
  <c r="M371" i="11" s="1"/>
  <c r="M433" i="11" s="1"/>
  <c r="N181" i="11"/>
  <c r="N243" i="11" s="1"/>
  <c r="N305" i="11" s="1"/>
  <c r="N367" i="11" s="1"/>
  <c r="N429" i="11" s="1"/>
  <c r="M181" i="11"/>
  <c r="M243" i="11" s="1"/>
  <c r="M305" i="11" s="1"/>
  <c r="M367" i="11" s="1"/>
  <c r="M429" i="11" s="1"/>
  <c r="N177" i="11"/>
  <c r="N239" i="11" s="1"/>
  <c r="N301" i="11" s="1"/>
  <c r="N363" i="11" s="1"/>
  <c r="N425" i="11" s="1"/>
  <c r="M177" i="11"/>
  <c r="M239" i="11" s="1"/>
  <c r="M301" i="11" s="1"/>
  <c r="M363" i="11" s="1"/>
  <c r="M425" i="11" s="1"/>
  <c r="N173" i="11"/>
  <c r="N235" i="11" s="1"/>
  <c r="N297" i="11" s="1"/>
  <c r="N359" i="11" s="1"/>
  <c r="N421" i="11" s="1"/>
  <c r="M173" i="11"/>
  <c r="M235" i="11" s="1"/>
  <c r="M297" i="11" s="1"/>
  <c r="M359" i="11" s="1"/>
  <c r="M421" i="11" s="1"/>
  <c r="N169" i="11"/>
  <c r="N231" i="11" s="1"/>
  <c r="N293" i="11" s="1"/>
  <c r="N355" i="11" s="1"/>
  <c r="N417" i="11" s="1"/>
  <c r="M169" i="11"/>
  <c r="M231" i="11" s="1"/>
  <c r="M293" i="11" s="1"/>
  <c r="M355" i="11" s="1"/>
  <c r="M417" i="11" s="1"/>
  <c r="N165" i="11"/>
  <c r="N227" i="11" s="1"/>
  <c r="N289" i="11" s="1"/>
  <c r="N351" i="11" s="1"/>
  <c r="N413" i="11" s="1"/>
  <c r="M165" i="11"/>
  <c r="M227" i="11" s="1"/>
  <c r="M289" i="11" s="1"/>
  <c r="M351" i="11" s="1"/>
  <c r="M413" i="11" s="1"/>
  <c r="N161" i="11"/>
  <c r="N223" i="11" s="1"/>
  <c r="N285" i="11" s="1"/>
  <c r="N347" i="11" s="1"/>
  <c r="N409" i="11" s="1"/>
  <c r="M161" i="11"/>
  <c r="M223" i="11" s="1"/>
  <c r="M285" i="11" s="1"/>
  <c r="M347" i="11" s="1"/>
  <c r="M409" i="11" s="1"/>
  <c r="N157" i="11"/>
  <c r="N219" i="11" s="1"/>
  <c r="N281" i="11" s="1"/>
  <c r="N343" i="11" s="1"/>
  <c r="N405" i="11" s="1"/>
  <c r="M157" i="11"/>
  <c r="M219" i="11" s="1"/>
  <c r="M281" i="11" s="1"/>
  <c r="M343" i="11" s="1"/>
  <c r="M405" i="11" s="1"/>
  <c r="N153" i="11"/>
  <c r="N215" i="11" s="1"/>
  <c r="N277" i="11" s="1"/>
  <c r="N339" i="11" s="1"/>
  <c r="N401" i="11" s="1"/>
  <c r="M153" i="11"/>
  <c r="M215" i="11" s="1"/>
  <c r="M277" i="11" s="1"/>
  <c r="M339" i="11" s="1"/>
  <c r="M401" i="11" s="1"/>
  <c r="N149" i="11"/>
  <c r="N211" i="11" s="1"/>
  <c r="N273" i="11" s="1"/>
  <c r="N335" i="11" s="1"/>
  <c r="N397" i="11" s="1"/>
  <c r="M149" i="11"/>
  <c r="M211" i="11" s="1"/>
  <c r="M273" i="11" s="1"/>
  <c r="M335" i="11" s="1"/>
  <c r="M397" i="11" s="1"/>
  <c r="N145" i="11"/>
  <c r="N207" i="11" s="1"/>
  <c r="N269" i="11" s="1"/>
  <c r="N331" i="11" s="1"/>
  <c r="N393" i="11" s="1"/>
  <c r="M145" i="11"/>
  <c r="M207" i="11" s="1"/>
  <c r="M269" i="11" s="1"/>
  <c r="M331" i="11" s="1"/>
  <c r="M393" i="11" s="1"/>
  <c r="N141" i="11"/>
  <c r="N203" i="11" s="1"/>
  <c r="N265" i="11" s="1"/>
  <c r="N327" i="11" s="1"/>
  <c r="N389" i="11" s="1"/>
  <c r="M141" i="11"/>
  <c r="M203" i="11" s="1"/>
  <c r="M265" i="11" s="1"/>
  <c r="M327" i="11" s="1"/>
  <c r="M389" i="11" s="1"/>
  <c r="N127" i="11"/>
  <c r="M127" i="11"/>
  <c r="N126" i="11"/>
  <c r="N188" i="11" s="1"/>
  <c r="N250" i="11" s="1"/>
  <c r="N312" i="11" s="1"/>
  <c r="N374" i="11" s="1"/>
  <c r="N436" i="11" s="1"/>
  <c r="M126" i="11"/>
  <c r="M188" i="11" s="1"/>
  <c r="M250" i="11" s="1"/>
  <c r="M312" i="11" s="1"/>
  <c r="M374" i="11" s="1"/>
  <c r="M436" i="11" s="1"/>
  <c r="N125" i="11"/>
  <c r="N187" i="11" s="1"/>
  <c r="N249" i="11" s="1"/>
  <c r="N311" i="11" s="1"/>
  <c r="N373" i="11" s="1"/>
  <c r="N435" i="11" s="1"/>
  <c r="M125" i="11"/>
  <c r="M187" i="11" s="1"/>
  <c r="M249" i="11" s="1"/>
  <c r="M311" i="11" s="1"/>
  <c r="M373" i="11" s="1"/>
  <c r="M435" i="11" s="1"/>
  <c r="N124" i="11"/>
  <c r="N186" i="11" s="1"/>
  <c r="N248" i="11" s="1"/>
  <c r="N310" i="11" s="1"/>
  <c r="N372" i="11" s="1"/>
  <c r="N434" i="11" s="1"/>
  <c r="M124" i="11"/>
  <c r="M186" i="11" s="1"/>
  <c r="M248" i="11" s="1"/>
  <c r="M310" i="11" s="1"/>
  <c r="M372" i="11" s="1"/>
  <c r="M434" i="11" s="1"/>
  <c r="N123" i="11"/>
  <c r="M123" i="11"/>
  <c r="N122" i="11"/>
  <c r="N184" i="11" s="1"/>
  <c r="N246" i="11" s="1"/>
  <c r="N308" i="11" s="1"/>
  <c r="N370" i="11" s="1"/>
  <c r="N432" i="11" s="1"/>
  <c r="M122" i="11"/>
  <c r="M184" i="11" s="1"/>
  <c r="M246" i="11" s="1"/>
  <c r="M308" i="11" s="1"/>
  <c r="M370" i="11" s="1"/>
  <c r="M432" i="11" s="1"/>
  <c r="N121" i="11"/>
  <c r="N183" i="11" s="1"/>
  <c r="N245" i="11" s="1"/>
  <c r="N307" i="11" s="1"/>
  <c r="N369" i="11" s="1"/>
  <c r="N431" i="11" s="1"/>
  <c r="M121" i="11"/>
  <c r="M183" i="11" s="1"/>
  <c r="M245" i="11" s="1"/>
  <c r="M307" i="11" s="1"/>
  <c r="M369" i="11" s="1"/>
  <c r="M431" i="11" s="1"/>
  <c r="N120" i="11"/>
  <c r="N182" i="11" s="1"/>
  <c r="N244" i="11" s="1"/>
  <c r="N306" i="11" s="1"/>
  <c r="N368" i="11" s="1"/>
  <c r="N430" i="11" s="1"/>
  <c r="M120" i="11"/>
  <c r="M182" i="11" s="1"/>
  <c r="M244" i="11" s="1"/>
  <c r="M306" i="11" s="1"/>
  <c r="M368" i="11" s="1"/>
  <c r="M430" i="11" s="1"/>
  <c r="N119" i="11"/>
  <c r="M119" i="11"/>
  <c r="N118" i="11"/>
  <c r="N180" i="11" s="1"/>
  <c r="N242" i="11" s="1"/>
  <c r="N304" i="11" s="1"/>
  <c r="N366" i="11" s="1"/>
  <c r="N428" i="11" s="1"/>
  <c r="M118" i="11"/>
  <c r="M180" i="11" s="1"/>
  <c r="M242" i="11" s="1"/>
  <c r="M304" i="11" s="1"/>
  <c r="M366" i="11" s="1"/>
  <c r="M428" i="11" s="1"/>
  <c r="N117" i="11"/>
  <c r="N179" i="11" s="1"/>
  <c r="N241" i="11" s="1"/>
  <c r="N303" i="11" s="1"/>
  <c r="N365" i="11" s="1"/>
  <c r="N427" i="11" s="1"/>
  <c r="M117" i="11"/>
  <c r="M179" i="11" s="1"/>
  <c r="M241" i="11" s="1"/>
  <c r="M303" i="11" s="1"/>
  <c r="M365" i="11" s="1"/>
  <c r="M427" i="11" s="1"/>
  <c r="N116" i="11"/>
  <c r="N178" i="11" s="1"/>
  <c r="N240" i="11" s="1"/>
  <c r="N302" i="11" s="1"/>
  <c r="N364" i="11" s="1"/>
  <c r="N426" i="11" s="1"/>
  <c r="M116" i="11"/>
  <c r="M178" i="11" s="1"/>
  <c r="M240" i="11" s="1"/>
  <c r="M302" i="11" s="1"/>
  <c r="M364" i="11" s="1"/>
  <c r="M426" i="11" s="1"/>
  <c r="N115" i="11"/>
  <c r="M115" i="11"/>
  <c r="N114" i="11"/>
  <c r="N176" i="11" s="1"/>
  <c r="N238" i="11" s="1"/>
  <c r="N300" i="11" s="1"/>
  <c r="N362" i="11" s="1"/>
  <c r="N424" i="11" s="1"/>
  <c r="M114" i="11"/>
  <c r="M176" i="11" s="1"/>
  <c r="M238" i="11" s="1"/>
  <c r="M300" i="11" s="1"/>
  <c r="M362" i="11" s="1"/>
  <c r="M424" i="11" s="1"/>
  <c r="N113" i="11"/>
  <c r="N175" i="11" s="1"/>
  <c r="N237" i="11" s="1"/>
  <c r="N299" i="11" s="1"/>
  <c r="N361" i="11" s="1"/>
  <c r="N423" i="11" s="1"/>
  <c r="M113" i="11"/>
  <c r="M175" i="11" s="1"/>
  <c r="M237" i="11" s="1"/>
  <c r="M299" i="11" s="1"/>
  <c r="M361" i="11" s="1"/>
  <c r="M423" i="11" s="1"/>
  <c r="N112" i="11"/>
  <c r="N174" i="11" s="1"/>
  <c r="N236" i="11" s="1"/>
  <c r="N298" i="11" s="1"/>
  <c r="N360" i="11" s="1"/>
  <c r="N422" i="11" s="1"/>
  <c r="M112" i="11"/>
  <c r="M174" i="11" s="1"/>
  <c r="M236" i="11" s="1"/>
  <c r="M298" i="11" s="1"/>
  <c r="M360" i="11" s="1"/>
  <c r="M422" i="11" s="1"/>
  <c r="N111" i="11"/>
  <c r="M111" i="11"/>
  <c r="N110" i="11"/>
  <c r="N172" i="11" s="1"/>
  <c r="N234" i="11" s="1"/>
  <c r="N296" i="11" s="1"/>
  <c r="N358" i="11" s="1"/>
  <c r="N420" i="11" s="1"/>
  <c r="M110" i="11"/>
  <c r="M172" i="11" s="1"/>
  <c r="M234" i="11" s="1"/>
  <c r="M296" i="11" s="1"/>
  <c r="M358" i="11" s="1"/>
  <c r="M420" i="11" s="1"/>
  <c r="N109" i="11"/>
  <c r="N171" i="11" s="1"/>
  <c r="N233" i="11" s="1"/>
  <c r="N295" i="11" s="1"/>
  <c r="N357" i="11" s="1"/>
  <c r="N419" i="11" s="1"/>
  <c r="M109" i="11"/>
  <c r="M171" i="11" s="1"/>
  <c r="M233" i="11" s="1"/>
  <c r="M295" i="11" s="1"/>
  <c r="M357" i="11" s="1"/>
  <c r="M419" i="11" s="1"/>
  <c r="N108" i="11"/>
  <c r="N170" i="11" s="1"/>
  <c r="N232" i="11" s="1"/>
  <c r="N294" i="11" s="1"/>
  <c r="N356" i="11" s="1"/>
  <c r="N418" i="11" s="1"/>
  <c r="M108" i="11"/>
  <c r="M170" i="11" s="1"/>
  <c r="M232" i="11" s="1"/>
  <c r="M294" i="11" s="1"/>
  <c r="M356" i="11" s="1"/>
  <c r="M418" i="11" s="1"/>
  <c r="N107" i="11"/>
  <c r="M107" i="11"/>
  <c r="N106" i="11"/>
  <c r="N168" i="11" s="1"/>
  <c r="N230" i="11" s="1"/>
  <c r="N292" i="11" s="1"/>
  <c r="N354" i="11" s="1"/>
  <c r="N416" i="11" s="1"/>
  <c r="M106" i="11"/>
  <c r="M168" i="11" s="1"/>
  <c r="M230" i="11" s="1"/>
  <c r="M292" i="11" s="1"/>
  <c r="M354" i="11" s="1"/>
  <c r="M416" i="11" s="1"/>
  <c r="N105" i="11"/>
  <c r="N167" i="11" s="1"/>
  <c r="N229" i="11" s="1"/>
  <c r="N291" i="11" s="1"/>
  <c r="N353" i="11" s="1"/>
  <c r="N415" i="11" s="1"/>
  <c r="M105" i="11"/>
  <c r="M167" i="11" s="1"/>
  <c r="N104" i="11"/>
  <c r="N166" i="11" s="1"/>
  <c r="N228" i="11" s="1"/>
  <c r="N290" i="11" s="1"/>
  <c r="N352" i="11" s="1"/>
  <c r="N414" i="11" s="1"/>
  <c r="M104" i="11"/>
  <c r="M166" i="11" s="1"/>
  <c r="M228" i="11" s="1"/>
  <c r="M290" i="11" s="1"/>
  <c r="M352" i="11" s="1"/>
  <c r="M414" i="11" s="1"/>
  <c r="N103" i="11"/>
  <c r="M103" i="11"/>
  <c r="N102" i="11"/>
  <c r="N164" i="11" s="1"/>
  <c r="N226" i="11" s="1"/>
  <c r="N288" i="11" s="1"/>
  <c r="N350" i="11" s="1"/>
  <c r="N412" i="11" s="1"/>
  <c r="M102" i="11"/>
  <c r="M164" i="11" s="1"/>
  <c r="M226" i="11" s="1"/>
  <c r="M288" i="11" s="1"/>
  <c r="M350" i="11" s="1"/>
  <c r="M412" i="11" s="1"/>
  <c r="N101" i="11"/>
  <c r="N163" i="11" s="1"/>
  <c r="N225" i="11" s="1"/>
  <c r="N287" i="11" s="1"/>
  <c r="N349" i="11" s="1"/>
  <c r="N411" i="11" s="1"/>
  <c r="M101" i="11"/>
  <c r="M163" i="11" s="1"/>
  <c r="M225" i="11" s="1"/>
  <c r="M287" i="11" s="1"/>
  <c r="M349" i="11" s="1"/>
  <c r="M411" i="11" s="1"/>
  <c r="N100" i="11"/>
  <c r="N162" i="11" s="1"/>
  <c r="N224" i="11" s="1"/>
  <c r="N286" i="11" s="1"/>
  <c r="N348" i="11" s="1"/>
  <c r="N410" i="11" s="1"/>
  <c r="M100" i="11"/>
  <c r="M162" i="11" s="1"/>
  <c r="M224" i="11" s="1"/>
  <c r="M286" i="11" s="1"/>
  <c r="M348" i="11" s="1"/>
  <c r="M410" i="11" s="1"/>
  <c r="N99" i="11"/>
  <c r="M99" i="11"/>
  <c r="N98" i="11"/>
  <c r="N160" i="11" s="1"/>
  <c r="N222" i="11" s="1"/>
  <c r="N284" i="11" s="1"/>
  <c r="N346" i="11" s="1"/>
  <c r="N408" i="11" s="1"/>
  <c r="M98" i="11"/>
  <c r="M160" i="11" s="1"/>
  <c r="M222" i="11" s="1"/>
  <c r="M284" i="11" s="1"/>
  <c r="M346" i="11" s="1"/>
  <c r="M408" i="11" s="1"/>
  <c r="N97" i="11"/>
  <c r="N159" i="11" s="1"/>
  <c r="N221" i="11" s="1"/>
  <c r="N283" i="11" s="1"/>
  <c r="N345" i="11" s="1"/>
  <c r="N407" i="11" s="1"/>
  <c r="M97" i="11"/>
  <c r="M159" i="11" s="1"/>
  <c r="M221" i="11" s="1"/>
  <c r="M283" i="11" s="1"/>
  <c r="M345" i="11" s="1"/>
  <c r="M407" i="11" s="1"/>
  <c r="N96" i="11"/>
  <c r="N158" i="11" s="1"/>
  <c r="N220" i="11" s="1"/>
  <c r="N282" i="11" s="1"/>
  <c r="N344" i="11" s="1"/>
  <c r="N406" i="11" s="1"/>
  <c r="M96" i="11"/>
  <c r="M158" i="11" s="1"/>
  <c r="M220" i="11" s="1"/>
  <c r="M282" i="11" s="1"/>
  <c r="M344" i="11" s="1"/>
  <c r="M406" i="11" s="1"/>
  <c r="N95" i="11"/>
  <c r="M95" i="11"/>
  <c r="N94" i="11"/>
  <c r="N156" i="11" s="1"/>
  <c r="N218" i="11" s="1"/>
  <c r="N280" i="11" s="1"/>
  <c r="N342" i="11" s="1"/>
  <c r="N404" i="11" s="1"/>
  <c r="M94" i="11"/>
  <c r="M156" i="11" s="1"/>
  <c r="M218" i="11" s="1"/>
  <c r="M280" i="11" s="1"/>
  <c r="M342" i="11" s="1"/>
  <c r="M404" i="11" s="1"/>
  <c r="N93" i="11"/>
  <c r="N155" i="11" s="1"/>
  <c r="N217" i="11" s="1"/>
  <c r="N279" i="11" s="1"/>
  <c r="N341" i="11" s="1"/>
  <c r="N403" i="11" s="1"/>
  <c r="M93" i="11"/>
  <c r="M155" i="11" s="1"/>
  <c r="N92" i="11"/>
  <c r="N154" i="11" s="1"/>
  <c r="N216" i="11" s="1"/>
  <c r="N278" i="11" s="1"/>
  <c r="N340" i="11" s="1"/>
  <c r="N402" i="11" s="1"/>
  <c r="M92" i="11"/>
  <c r="M154" i="11" s="1"/>
  <c r="M216" i="11" s="1"/>
  <c r="M278" i="11" s="1"/>
  <c r="M340" i="11" s="1"/>
  <c r="M402" i="11" s="1"/>
  <c r="N91" i="11"/>
  <c r="M91" i="11"/>
  <c r="N90" i="11"/>
  <c r="N152" i="11" s="1"/>
  <c r="N214" i="11" s="1"/>
  <c r="N276" i="11" s="1"/>
  <c r="N338" i="11" s="1"/>
  <c r="N400" i="11" s="1"/>
  <c r="M90" i="11"/>
  <c r="M152" i="11" s="1"/>
  <c r="M214" i="11" s="1"/>
  <c r="M276" i="11" s="1"/>
  <c r="M338" i="11" s="1"/>
  <c r="M400" i="11" s="1"/>
  <c r="N89" i="11"/>
  <c r="N151" i="11" s="1"/>
  <c r="N213" i="11" s="1"/>
  <c r="N275" i="11" s="1"/>
  <c r="N337" i="11" s="1"/>
  <c r="N399" i="11" s="1"/>
  <c r="M89" i="11"/>
  <c r="M151" i="11" s="1"/>
  <c r="N88" i="11"/>
  <c r="N150" i="11" s="1"/>
  <c r="N212" i="11" s="1"/>
  <c r="N274" i="11" s="1"/>
  <c r="N336" i="11" s="1"/>
  <c r="N398" i="11" s="1"/>
  <c r="M88" i="11"/>
  <c r="M150" i="11" s="1"/>
  <c r="M212" i="11" s="1"/>
  <c r="M274" i="11" s="1"/>
  <c r="M336" i="11" s="1"/>
  <c r="M398" i="11" s="1"/>
  <c r="N87" i="11"/>
  <c r="M87" i="11"/>
  <c r="N86" i="11"/>
  <c r="N148" i="11" s="1"/>
  <c r="N210" i="11" s="1"/>
  <c r="N272" i="11" s="1"/>
  <c r="N334" i="11" s="1"/>
  <c r="N396" i="11" s="1"/>
  <c r="M86" i="11"/>
  <c r="M148" i="11" s="1"/>
  <c r="M210" i="11" s="1"/>
  <c r="M272" i="11" s="1"/>
  <c r="M334" i="11" s="1"/>
  <c r="M396" i="11" s="1"/>
  <c r="N85" i="11"/>
  <c r="N147" i="11" s="1"/>
  <c r="N209" i="11" s="1"/>
  <c r="N271" i="11" s="1"/>
  <c r="N333" i="11" s="1"/>
  <c r="N395" i="11" s="1"/>
  <c r="M85" i="11"/>
  <c r="M147" i="11" s="1"/>
  <c r="M209" i="11" s="1"/>
  <c r="M271" i="11" s="1"/>
  <c r="M333" i="11" s="1"/>
  <c r="M395" i="11" s="1"/>
  <c r="N84" i="11"/>
  <c r="N146" i="11" s="1"/>
  <c r="N208" i="11" s="1"/>
  <c r="N270" i="11" s="1"/>
  <c r="N332" i="11" s="1"/>
  <c r="N394" i="11" s="1"/>
  <c r="M84" i="11"/>
  <c r="M146" i="11" s="1"/>
  <c r="M208" i="11" s="1"/>
  <c r="M270" i="11" s="1"/>
  <c r="M332" i="11" s="1"/>
  <c r="M394" i="11" s="1"/>
  <c r="N83" i="11"/>
  <c r="M83" i="11"/>
  <c r="N82" i="11"/>
  <c r="N144" i="11" s="1"/>
  <c r="N206" i="11" s="1"/>
  <c r="N268" i="11" s="1"/>
  <c r="N330" i="11" s="1"/>
  <c r="N392" i="11" s="1"/>
  <c r="M82" i="11"/>
  <c r="M144" i="11" s="1"/>
  <c r="M206" i="11" s="1"/>
  <c r="M268" i="11" s="1"/>
  <c r="M330" i="11" s="1"/>
  <c r="M392" i="11" s="1"/>
  <c r="N81" i="11"/>
  <c r="N143" i="11" s="1"/>
  <c r="N205" i="11" s="1"/>
  <c r="N267" i="11" s="1"/>
  <c r="N329" i="11" s="1"/>
  <c r="N391" i="11" s="1"/>
  <c r="M81" i="11"/>
  <c r="M143" i="11" s="1"/>
  <c r="M205" i="11" s="1"/>
  <c r="M267" i="11" s="1"/>
  <c r="M329" i="11" s="1"/>
  <c r="M391" i="11" s="1"/>
  <c r="N80" i="11"/>
  <c r="N142" i="11" s="1"/>
  <c r="N204" i="11" s="1"/>
  <c r="N266" i="11" s="1"/>
  <c r="N328" i="11" s="1"/>
  <c r="N390" i="11" s="1"/>
  <c r="M80" i="11"/>
  <c r="M142" i="11" s="1"/>
  <c r="M204" i="11" s="1"/>
  <c r="M266" i="11" s="1"/>
  <c r="M328" i="11" s="1"/>
  <c r="M390" i="11" s="1"/>
  <c r="N79" i="11"/>
  <c r="M79" i="11"/>
  <c r="N78" i="11"/>
  <c r="N140" i="11" s="1"/>
  <c r="N202" i="11" s="1"/>
  <c r="N264" i="11" s="1"/>
  <c r="N326" i="11" s="1"/>
  <c r="N388" i="11" s="1"/>
  <c r="M78" i="11"/>
  <c r="M140" i="11" s="1"/>
  <c r="M202" i="11" s="1"/>
  <c r="M264" i="11" s="1"/>
  <c r="M326" i="11" s="1"/>
  <c r="M388" i="11" s="1"/>
  <c r="G41" i="16"/>
  <c r="F24" i="17"/>
  <c r="F23" i="17"/>
  <c r="I22" i="17"/>
  <c r="H22" i="17"/>
  <c r="G22" i="17"/>
  <c r="F22" i="17"/>
  <c r="J8" i="16"/>
  <c r="J38" i="16"/>
  <c r="I29" i="20"/>
  <c r="H29" i="20"/>
  <c r="G29" i="20"/>
  <c r="F29" i="20"/>
  <c r="H143" i="21"/>
  <c r="T65" i="11"/>
  <c r="T64" i="11"/>
  <c r="T63" i="11"/>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4" i="11"/>
  <c r="T23" i="11"/>
  <c r="T22" i="11"/>
  <c r="T21" i="11"/>
  <c r="T20" i="11"/>
  <c r="T19" i="11"/>
  <c r="T18" i="11"/>
  <c r="T17" i="11"/>
  <c r="D128" i="10"/>
  <c r="E128" i="10"/>
  <c r="F128" i="10"/>
  <c r="G128" i="10"/>
  <c r="H128" i="10"/>
  <c r="I128" i="10"/>
  <c r="K128" i="10"/>
  <c r="D129" i="10"/>
  <c r="E129" i="10"/>
  <c r="F129" i="10"/>
  <c r="G129" i="10"/>
  <c r="H129" i="10"/>
  <c r="I129" i="10"/>
  <c r="J129" i="10"/>
  <c r="K129" i="10"/>
  <c r="P129" i="10"/>
  <c r="U129" i="10"/>
  <c r="D130" i="10"/>
  <c r="E130" i="10"/>
  <c r="F130" i="10"/>
  <c r="G130" i="10"/>
  <c r="H130" i="10"/>
  <c r="I130" i="10"/>
  <c r="J130" i="10"/>
  <c r="K130" i="10"/>
  <c r="P130" i="10"/>
  <c r="D131" i="10"/>
  <c r="E131" i="10"/>
  <c r="J131" i="10" s="1"/>
  <c r="F131" i="10"/>
  <c r="G131" i="10"/>
  <c r="H131" i="10"/>
  <c r="I131" i="10"/>
  <c r="P131" i="10" s="1"/>
  <c r="K131" i="10"/>
  <c r="U131" i="10" s="1"/>
  <c r="D132" i="10"/>
  <c r="E132" i="10"/>
  <c r="J132" i="10" s="1"/>
  <c r="F132" i="10"/>
  <c r="G132" i="10"/>
  <c r="H132" i="10"/>
  <c r="I132" i="10"/>
  <c r="P132" i="10" s="1"/>
  <c r="K132" i="10"/>
  <c r="D133" i="10"/>
  <c r="E133" i="10"/>
  <c r="F133" i="10"/>
  <c r="G133" i="10"/>
  <c r="H133" i="10"/>
  <c r="I133" i="10"/>
  <c r="J133" i="10"/>
  <c r="K133" i="10"/>
  <c r="P133" i="10"/>
  <c r="U133" i="10"/>
  <c r="D134" i="10"/>
  <c r="E134" i="10"/>
  <c r="F134" i="10"/>
  <c r="G134" i="10"/>
  <c r="H134" i="10"/>
  <c r="I134" i="10"/>
  <c r="J134" i="10"/>
  <c r="K134" i="10"/>
  <c r="P134" i="10"/>
  <c r="D135" i="10"/>
  <c r="E135" i="10"/>
  <c r="J135" i="10" s="1"/>
  <c r="F135" i="10"/>
  <c r="G135" i="10"/>
  <c r="H135" i="10"/>
  <c r="I135" i="10"/>
  <c r="P135" i="10" s="1"/>
  <c r="K135" i="10"/>
  <c r="U135" i="10"/>
  <c r="D136" i="10"/>
  <c r="E136" i="10"/>
  <c r="J136" i="10" s="1"/>
  <c r="F136" i="10"/>
  <c r="G136" i="10"/>
  <c r="H136" i="10"/>
  <c r="I136" i="10"/>
  <c r="K136" i="10"/>
  <c r="P136" i="10"/>
  <c r="D137" i="10"/>
  <c r="E137" i="10"/>
  <c r="F137" i="10"/>
  <c r="G137" i="10"/>
  <c r="H137" i="10"/>
  <c r="I137" i="10"/>
  <c r="J137" i="10"/>
  <c r="K137" i="10"/>
  <c r="U137" i="10" s="1"/>
  <c r="P137" i="10"/>
  <c r="D138" i="10"/>
  <c r="E138" i="10"/>
  <c r="F138" i="10"/>
  <c r="G138" i="10"/>
  <c r="H138" i="10"/>
  <c r="I138" i="10"/>
  <c r="J138" i="10"/>
  <c r="K138" i="10"/>
  <c r="P138" i="10"/>
  <c r="D139" i="10"/>
  <c r="E139" i="10"/>
  <c r="J139" i="10" s="1"/>
  <c r="F139" i="10"/>
  <c r="G139" i="10"/>
  <c r="H139" i="10"/>
  <c r="I139" i="10"/>
  <c r="P139" i="10" s="1"/>
  <c r="K139" i="10"/>
  <c r="U139" i="10" s="1"/>
  <c r="D140" i="10"/>
  <c r="E140" i="10"/>
  <c r="J140" i="10" s="1"/>
  <c r="F140" i="10"/>
  <c r="G140" i="10"/>
  <c r="H140" i="10"/>
  <c r="I140" i="10"/>
  <c r="P140" i="10" s="1"/>
  <c r="K140" i="10"/>
  <c r="D141" i="10"/>
  <c r="E141" i="10"/>
  <c r="F141" i="10"/>
  <c r="G141" i="10"/>
  <c r="H141" i="10"/>
  <c r="I141" i="10"/>
  <c r="J141" i="10"/>
  <c r="K141" i="10"/>
  <c r="P141" i="10"/>
  <c r="U141" i="10"/>
  <c r="D142" i="10"/>
  <c r="E142" i="10"/>
  <c r="F142" i="10"/>
  <c r="G142" i="10"/>
  <c r="H142" i="10"/>
  <c r="I142" i="10"/>
  <c r="J142" i="10"/>
  <c r="K142" i="10"/>
  <c r="P142" i="10"/>
  <c r="D143" i="10"/>
  <c r="E143" i="10"/>
  <c r="J143" i="10" s="1"/>
  <c r="F143" i="10"/>
  <c r="G143" i="10"/>
  <c r="H143" i="10"/>
  <c r="I143" i="10"/>
  <c r="P143" i="10" s="1"/>
  <c r="K143" i="10"/>
  <c r="U143" i="10"/>
  <c r="D144" i="10"/>
  <c r="E144" i="10"/>
  <c r="J144" i="10" s="1"/>
  <c r="F144" i="10"/>
  <c r="G144" i="10"/>
  <c r="H144" i="10"/>
  <c r="I144" i="10"/>
  <c r="P144" i="10" s="1"/>
  <c r="K144" i="10"/>
  <c r="D145" i="10"/>
  <c r="E145" i="10"/>
  <c r="F145" i="10"/>
  <c r="G145" i="10"/>
  <c r="H145" i="10"/>
  <c r="I145" i="10"/>
  <c r="J145" i="10"/>
  <c r="K145" i="10"/>
  <c r="U145" i="10" s="1"/>
  <c r="P145" i="10"/>
  <c r="D146" i="10"/>
  <c r="E146" i="10"/>
  <c r="F146" i="10"/>
  <c r="G146" i="10"/>
  <c r="H146" i="10"/>
  <c r="I146" i="10"/>
  <c r="J146" i="10"/>
  <c r="K146" i="10"/>
  <c r="P146" i="10"/>
  <c r="D147" i="10"/>
  <c r="E147" i="10"/>
  <c r="J147" i="10" s="1"/>
  <c r="F147" i="10"/>
  <c r="G147" i="10"/>
  <c r="H147" i="10"/>
  <c r="I147" i="10"/>
  <c r="P147" i="10" s="1"/>
  <c r="K147" i="10"/>
  <c r="U147" i="10" s="1"/>
  <c r="D148" i="10"/>
  <c r="E148" i="10"/>
  <c r="J148" i="10" s="1"/>
  <c r="F148" i="10"/>
  <c r="G148" i="10"/>
  <c r="H148" i="10"/>
  <c r="I148" i="10"/>
  <c r="P148" i="10" s="1"/>
  <c r="K148" i="10"/>
  <c r="D149" i="10"/>
  <c r="E149" i="10"/>
  <c r="F149" i="10"/>
  <c r="G149" i="10"/>
  <c r="H149" i="10"/>
  <c r="I149" i="10"/>
  <c r="J149" i="10"/>
  <c r="K149" i="10"/>
  <c r="P149" i="10"/>
  <c r="U149" i="10"/>
  <c r="D150" i="10"/>
  <c r="E150" i="10"/>
  <c r="F150" i="10"/>
  <c r="G150" i="10"/>
  <c r="H150" i="10"/>
  <c r="I150" i="10"/>
  <c r="J150" i="10"/>
  <c r="K150" i="10"/>
  <c r="P150" i="10"/>
  <c r="D151" i="10"/>
  <c r="E151" i="10"/>
  <c r="J151" i="10" s="1"/>
  <c r="F151" i="10"/>
  <c r="G151" i="10"/>
  <c r="H151" i="10"/>
  <c r="I151" i="10"/>
  <c r="P151" i="10" s="1"/>
  <c r="K151" i="10"/>
  <c r="U151" i="10"/>
  <c r="D152" i="10"/>
  <c r="E152" i="10"/>
  <c r="J152" i="10" s="1"/>
  <c r="F152" i="10"/>
  <c r="G152" i="10"/>
  <c r="H152" i="10"/>
  <c r="I152" i="10"/>
  <c r="P152" i="10" s="1"/>
  <c r="K152" i="10"/>
  <c r="D153" i="10"/>
  <c r="E153" i="10"/>
  <c r="F153" i="10"/>
  <c r="G153" i="10"/>
  <c r="H153" i="10"/>
  <c r="I153" i="10"/>
  <c r="J153" i="10"/>
  <c r="K153" i="10"/>
  <c r="U153" i="10" s="1"/>
  <c r="P153" i="10"/>
  <c r="D154" i="10"/>
  <c r="E154" i="10"/>
  <c r="F154" i="10"/>
  <c r="G154" i="10"/>
  <c r="H154" i="10"/>
  <c r="I154" i="10"/>
  <c r="J154" i="10"/>
  <c r="K154" i="10"/>
  <c r="P154" i="10"/>
  <c r="D155" i="10"/>
  <c r="E155" i="10"/>
  <c r="J155" i="10" s="1"/>
  <c r="F155" i="10"/>
  <c r="G155" i="10"/>
  <c r="H155" i="10"/>
  <c r="I155" i="10"/>
  <c r="P155" i="10" s="1"/>
  <c r="K155" i="10"/>
  <c r="U155" i="10" s="1"/>
  <c r="D156" i="10"/>
  <c r="E156" i="10"/>
  <c r="J156" i="10" s="1"/>
  <c r="F156" i="10"/>
  <c r="G156" i="10"/>
  <c r="H156" i="10"/>
  <c r="I156" i="10"/>
  <c r="P156" i="10" s="1"/>
  <c r="K156" i="10"/>
  <c r="D157" i="10"/>
  <c r="E157" i="10"/>
  <c r="F157" i="10"/>
  <c r="G157" i="10"/>
  <c r="H157" i="10"/>
  <c r="I157" i="10"/>
  <c r="J157" i="10"/>
  <c r="K157" i="10"/>
  <c r="P157" i="10"/>
  <c r="U157" i="10"/>
  <c r="D158" i="10"/>
  <c r="E158" i="10"/>
  <c r="F158" i="10"/>
  <c r="G158" i="10"/>
  <c r="H158" i="10"/>
  <c r="I158" i="10"/>
  <c r="J158" i="10"/>
  <c r="K158" i="10"/>
  <c r="P158" i="10"/>
  <c r="D159" i="10"/>
  <c r="E159" i="10"/>
  <c r="J159" i="10" s="1"/>
  <c r="F159" i="10"/>
  <c r="G159" i="10"/>
  <c r="H159" i="10"/>
  <c r="I159" i="10"/>
  <c r="P159" i="10" s="1"/>
  <c r="K159" i="10"/>
  <c r="U159" i="10"/>
  <c r="D160" i="10"/>
  <c r="E160" i="10"/>
  <c r="J160" i="10" s="1"/>
  <c r="F160" i="10"/>
  <c r="G160" i="10"/>
  <c r="H160" i="10"/>
  <c r="I160" i="10"/>
  <c r="P160" i="10" s="1"/>
  <c r="K160" i="10"/>
  <c r="T160" i="10" s="1"/>
  <c r="D161" i="10"/>
  <c r="E161" i="10"/>
  <c r="J161" i="10" s="1"/>
  <c r="F161" i="10"/>
  <c r="G161" i="10"/>
  <c r="H161" i="10"/>
  <c r="I161" i="10"/>
  <c r="P161" i="10" s="1"/>
  <c r="K161" i="10"/>
  <c r="T161" i="10" s="1"/>
  <c r="U161" i="10"/>
  <c r="D162" i="10"/>
  <c r="E162" i="10"/>
  <c r="J162" i="10" s="1"/>
  <c r="F162" i="10"/>
  <c r="G162" i="10"/>
  <c r="H162" i="10"/>
  <c r="I162" i="10"/>
  <c r="P162" i="10" s="1"/>
  <c r="K162" i="10"/>
  <c r="D163" i="10"/>
  <c r="E163" i="10"/>
  <c r="F163" i="10"/>
  <c r="G163" i="10"/>
  <c r="H163" i="10"/>
  <c r="I163" i="10"/>
  <c r="J163" i="10"/>
  <c r="K163" i="10"/>
  <c r="U163" i="10" s="1"/>
  <c r="P163" i="10"/>
  <c r="D164" i="10"/>
  <c r="E164" i="10"/>
  <c r="F164" i="10"/>
  <c r="G164" i="10"/>
  <c r="H164" i="10"/>
  <c r="I164" i="10"/>
  <c r="J164" i="10"/>
  <c r="K164" i="10"/>
  <c r="P164" i="10"/>
  <c r="T164" i="10"/>
  <c r="D165" i="10"/>
  <c r="E165" i="10"/>
  <c r="F165" i="10"/>
  <c r="G165" i="10"/>
  <c r="H165" i="10"/>
  <c r="I165" i="10"/>
  <c r="J165" i="10"/>
  <c r="K165" i="10"/>
  <c r="T165" i="10" s="1"/>
  <c r="P165" i="10"/>
  <c r="D166" i="10"/>
  <c r="E166" i="10"/>
  <c r="F166" i="10"/>
  <c r="G166" i="10"/>
  <c r="H166" i="10"/>
  <c r="I166" i="10"/>
  <c r="J166" i="10"/>
  <c r="K166" i="10"/>
  <c r="P166" i="10"/>
  <c r="D167" i="10"/>
  <c r="E167" i="10"/>
  <c r="J167" i="10" s="1"/>
  <c r="F167" i="10"/>
  <c r="G167" i="10"/>
  <c r="H167" i="10"/>
  <c r="I167" i="10"/>
  <c r="P167" i="10" s="1"/>
  <c r="K167" i="10"/>
  <c r="U167" i="10" s="1"/>
  <c r="D168" i="10"/>
  <c r="E168" i="10"/>
  <c r="J168" i="10" s="1"/>
  <c r="F168" i="10"/>
  <c r="G168" i="10"/>
  <c r="H168" i="10"/>
  <c r="I168" i="10"/>
  <c r="P168" i="10" s="1"/>
  <c r="K168" i="10"/>
  <c r="T168" i="10"/>
  <c r="D169" i="10"/>
  <c r="E169" i="10"/>
  <c r="J169" i="10" s="1"/>
  <c r="F169" i="10"/>
  <c r="G169" i="10"/>
  <c r="H169" i="10"/>
  <c r="I169" i="10"/>
  <c r="P169" i="10" s="1"/>
  <c r="K169" i="10"/>
  <c r="T169" i="10" s="1"/>
  <c r="D170" i="10"/>
  <c r="E170" i="10"/>
  <c r="J170" i="10" s="1"/>
  <c r="F170" i="10"/>
  <c r="G170" i="10"/>
  <c r="H170" i="10"/>
  <c r="I170" i="10"/>
  <c r="P170" i="10" s="1"/>
  <c r="K170" i="10"/>
  <c r="D171" i="10"/>
  <c r="E171" i="10"/>
  <c r="J171" i="10" s="1"/>
  <c r="F171" i="10"/>
  <c r="G171" i="10"/>
  <c r="H171" i="10"/>
  <c r="I171" i="10"/>
  <c r="P171" i="10" s="1"/>
  <c r="K171" i="10"/>
  <c r="O171" i="10" s="1"/>
  <c r="N171" i="10"/>
  <c r="S171" i="10"/>
  <c r="D172" i="10"/>
  <c r="E172" i="10"/>
  <c r="J172" i="10" s="1"/>
  <c r="F172" i="10"/>
  <c r="G172" i="10"/>
  <c r="H172" i="10"/>
  <c r="I172" i="10"/>
  <c r="P172" i="10" s="1"/>
  <c r="K172" i="10"/>
  <c r="O172" i="10" s="1"/>
  <c r="N172" i="10"/>
  <c r="S172" i="10"/>
  <c r="D173" i="10"/>
  <c r="E173" i="10"/>
  <c r="J173" i="10" s="1"/>
  <c r="F173" i="10"/>
  <c r="G173" i="10"/>
  <c r="H173" i="10"/>
  <c r="I173" i="10"/>
  <c r="P173" i="10" s="1"/>
  <c r="K173" i="10"/>
  <c r="O173" i="10" s="1"/>
  <c r="N173" i="10"/>
  <c r="S173" i="10"/>
  <c r="D174" i="10"/>
  <c r="E174" i="10"/>
  <c r="J174" i="10" s="1"/>
  <c r="F174" i="10"/>
  <c r="G174" i="10"/>
  <c r="H174" i="10"/>
  <c r="I174" i="10"/>
  <c r="P174" i="10" s="1"/>
  <c r="K174" i="10"/>
  <c r="O174" i="10" s="1"/>
  <c r="N174" i="10"/>
  <c r="S174" i="10"/>
  <c r="D175" i="10"/>
  <c r="E175" i="10"/>
  <c r="J175" i="10" s="1"/>
  <c r="F175" i="10"/>
  <c r="G175" i="10"/>
  <c r="H175" i="10"/>
  <c r="I175" i="10"/>
  <c r="K175" i="10"/>
  <c r="O175" i="10" s="1"/>
  <c r="N175" i="10"/>
  <c r="P175" i="10"/>
  <c r="Q175" i="10"/>
  <c r="U175" i="10"/>
  <c r="D176" i="10"/>
  <c r="E176" i="10"/>
  <c r="J176" i="10" s="1"/>
  <c r="F176" i="10"/>
  <c r="G176" i="10"/>
  <c r="H176" i="10"/>
  <c r="I176" i="10"/>
  <c r="K176" i="10"/>
  <c r="M176" i="10"/>
  <c r="N176" i="10"/>
  <c r="P176" i="10"/>
  <c r="Q176" i="10"/>
  <c r="S176" i="10"/>
  <c r="U176" i="10"/>
  <c r="D177" i="10"/>
  <c r="E177" i="10"/>
  <c r="J177" i="10" s="1"/>
  <c r="F177" i="10"/>
  <c r="G177" i="10"/>
  <c r="H177" i="10"/>
  <c r="I177" i="10"/>
  <c r="K177" i="10"/>
  <c r="P177" i="10"/>
  <c r="D178" i="10"/>
  <c r="E178" i="10"/>
  <c r="J178" i="10" s="1"/>
  <c r="F178" i="10"/>
  <c r="G178" i="10"/>
  <c r="H178" i="10"/>
  <c r="I178" i="10"/>
  <c r="P178" i="10" s="1"/>
  <c r="K178" i="10"/>
  <c r="N178" i="10" s="1"/>
  <c r="D179" i="10"/>
  <c r="E179" i="10"/>
  <c r="J179" i="10" s="1"/>
  <c r="F179" i="10"/>
  <c r="G179" i="10"/>
  <c r="H179" i="10"/>
  <c r="I179" i="10"/>
  <c r="K179" i="10"/>
  <c r="M179" i="10" s="1"/>
  <c r="P179" i="10"/>
  <c r="U179" i="10"/>
  <c r="D180" i="10"/>
  <c r="E180" i="10"/>
  <c r="J180" i="10" s="1"/>
  <c r="F180" i="10"/>
  <c r="G180" i="10"/>
  <c r="H180" i="10"/>
  <c r="I180" i="10"/>
  <c r="P180" i="10" s="1"/>
  <c r="K180" i="10"/>
  <c r="N180" i="10" s="1"/>
  <c r="M180" i="10"/>
  <c r="Q180" i="10"/>
  <c r="S180" i="10"/>
  <c r="D181" i="10"/>
  <c r="E181" i="10"/>
  <c r="J181" i="10" s="1"/>
  <c r="F181" i="10"/>
  <c r="G181" i="10"/>
  <c r="H181" i="10"/>
  <c r="I181" i="10"/>
  <c r="P181" i="10" s="1"/>
  <c r="K181" i="10"/>
  <c r="D182" i="10"/>
  <c r="E182" i="10"/>
  <c r="J182" i="10" s="1"/>
  <c r="F182" i="10"/>
  <c r="G182" i="10"/>
  <c r="H182" i="10"/>
  <c r="I182" i="10"/>
  <c r="P182" i="10" s="1"/>
  <c r="K182" i="10"/>
  <c r="N182" i="10" s="1"/>
  <c r="Q182" i="10"/>
  <c r="D183" i="10"/>
  <c r="E183" i="10"/>
  <c r="J183" i="10" s="1"/>
  <c r="F183" i="10"/>
  <c r="G183" i="10"/>
  <c r="H183" i="10"/>
  <c r="I183" i="10"/>
  <c r="K183" i="10"/>
  <c r="M183" i="10" s="1"/>
  <c r="P183" i="10"/>
  <c r="D184" i="10"/>
  <c r="E184" i="10"/>
  <c r="J184" i="10" s="1"/>
  <c r="F184" i="10"/>
  <c r="G184" i="10"/>
  <c r="H184" i="10"/>
  <c r="I184" i="10"/>
  <c r="K184" i="10"/>
  <c r="O184" i="10" s="1"/>
  <c r="M184" i="10"/>
  <c r="N184" i="10"/>
  <c r="P184" i="10"/>
  <c r="Q184" i="10"/>
  <c r="S184" i="10"/>
  <c r="T184" i="10"/>
  <c r="U184" i="10"/>
  <c r="D185" i="10"/>
  <c r="E185" i="10"/>
  <c r="J185" i="10" s="1"/>
  <c r="F185" i="10"/>
  <c r="G185" i="10"/>
  <c r="H185" i="10"/>
  <c r="I185" i="10"/>
  <c r="P185" i="10" s="1"/>
  <c r="K185" i="10"/>
  <c r="O185" i="10" s="1"/>
  <c r="N185" i="10"/>
  <c r="U185" i="10"/>
  <c r="D186" i="10"/>
  <c r="E186" i="10"/>
  <c r="J186" i="10" s="1"/>
  <c r="F186" i="10"/>
  <c r="G186" i="10"/>
  <c r="H186" i="10"/>
  <c r="I186" i="10"/>
  <c r="P186" i="10" s="1"/>
  <c r="K186" i="10"/>
  <c r="O186" i="10" s="1"/>
  <c r="N186" i="10"/>
  <c r="S186" i="10"/>
  <c r="U186" i="10"/>
  <c r="D187" i="10"/>
  <c r="E187" i="10"/>
  <c r="J187" i="10" s="1"/>
  <c r="F187" i="10"/>
  <c r="G187" i="10"/>
  <c r="H187" i="10"/>
  <c r="I187" i="10"/>
  <c r="P187" i="10" s="1"/>
  <c r="K187" i="10"/>
  <c r="O187" i="10" s="1"/>
  <c r="N187" i="10"/>
  <c r="U187" i="10"/>
  <c r="D188" i="10"/>
  <c r="E188" i="10"/>
  <c r="J188" i="10" s="1"/>
  <c r="F188" i="10"/>
  <c r="G188" i="10"/>
  <c r="H188" i="10"/>
  <c r="I188" i="10"/>
  <c r="P188" i="10" s="1"/>
  <c r="K188" i="10"/>
  <c r="O188" i="10" s="1"/>
  <c r="N188" i="10"/>
  <c r="S188" i="10"/>
  <c r="U188" i="10"/>
  <c r="D189" i="10"/>
  <c r="E189" i="10"/>
  <c r="J189" i="10" s="1"/>
  <c r="F189" i="10"/>
  <c r="G189" i="10"/>
  <c r="H189" i="10"/>
  <c r="I189" i="10"/>
  <c r="P189" i="10" s="1"/>
  <c r="K189" i="10"/>
  <c r="O189" i="10" s="1"/>
  <c r="N189" i="10"/>
  <c r="U189" i="10"/>
  <c r="D190" i="10"/>
  <c r="E190" i="10"/>
  <c r="J190" i="10" s="1"/>
  <c r="F190" i="10"/>
  <c r="G190" i="10"/>
  <c r="H190" i="10"/>
  <c r="I190" i="10"/>
  <c r="P190" i="10" s="1"/>
  <c r="K190" i="10"/>
  <c r="O190" i="10" s="1"/>
  <c r="N190" i="10"/>
  <c r="S190" i="10"/>
  <c r="U190" i="10"/>
  <c r="D191" i="10"/>
  <c r="E191" i="10"/>
  <c r="J191" i="10" s="1"/>
  <c r="F191" i="10"/>
  <c r="G191" i="10"/>
  <c r="H191" i="10"/>
  <c r="I191" i="10"/>
  <c r="P191" i="10" s="1"/>
  <c r="K191" i="10"/>
  <c r="O191" i="10" s="1"/>
  <c r="N191" i="10"/>
  <c r="U191" i="10"/>
  <c r="D192" i="10"/>
  <c r="E192" i="10"/>
  <c r="J192" i="10" s="1"/>
  <c r="F192" i="10"/>
  <c r="G192" i="10"/>
  <c r="H192" i="10"/>
  <c r="I192" i="10"/>
  <c r="P192" i="10" s="1"/>
  <c r="K192" i="10"/>
  <c r="O192" i="10" s="1"/>
  <c r="N192" i="10"/>
  <c r="S192" i="10"/>
  <c r="U192" i="10"/>
  <c r="D193" i="10"/>
  <c r="E193" i="10"/>
  <c r="J193" i="10" s="1"/>
  <c r="F193" i="10"/>
  <c r="G193" i="10"/>
  <c r="H193" i="10"/>
  <c r="I193" i="10"/>
  <c r="P193" i="10" s="1"/>
  <c r="K193" i="10"/>
  <c r="O193" i="10" s="1"/>
  <c r="N193" i="10"/>
  <c r="U193" i="10"/>
  <c r="D194" i="10"/>
  <c r="E194" i="10"/>
  <c r="J194" i="10" s="1"/>
  <c r="F194" i="10"/>
  <c r="G194" i="10"/>
  <c r="H194" i="10"/>
  <c r="I194" i="10"/>
  <c r="P194" i="10" s="1"/>
  <c r="K194" i="10"/>
  <c r="O194" i="10" s="1"/>
  <c r="N194" i="10"/>
  <c r="S194" i="10"/>
  <c r="U194" i="10"/>
  <c r="D195" i="10"/>
  <c r="E195" i="10"/>
  <c r="J195" i="10" s="1"/>
  <c r="F195" i="10"/>
  <c r="G195" i="10"/>
  <c r="H195" i="10"/>
  <c r="I195" i="10"/>
  <c r="P195" i="10" s="1"/>
  <c r="K195" i="10"/>
  <c r="O195" i="10" s="1"/>
  <c r="N195" i="10"/>
  <c r="U195" i="10"/>
  <c r="D196" i="10"/>
  <c r="E196" i="10"/>
  <c r="J196" i="10" s="1"/>
  <c r="F196" i="10"/>
  <c r="G196" i="10"/>
  <c r="H196" i="10"/>
  <c r="I196" i="10"/>
  <c r="P196" i="10" s="1"/>
  <c r="K196" i="10"/>
  <c r="O196" i="10" s="1"/>
  <c r="N196" i="10"/>
  <c r="S196" i="10"/>
  <c r="U196" i="10"/>
  <c r="D197" i="10"/>
  <c r="E197" i="10"/>
  <c r="J197" i="10" s="1"/>
  <c r="F197" i="10"/>
  <c r="G197" i="10"/>
  <c r="H197" i="10"/>
  <c r="I197" i="10"/>
  <c r="P197" i="10" s="1"/>
  <c r="K197" i="10"/>
  <c r="O197" i="10" s="1"/>
  <c r="N197" i="10"/>
  <c r="S197" i="10"/>
  <c r="U197" i="10"/>
  <c r="D198" i="10"/>
  <c r="E198" i="10"/>
  <c r="J198" i="10" s="1"/>
  <c r="F198" i="10"/>
  <c r="G198" i="10"/>
  <c r="H198" i="10"/>
  <c r="I198" i="10"/>
  <c r="P198" i="10" s="1"/>
  <c r="K198" i="10"/>
  <c r="O198" i="10" s="1"/>
  <c r="N198" i="10"/>
  <c r="S198" i="10"/>
  <c r="U198" i="10"/>
  <c r="D199" i="10"/>
  <c r="E199" i="10"/>
  <c r="J199" i="10" s="1"/>
  <c r="F199" i="10"/>
  <c r="G199" i="10"/>
  <c r="H199" i="10"/>
  <c r="I199" i="10"/>
  <c r="P199" i="10" s="1"/>
  <c r="K199" i="10"/>
  <c r="O199" i="10" s="1"/>
  <c r="N199" i="10"/>
  <c r="S199" i="10"/>
  <c r="U199" i="10"/>
  <c r="D200" i="10"/>
  <c r="E200" i="10"/>
  <c r="J200" i="10" s="1"/>
  <c r="F200" i="10"/>
  <c r="G200" i="10"/>
  <c r="H200" i="10"/>
  <c r="I200" i="10"/>
  <c r="P200" i="10" s="1"/>
  <c r="K200" i="10"/>
  <c r="O200" i="10" s="1"/>
  <c r="N200" i="10"/>
  <c r="S200" i="10"/>
  <c r="U200" i="10"/>
  <c r="D201" i="10"/>
  <c r="E201" i="10"/>
  <c r="J201" i="10" s="1"/>
  <c r="F201" i="10"/>
  <c r="G201" i="10"/>
  <c r="H201" i="10"/>
  <c r="I201" i="10"/>
  <c r="P201" i="10" s="1"/>
  <c r="K201" i="10"/>
  <c r="O201" i="10" s="1"/>
  <c r="N201" i="10"/>
  <c r="S201" i="10"/>
  <c r="U201" i="10"/>
  <c r="D202" i="10"/>
  <c r="E202" i="10"/>
  <c r="J202" i="10" s="1"/>
  <c r="F202" i="10"/>
  <c r="G202" i="10"/>
  <c r="H202" i="10"/>
  <c r="I202" i="10"/>
  <c r="P202" i="10" s="1"/>
  <c r="K202" i="10"/>
  <c r="O202" i="10" s="1"/>
  <c r="N202" i="10"/>
  <c r="S202" i="10"/>
  <c r="U202" i="10"/>
  <c r="D203" i="10"/>
  <c r="E203" i="10"/>
  <c r="J203" i="10" s="1"/>
  <c r="F203" i="10"/>
  <c r="G203" i="10"/>
  <c r="H203" i="10"/>
  <c r="I203" i="10"/>
  <c r="P203" i="10" s="1"/>
  <c r="K203" i="10"/>
  <c r="O203" i="10" s="1"/>
  <c r="N203" i="10"/>
  <c r="S203" i="10"/>
  <c r="U203" i="10"/>
  <c r="D204" i="10"/>
  <c r="E204" i="10"/>
  <c r="J204" i="10" s="1"/>
  <c r="F204" i="10"/>
  <c r="G204" i="10"/>
  <c r="H204" i="10"/>
  <c r="I204" i="10"/>
  <c r="P204" i="10" s="1"/>
  <c r="K204" i="10"/>
  <c r="O204" i="10" s="1"/>
  <c r="N204" i="10"/>
  <c r="U204" i="10"/>
  <c r="D205" i="10"/>
  <c r="E205" i="10"/>
  <c r="J205" i="10" s="1"/>
  <c r="F205" i="10"/>
  <c r="G205" i="10"/>
  <c r="H205" i="10"/>
  <c r="I205" i="10"/>
  <c r="P205" i="10" s="1"/>
  <c r="K205" i="10"/>
  <c r="O205" i="10" s="1"/>
  <c r="N205" i="10"/>
  <c r="S205" i="10"/>
  <c r="U205" i="10"/>
  <c r="D206" i="10"/>
  <c r="E206" i="10"/>
  <c r="J206" i="10" s="1"/>
  <c r="F206" i="10"/>
  <c r="G206" i="10"/>
  <c r="H206" i="10"/>
  <c r="I206" i="10"/>
  <c r="P206" i="10" s="1"/>
  <c r="K206" i="10"/>
  <c r="O206" i="10" s="1"/>
  <c r="N206" i="10"/>
  <c r="S206" i="10"/>
  <c r="U206" i="10"/>
  <c r="D207" i="10"/>
  <c r="E207" i="10"/>
  <c r="J207" i="10" s="1"/>
  <c r="F207" i="10"/>
  <c r="G207" i="10"/>
  <c r="H207" i="10"/>
  <c r="I207" i="10"/>
  <c r="P207" i="10" s="1"/>
  <c r="K207" i="10"/>
  <c r="O207" i="10" s="1"/>
  <c r="N207" i="10"/>
  <c r="S207" i="10"/>
  <c r="U207" i="10"/>
  <c r="D208" i="10"/>
  <c r="E208" i="10"/>
  <c r="J208" i="10" s="1"/>
  <c r="F208" i="10"/>
  <c r="G208" i="10"/>
  <c r="H208" i="10"/>
  <c r="I208" i="10"/>
  <c r="P208" i="10" s="1"/>
  <c r="K208" i="10"/>
  <c r="O208" i="10" s="1"/>
  <c r="N208" i="10"/>
  <c r="S208" i="10"/>
  <c r="U208" i="10"/>
  <c r="D209" i="10"/>
  <c r="E209" i="10"/>
  <c r="J209" i="10" s="1"/>
  <c r="F209" i="10"/>
  <c r="G209" i="10"/>
  <c r="H209" i="10"/>
  <c r="I209" i="10"/>
  <c r="P209" i="10" s="1"/>
  <c r="K209" i="10"/>
  <c r="O209" i="10" s="1"/>
  <c r="N209" i="10"/>
  <c r="S209" i="10"/>
  <c r="U209" i="10"/>
  <c r="D210" i="10"/>
  <c r="E210" i="10"/>
  <c r="J210" i="10" s="1"/>
  <c r="F210" i="10"/>
  <c r="G210" i="10"/>
  <c r="H210" i="10"/>
  <c r="I210" i="10"/>
  <c r="P210" i="10" s="1"/>
  <c r="K210" i="10"/>
  <c r="O210" i="10" s="1"/>
  <c r="N210" i="10"/>
  <c r="S210" i="10"/>
  <c r="U210" i="10"/>
  <c r="D211" i="10"/>
  <c r="E211" i="10"/>
  <c r="J211" i="10" s="1"/>
  <c r="F211" i="10"/>
  <c r="G211" i="10"/>
  <c r="H211" i="10"/>
  <c r="I211" i="10"/>
  <c r="P211" i="10" s="1"/>
  <c r="K211" i="10"/>
  <c r="O211" i="10" s="1"/>
  <c r="N211" i="10"/>
  <c r="S211" i="10"/>
  <c r="U211" i="10"/>
  <c r="D212" i="10"/>
  <c r="E212" i="10"/>
  <c r="J212" i="10" s="1"/>
  <c r="F212" i="10"/>
  <c r="G212" i="10"/>
  <c r="H212" i="10"/>
  <c r="I212" i="10"/>
  <c r="P212" i="10" s="1"/>
  <c r="K212" i="10"/>
  <c r="N212" i="10"/>
  <c r="S212" i="10"/>
  <c r="U212" i="10"/>
  <c r="D213" i="10"/>
  <c r="E213" i="10"/>
  <c r="J213" i="10" s="1"/>
  <c r="F213" i="10"/>
  <c r="G213" i="10"/>
  <c r="H213" i="10"/>
  <c r="I213" i="10"/>
  <c r="P213" i="10" s="1"/>
  <c r="K213" i="10"/>
  <c r="N213" i="10" s="1"/>
  <c r="D214" i="10"/>
  <c r="E214" i="10"/>
  <c r="J214" i="10" s="1"/>
  <c r="F214" i="10"/>
  <c r="G214" i="10"/>
  <c r="H214" i="10"/>
  <c r="I214" i="10"/>
  <c r="P214" i="10" s="1"/>
  <c r="K214" i="10"/>
  <c r="U214" i="10" s="1"/>
  <c r="S214" i="10"/>
  <c r="D215" i="10"/>
  <c r="E215" i="10"/>
  <c r="J215" i="10" s="1"/>
  <c r="F215" i="10"/>
  <c r="G215" i="10"/>
  <c r="H215" i="10"/>
  <c r="I215" i="10"/>
  <c r="K215" i="10"/>
  <c r="U215" i="10" s="1"/>
  <c r="P215" i="10"/>
  <c r="D216" i="10"/>
  <c r="E216" i="10"/>
  <c r="J216" i="10" s="1"/>
  <c r="F216" i="10"/>
  <c r="G216" i="10"/>
  <c r="H216" i="10"/>
  <c r="I216" i="10"/>
  <c r="P216" i="10" s="1"/>
  <c r="K216" i="10"/>
  <c r="N216" i="10" s="1"/>
  <c r="D217" i="10"/>
  <c r="E217" i="10"/>
  <c r="J217" i="10" s="1"/>
  <c r="F217" i="10"/>
  <c r="G217" i="10"/>
  <c r="H217" i="10"/>
  <c r="I217" i="10"/>
  <c r="P217" i="10" s="1"/>
  <c r="K217" i="10"/>
  <c r="N217" i="10" s="1"/>
  <c r="U217" i="10"/>
  <c r="D218" i="10"/>
  <c r="E218" i="10"/>
  <c r="J218" i="10" s="1"/>
  <c r="F218" i="10"/>
  <c r="G218" i="10"/>
  <c r="H218" i="10"/>
  <c r="I218" i="10"/>
  <c r="P218" i="10" s="1"/>
  <c r="K218" i="10"/>
  <c r="N218" i="10"/>
  <c r="S218" i="10"/>
  <c r="U218" i="10"/>
  <c r="D219" i="10"/>
  <c r="E219" i="10"/>
  <c r="J219" i="10" s="1"/>
  <c r="F219" i="10"/>
  <c r="G219" i="10"/>
  <c r="H219" i="10"/>
  <c r="I219" i="10"/>
  <c r="P219" i="10" s="1"/>
  <c r="K219" i="10"/>
  <c r="N219" i="10" s="1"/>
  <c r="O219" i="10"/>
  <c r="Q219" i="10"/>
  <c r="U219" i="10"/>
  <c r="D220" i="10"/>
  <c r="E220" i="10"/>
  <c r="J220" i="10" s="1"/>
  <c r="F220" i="10"/>
  <c r="G220" i="10"/>
  <c r="H220" i="10"/>
  <c r="I220" i="10"/>
  <c r="P220" i="10" s="1"/>
  <c r="K220" i="10"/>
  <c r="N220" i="10" s="1"/>
  <c r="D221" i="10"/>
  <c r="E221" i="10"/>
  <c r="J221" i="10" s="1"/>
  <c r="F221" i="10"/>
  <c r="G221" i="10"/>
  <c r="H221" i="10"/>
  <c r="I221" i="10"/>
  <c r="P221" i="10" s="1"/>
  <c r="K221" i="10"/>
  <c r="N221" i="10" s="1"/>
  <c r="O221" i="10"/>
  <c r="U221" i="10"/>
  <c r="D222" i="10"/>
  <c r="E222" i="10"/>
  <c r="J222" i="10" s="1"/>
  <c r="F222" i="10"/>
  <c r="G222" i="10"/>
  <c r="H222" i="10"/>
  <c r="I222" i="10"/>
  <c r="P222" i="10" s="1"/>
  <c r="K222" i="10"/>
  <c r="N222" i="10" s="1"/>
  <c r="D223" i="10"/>
  <c r="E223" i="10"/>
  <c r="J223" i="10" s="1"/>
  <c r="F223" i="10"/>
  <c r="G223" i="10"/>
  <c r="H223" i="10"/>
  <c r="I223" i="10"/>
  <c r="P223" i="10" s="1"/>
  <c r="K223" i="10"/>
  <c r="N223" i="10" s="1"/>
  <c r="O223" i="10"/>
  <c r="Q223" i="10"/>
  <c r="U223" i="10"/>
  <c r="D224" i="10"/>
  <c r="E224" i="10"/>
  <c r="J224" i="10" s="1"/>
  <c r="F224" i="10"/>
  <c r="G224" i="10"/>
  <c r="H224" i="10"/>
  <c r="I224" i="10"/>
  <c r="P224" i="10" s="1"/>
  <c r="K224" i="10"/>
  <c r="N224" i="10" s="1"/>
  <c r="D225" i="10"/>
  <c r="E225" i="10"/>
  <c r="J225" i="10" s="1"/>
  <c r="F225" i="10"/>
  <c r="G225" i="10"/>
  <c r="H225" i="10"/>
  <c r="I225" i="10"/>
  <c r="P225" i="10" s="1"/>
  <c r="K225" i="10"/>
  <c r="N225" i="10" s="1"/>
  <c r="O225" i="10"/>
  <c r="U225" i="10"/>
  <c r="D226" i="10"/>
  <c r="E226" i="10"/>
  <c r="J226" i="10" s="1"/>
  <c r="F226" i="10"/>
  <c r="G226" i="10"/>
  <c r="H226" i="10"/>
  <c r="I226" i="10"/>
  <c r="P226" i="10" s="1"/>
  <c r="K226" i="10"/>
  <c r="N226" i="10" s="1"/>
  <c r="Q226" i="10"/>
  <c r="D227" i="10"/>
  <c r="E227" i="10"/>
  <c r="J227" i="10" s="1"/>
  <c r="F227" i="10"/>
  <c r="G227" i="10"/>
  <c r="H227" i="10"/>
  <c r="I227" i="10"/>
  <c r="P227" i="10" s="1"/>
  <c r="K227" i="10"/>
  <c r="N227" i="10" s="1"/>
  <c r="O227" i="10"/>
  <c r="U227" i="10"/>
  <c r="I180" i="4"/>
  <c r="H180" i="4"/>
  <c r="G180" i="4"/>
  <c r="F180" i="4"/>
  <c r="E180" i="4"/>
  <c r="D180" i="4"/>
  <c r="C180" i="4"/>
  <c r="J179" i="4"/>
  <c r="I179" i="4"/>
  <c r="H179" i="4"/>
  <c r="G179" i="4"/>
  <c r="F179" i="4"/>
  <c r="E179" i="4"/>
  <c r="D179" i="4"/>
  <c r="C179" i="4"/>
  <c r="I178" i="4"/>
  <c r="H178" i="4"/>
  <c r="G178" i="4"/>
  <c r="F178" i="4"/>
  <c r="E178" i="4"/>
  <c r="D178" i="4"/>
  <c r="C178" i="4"/>
  <c r="J191" i="24" l="1"/>
  <c r="J190" i="24"/>
  <c r="U31" i="24"/>
  <c r="I12" i="21" s="1"/>
  <c r="J188" i="24"/>
  <c r="J183" i="24"/>
  <c r="U47" i="24"/>
  <c r="J180" i="24"/>
  <c r="U111" i="24"/>
  <c r="E181" i="24"/>
  <c r="J154" i="24"/>
  <c r="U54" i="24"/>
  <c r="J152" i="24"/>
  <c r="E179" i="24"/>
  <c r="J179" i="24" s="1"/>
  <c r="U77" i="24"/>
  <c r="U81" i="24"/>
  <c r="U49" i="24"/>
  <c r="U53" i="24"/>
  <c r="U55" i="24"/>
  <c r="U73" i="24"/>
  <c r="E187" i="24"/>
  <c r="J160" i="24"/>
  <c r="J182" i="24"/>
  <c r="J184" i="24"/>
  <c r="U57" i="24"/>
  <c r="E189" i="24"/>
  <c r="J162" i="24"/>
  <c r="Z162" i="24" s="1"/>
  <c r="U44" i="24"/>
  <c r="U46" i="24"/>
  <c r="U45" i="24"/>
  <c r="U78" i="24"/>
  <c r="J192" i="24"/>
  <c r="U82" i="24"/>
  <c r="E185" i="24"/>
  <c r="J158" i="24"/>
  <c r="Z158" i="24" s="1"/>
  <c r="AD103" i="24"/>
  <c r="T103" i="24" s="1"/>
  <c r="U103" i="24" s="1"/>
  <c r="AD101" i="24"/>
  <c r="T101" i="24" s="1"/>
  <c r="U101" i="24" s="1"/>
  <c r="AD104" i="24"/>
  <c r="T104" i="24" s="1"/>
  <c r="U104" i="24" s="1"/>
  <c r="AD107" i="24"/>
  <c r="T107" i="24" s="1"/>
  <c r="U107" i="24" s="1"/>
  <c r="AD111" i="24"/>
  <c r="T111" i="24" s="1"/>
  <c r="AD100" i="24"/>
  <c r="T100" i="24" s="1"/>
  <c r="U100" i="24" s="1"/>
  <c r="AD71" i="24"/>
  <c r="T71" i="24" s="1"/>
  <c r="AD105" i="24"/>
  <c r="T105" i="24" s="1"/>
  <c r="U105" i="24" s="1"/>
  <c r="AD83" i="24"/>
  <c r="T83" i="24" s="1"/>
  <c r="U83" i="24" s="1"/>
  <c r="AG162" i="24"/>
  <c r="Z165" i="24"/>
  <c r="AG165" i="24"/>
  <c r="AB98" i="24"/>
  <c r="AC98" i="24"/>
  <c r="S98" i="24" s="1"/>
  <c r="AH138" i="24"/>
  <c r="AI138" i="24" s="1"/>
  <c r="AC128" i="24"/>
  <c r="S128" i="24" s="1"/>
  <c r="AB128" i="24"/>
  <c r="AG154" i="24"/>
  <c r="Z154" i="24"/>
  <c r="AF182" i="24"/>
  <c r="AF155" i="24"/>
  <c r="AF183" i="24"/>
  <c r="AF156" i="24"/>
  <c r="Q112" i="24"/>
  <c r="AC106" i="24"/>
  <c r="S106" i="24" s="1"/>
  <c r="AB106" i="24"/>
  <c r="AH126" i="24"/>
  <c r="AI126" i="24" s="1"/>
  <c r="AF135" i="24"/>
  <c r="AG129" i="24"/>
  <c r="Z129" i="24"/>
  <c r="AH128" i="24"/>
  <c r="AI128" i="24" s="1"/>
  <c r="AF127" i="24"/>
  <c r="M139" i="24"/>
  <c r="AC132" i="24"/>
  <c r="S132" i="24" s="1"/>
  <c r="AB132" i="24"/>
  <c r="AD108" i="24"/>
  <c r="T108" i="24" s="1"/>
  <c r="U108" i="24" s="1"/>
  <c r="AC126" i="24"/>
  <c r="S126" i="24" s="1"/>
  <c r="AB126" i="24"/>
  <c r="AC127" i="24"/>
  <c r="S127" i="24" s="1"/>
  <c r="AB127" i="24"/>
  <c r="AG151" i="24"/>
  <c r="AF190" i="24"/>
  <c r="AF163" i="24"/>
  <c r="AG163" i="24"/>
  <c r="Z163" i="24"/>
  <c r="AC131" i="24"/>
  <c r="S131" i="24" s="1"/>
  <c r="AB131" i="24"/>
  <c r="AG133" i="24"/>
  <c r="Z133" i="24"/>
  <c r="AH185" i="24"/>
  <c r="AI185" i="24" s="1"/>
  <c r="AH158" i="24"/>
  <c r="AI158" i="24" s="1"/>
  <c r="AC134" i="24"/>
  <c r="S134" i="24" s="1"/>
  <c r="AB134" i="24"/>
  <c r="AB110" i="24"/>
  <c r="AC110" i="24"/>
  <c r="S110" i="24" s="1"/>
  <c r="Z125" i="24"/>
  <c r="AG125" i="24"/>
  <c r="AH130" i="24"/>
  <c r="AI130" i="24" s="1"/>
  <c r="AG155" i="24"/>
  <c r="Z155" i="24"/>
  <c r="AD75" i="24"/>
  <c r="T75" i="24" s="1"/>
  <c r="U75" i="24" s="1"/>
  <c r="AD99" i="24"/>
  <c r="T99" i="24" s="1"/>
  <c r="U99" i="24" s="1"/>
  <c r="AF160" i="24"/>
  <c r="AF187" i="24"/>
  <c r="AG158" i="24"/>
  <c r="AC130" i="24"/>
  <c r="S130" i="24" s="1"/>
  <c r="AB130" i="24"/>
  <c r="N139" i="24"/>
  <c r="Q124" i="24"/>
  <c r="AF124" i="24"/>
  <c r="Z161" i="24"/>
  <c r="AG161" i="24"/>
  <c r="AC135" i="24"/>
  <c r="S135" i="24" s="1"/>
  <c r="AB135" i="24"/>
  <c r="AC102" i="24"/>
  <c r="S102" i="24" s="1"/>
  <c r="AB102" i="24"/>
  <c r="AH189" i="24"/>
  <c r="AI189" i="24" s="1"/>
  <c r="AH162" i="24"/>
  <c r="AI162" i="24" s="1"/>
  <c r="AH181" i="24"/>
  <c r="AI181" i="24" s="1"/>
  <c r="AH154" i="24"/>
  <c r="AI154" i="24" s="1"/>
  <c r="AG137" i="24"/>
  <c r="Z137" i="24"/>
  <c r="AC138" i="24"/>
  <c r="S138" i="24" s="1"/>
  <c r="AB138" i="24"/>
  <c r="AD109" i="24"/>
  <c r="T109" i="24" s="1"/>
  <c r="U109" i="24" s="1"/>
  <c r="AF191" i="24"/>
  <c r="AF164" i="24"/>
  <c r="AG159" i="24"/>
  <c r="Z159" i="24"/>
  <c r="Z153" i="24"/>
  <c r="AG153" i="24"/>
  <c r="AD79" i="24"/>
  <c r="T79" i="24" s="1"/>
  <c r="U79" i="24" s="1"/>
  <c r="AF152" i="24"/>
  <c r="AF179" i="24"/>
  <c r="AF186" i="24"/>
  <c r="AF159" i="24"/>
  <c r="AC136" i="24"/>
  <c r="S136" i="24" s="1"/>
  <c r="AB136" i="24"/>
  <c r="AH136" i="24"/>
  <c r="AI136" i="24" s="1"/>
  <c r="AH134" i="24"/>
  <c r="AI134" i="24" s="1"/>
  <c r="Z157" i="24"/>
  <c r="AG157" i="24"/>
  <c r="Q224" i="10"/>
  <c r="Q220" i="10"/>
  <c r="T227" i="10"/>
  <c r="M227" i="10"/>
  <c r="T225" i="10"/>
  <c r="M225" i="10"/>
  <c r="T223" i="10"/>
  <c r="M223" i="10"/>
  <c r="T221" i="10"/>
  <c r="M221" i="10"/>
  <c r="T219" i="10"/>
  <c r="M219" i="10"/>
  <c r="U216" i="10"/>
  <c r="N214" i="10"/>
  <c r="U213" i="10"/>
  <c r="S195" i="10"/>
  <c r="S193" i="10"/>
  <c r="S191" i="10"/>
  <c r="S189" i="10"/>
  <c r="S187" i="10"/>
  <c r="S185" i="10"/>
  <c r="Q183" i="10"/>
  <c r="M182" i="10"/>
  <c r="U180" i="10"/>
  <c r="N179" i="10"/>
  <c r="S178" i="10"/>
  <c r="S175" i="10"/>
  <c r="M175" i="10"/>
  <c r="U174" i="10"/>
  <c r="M174" i="10"/>
  <c r="U173" i="10"/>
  <c r="M173" i="10"/>
  <c r="U172" i="10"/>
  <c r="M172" i="10"/>
  <c r="U171" i="10"/>
  <c r="M171" i="10"/>
  <c r="U165" i="10"/>
  <c r="U183" i="10"/>
  <c r="U224" i="10"/>
  <c r="U222" i="10"/>
  <c r="O222" i="10"/>
  <c r="U220" i="10"/>
  <c r="S216" i="10"/>
  <c r="Q178" i="10"/>
  <c r="U169" i="10"/>
  <c r="Q222" i="10"/>
  <c r="Q227" i="10"/>
  <c r="U226" i="10"/>
  <c r="O226" i="10"/>
  <c r="Q225" i="10"/>
  <c r="O224" i="10"/>
  <c r="Q221" i="10"/>
  <c r="O220" i="10"/>
  <c r="T226" i="10"/>
  <c r="M226" i="10"/>
  <c r="T224" i="10"/>
  <c r="M224" i="10"/>
  <c r="T222" i="10"/>
  <c r="M222" i="10"/>
  <c r="T220" i="10"/>
  <c r="M220" i="10"/>
  <c r="S204" i="10"/>
  <c r="N183" i="10"/>
  <c r="S182" i="10"/>
  <c r="Q179" i="10"/>
  <c r="M178" i="10"/>
  <c r="Q174" i="10"/>
  <c r="Q173" i="10"/>
  <c r="Q172" i="10"/>
  <c r="Q171" i="10"/>
  <c r="O181" i="10"/>
  <c r="T181" i="10"/>
  <c r="M181" i="10"/>
  <c r="S181" i="10"/>
  <c r="N181" i="10"/>
  <c r="U181" i="10"/>
  <c r="O177" i="10"/>
  <c r="T177" i="10"/>
  <c r="M177" i="10"/>
  <c r="S177" i="10"/>
  <c r="N177" i="10"/>
  <c r="U177" i="10"/>
  <c r="M162" i="10"/>
  <c r="Q162" i="10"/>
  <c r="N162" i="10"/>
  <c r="S162" i="10"/>
  <c r="O162" i="10"/>
  <c r="T162" i="10"/>
  <c r="U162" i="10"/>
  <c r="M152" i="10"/>
  <c r="Q152" i="10"/>
  <c r="N152" i="10"/>
  <c r="S152" i="10"/>
  <c r="O152" i="10"/>
  <c r="T152" i="10"/>
  <c r="U152" i="10"/>
  <c r="M144" i="10"/>
  <c r="Q144" i="10"/>
  <c r="N144" i="10"/>
  <c r="S144" i="10"/>
  <c r="O144" i="10"/>
  <c r="T144" i="10"/>
  <c r="U144" i="10"/>
  <c r="M136" i="10"/>
  <c r="Q136" i="10"/>
  <c r="N136" i="10"/>
  <c r="S136" i="10"/>
  <c r="O136" i="10"/>
  <c r="T136" i="10"/>
  <c r="U136" i="10"/>
  <c r="M128" i="10"/>
  <c r="N128" i="10"/>
  <c r="O128" i="10"/>
  <c r="O215" i="10"/>
  <c r="T215" i="10"/>
  <c r="M215" i="10"/>
  <c r="Q215" i="10"/>
  <c r="S227" i="10"/>
  <c r="S226" i="10"/>
  <c r="S225" i="10"/>
  <c r="S224" i="10"/>
  <c r="S223" i="10"/>
  <c r="S222" i="10"/>
  <c r="S221" i="10"/>
  <c r="S220" i="10"/>
  <c r="S219" i="10"/>
  <c r="O216" i="10"/>
  <c r="T216" i="10"/>
  <c r="M216" i="10"/>
  <c r="Q216" i="10"/>
  <c r="S215" i="10"/>
  <c r="O212" i="10"/>
  <c r="T212" i="10"/>
  <c r="M212" i="10"/>
  <c r="Q212" i="10"/>
  <c r="M166" i="10"/>
  <c r="Q166" i="10"/>
  <c r="N166" i="10"/>
  <c r="S166" i="10"/>
  <c r="O166" i="10"/>
  <c r="T166" i="10"/>
  <c r="U166" i="10"/>
  <c r="M154" i="10"/>
  <c r="Q154" i="10"/>
  <c r="N154" i="10"/>
  <c r="S154" i="10"/>
  <c r="O154" i="10"/>
  <c r="T154" i="10"/>
  <c r="U154" i="10"/>
  <c r="M146" i="10"/>
  <c r="Q146" i="10"/>
  <c r="N146" i="10"/>
  <c r="S146" i="10"/>
  <c r="O146" i="10"/>
  <c r="T146" i="10"/>
  <c r="U146" i="10"/>
  <c r="M138" i="10"/>
  <c r="Q138" i="10"/>
  <c r="N138" i="10"/>
  <c r="S138" i="10"/>
  <c r="O138" i="10"/>
  <c r="T138" i="10"/>
  <c r="U138" i="10"/>
  <c r="M130" i="10"/>
  <c r="Q130" i="10"/>
  <c r="N130" i="10"/>
  <c r="S130" i="10"/>
  <c r="O130" i="10"/>
  <c r="T130" i="10"/>
  <c r="U130" i="10"/>
  <c r="O217" i="10"/>
  <c r="T217" i="10"/>
  <c r="M217" i="10"/>
  <c r="Q217" i="10"/>
  <c r="O213" i="10"/>
  <c r="T213" i="10"/>
  <c r="M213" i="10"/>
  <c r="Q213" i="10"/>
  <c r="Q181" i="10"/>
  <c r="Q177" i="10"/>
  <c r="M170" i="10"/>
  <c r="N170" i="10"/>
  <c r="O170" i="10"/>
  <c r="T170" i="10"/>
  <c r="U170" i="10"/>
  <c r="Q170" i="10"/>
  <c r="S170" i="10"/>
  <c r="M156" i="10"/>
  <c r="Q156" i="10"/>
  <c r="N156" i="10"/>
  <c r="S156" i="10"/>
  <c r="O156" i="10"/>
  <c r="T156" i="10"/>
  <c r="U156" i="10"/>
  <c r="M148" i="10"/>
  <c r="Q148" i="10"/>
  <c r="N148" i="10"/>
  <c r="S148" i="10"/>
  <c r="O148" i="10"/>
  <c r="T148" i="10"/>
  <c r="U148" i="10"/>
  <c r="M140" i="10"/>
  <c r="Q140" i="10"/>
  <c r="N140" i="10"/>
  <c r="S140" i="10"/>
  <c r="O140" i="10"/>
  <c r="T140" i="10"/>
  <c r="U140" i="10"/>
  <c r="M132" i="10"/>
  <c r="Q132" i="10"/>
  <c r="N132" i="10"/>
  <c r="S132" i="10"/>
  <c r="O132" i="10"/>
  <c r="T132" i="10"/>
  <c r="U132" i="10"/>
  <c r="K228" i="10"/>
  <c r="O218" i="10"/>
  <c r="T218" i="10"/>
  <c r="M218" i="10"/>
  <c r="Q218" i="10"/>
  <c r="S217" i="10"/>
  <c r="N215" i="10"/>
  <c r="O214" i="10"/>
  <c r="T214" i="10"/>
  <c r="M214" i="10"/>
  <c r="Q214" i="10"/>
  <c r="S213" i="10"/>
  <c r="M158" i="10"/>
  <c r="Q158" i="10"/>
  <c r="N158" i="10"/>
  <c r="S158" i="10"/>
  <c r="O158" i="10"/>
  <c r="T158" i="10"/>
  <c r="U158" i="10"/>
  <c r="M150" i="10"/>
  <c r="Q150" i="10"/>
  <c r="N150" i="10"/>
  <c r="S150" i="10"/>
  <c r="O150" i="10"/>
  <c r="T150" i="10"/>
  <c r="U150" i="10"/>
  <c r="M142" i="10"/>
  <c r="Q142" i="10"/>
  <c r="N142" i="10"/>
  <c r="S142" i="10"/>
  <c r="O142" i="10"/>
  <c r="T142" i="10"/>
  <c r="U142" i="10"/>
  <c r="M134" i="10"/>
  <c r="Q134" i="10"/>
  <c r="N134" i="10"/>
  <c r="S134" i="10"/>
  <c r="O134" i="10"/>
  <c r="T134" i="10"/>
  <c r="U134" i="10"/>
  <c r="Q211" i="10"/>
  <c r="M211" i="10"/>
  <c r="Q210" i="10"/>
  <c r="M210" i="10"/>
  <c r="Q209" i="10"/>
  <c r="M209" i="10"/>
  <c r="Q208" i="10"/>
  <c r="M208" i="10"/>
  <c r="Q207" i="10"/>
  <c r="M207" i="10"/>
  <c r="Q206" i="10"/>
  <c r="M206" i="10"/>
  <c r="Q205" i="10"/>
  <c r="M205" i="10"/>
  <c r="Q204" i="10"/>
  <c r="M204" i="10"/>
  <c r="Q203" i="10"/>
  <c r="M203" i="10"/>
  <c r="Q202" i="10"/>
  <c r="M202" i="10"/>
  <c r="Q201" i="10"/>
  <c r="M201" i="10"/>
  <c r="Q200" i="10"/>
  <c r="M200" i="10"/>
  <c r="Q199" i="10"/>
  <c r="M199" i="10"/>
  <c r="Q198" i="10"/>
  <c r="M198" i="10"/>
  <c r="Q197" i="10"/>
  <c r="M197" i="10"/>
  <c r="Q196" i="10"/>
  <c r="M196" i="10"/>
  <c r="Q195" i="10"/>
  <c r="M195" i="10"/>
  <c r="Q194" i="10"/>
  <c r="M194" i="10"/>
  <c r="Q193" i="10"/>
  <c r="M193" i="10"/>
  <c r="Q192" i="10"/>
  <c r="M192" i="10"/>
  <c r="Q191" i="10"/>
  <c r="M191" i="10"/>
  <c r="Q190" i="10"/>
  <c r="M190" i="10"/>
  <c r="Q189" i="10"/>
  <c r="M189" i="10"/>
  <c r="Q188" i="10"/>
  <c r="M188" i="10"/>
  <c r="Q187" i="10"/>
  <c r="M187" i="10"/>
  <c r="Q186" i="10"/>
  <c r="M186" i="10"/>
  <c r="Q185" i="10"/>
  <c r="M185" i="10"/>
  <c r="S183" i="10"/>
  <c r="U182" i="10"/>
  <c r="O180" i="10"/>
  <c r="T180" i="10"/>
  <c r="S179" i="10"/>
  <c r="U178" i="10"/>
  <c r="O176" i="10"/>
  <c r="T176" i="10"/>
  <c r="M167" i="10"/>
  <c r="Q167" i="10"/>
  <c r="N167" i="10"/>
  <c r="S167" i="10"/>
  <c r="O167" i="10"/>
  <c r="M163" i="10"/>
  <c r="Q163" i="10"/>
  <c r="N163" i="10"/>
  <c r="S163" i="10"/>
  <c r="O163" i="10"/>
  <c r="M159" i="10"/>
  <c r="Q159" i="10"/>
  <c r="N159" i="10"/>
  <c r="S159" i="10"/>
  <c r="O159" i="10"/>
  <c r="O183" i="10"/>
  <c r="T183" i="10"/>
  <c r="O179" i="10"/>
  <c r="T179" i="10"/>
  <c r="M168" i="10"/>
  <c r="Q168" i="10"/>
  <c r="N168" i="10"/>
  <c r="S168" i="10"/>
  <c r="O168" i="10"/>
  <c r="M164" i="10"/>
  <c r="Q164" i="10"/>
  <c r="N164" i="10"/>
  <c r="S164" i="10"/>
  <c r="O164" i="10"/>
  <c r="M160" i="10"/>
  <c r="Q160" i="10"/>
  <c r="N160" i="10"/>
  <c r="S160" i="10"/>
  <c r="O160" i="10"/>
  <c r="M157" i="10"/>
  <c r="Q157" i="10"/>
  <c r="N157" i="10"/>
  <c r="S157" i="10"/>
  <c r="O157" i="10"/>
  <c r="T157" i="10"/>
  <c r="M155" i="10"/>
  <c r="Q155" i="10"/>
  <c r="N155" i="10"/>
  <c r="S155" i="10"/>
  <c r="O155" i="10"/>
  <c r="T155" i="10"/>
  <c r="M153" i="10"/>
  <c r="Q153" i="10"/>
  <c r="N153" i="10"/>
  <c r="S153" i="10"/>
  <c r="O153" i="10"/>
  <c r="T153" i="10"/>
  <c r="M151" i="10"/>
  <c r="Q151" i="10"/>
  <c r="N151" i="10"/>
  <c r="S151" i="10"/>
  <c r="O151" i="10"/>
  <c r="T151" i="10"/>
  <c r="M149" i="10"/>
  <c r="Q149" i="10"/>
  <c r="N149" i="10"/>
  <c r="S149" i="10"/>
  <c r="O149" i="10"/>
  <c r="T149" i="10"/>
  <c r="M147" i="10"/>
  <c r="Q147" i="10"/>
  <c r="N147" i="10"/>
  <c r="S147" i="10"/>
  <c r="O147" i="10"/>
  <c r="T147" i="10"/>
  <c r="M145" i="10"/>
  <c r="Q145" i="10"/>
  <c r="N145" i="10"/>
  <c r="S145" i="10"/>
  <c r="O145" i="10"/>
  <c r="T145" i="10"/>
  <c r="M143" i="10"/>
  <c r="Q143" i="10"/>
  <c r="N143" i="10"/>
  <c r="S143" i="10"/>
  <c r="O143" i="10"/>
  <c r="T143" i="10"/>
  <c r="M141" i="10"/>
  <c r="Q141" i="10"/>
  <c r="N141" i="10"/>
  <c r="S141" i="10"/>
  <c r="O141" i="10"/>
  <c r="T141" i="10"/>
  <c r="M139" i="10"/>
  <c r="Q139" i="10"/>
  <c r="N139" i="10"/>
  <c r="S139" i="10"/>
  <c r="O139" i="10"/>
  <c r="T139" i="10"/>
  <c r="M137" i="10"/>
  <c r="Q137" i="10"/>
  <c r="N137" i="10"/>
  <c r="S137" i="10"/>
  <c r="O137" i="10"/>
  <c r="T137" i="10"/>
  <c r="M135" i="10"/>
  <c r="Q135" i="10"/>
  <c r="N135" i="10"/>
  <c r="S135" i="10"/>
  <c r="O135" i="10"/>
  <c r="T135" i="10"/>
  <c r="M133" i="10"/>
  <c r="Q133" i="10"/>
  <c r="N133" i="10"/>
  <c r="S133" i="10"/>
  <c r="O133" i="10"/>
  <c r="T133" i="10"/>
  <c r="M131" i="10"/>
  <c r="Q131" i="10"/>
  <c r="N131" i="10"/>
  <c r="S131" i="10"/>
  <c r="O131" i="10"/>
  <c r="T131" i="10"/>
  <c r="M129" i="10"/>
  <c r="Q129" i="10"/>
  <c r="N129" i="10"/>
  <c r="S129" i="10"/>
  <c r="O129" i="10"/>
  <c r="T129" i="10"/>
  <c r="T211" i="10"/>
  <c r="T210" i="10"/>
  <c r="T209" i="10"/>
  <c r="T208" i="10"/>
  <c r="T207" i="10"/>
  <c r="T206" i="10"/>
  <c r="T205" i="10"/>
  <c r="T204" i="10"/>
  <c r="T203" i="10"/>
  <c r="T202" i="10"/>
  <c r="T201" i="10"/>
  <c r="T200" i="10"/>
  <c r="T199" i="10"/>
  <c r="T198" i="10"/>
  <c r="T197" i="10"/>
  <c r="T196" i="10"/>
  <c r="T195" i="10"/>
  <c r="T194" i="10"/>
  <c r="T193" i="10"/>
  <c r="T192" i="10"/>
  <c r="T191" i="10"/>
  <c r="T190" i="10"/>
  <c r="T189" i="10"/>
  <c r="T188" i="10"/>
  <c r="T187" i="10"/>
  <c r="T186" i="10"/>
  <c r="T185" i="10"/>
  <c r="O182" i="10"/>
  <c r="T182" i="10"/>
  <c r="O178" i="10"/>
  <c r="T178" i="10"/>
  <c r="M169" i="10"/>
  <c r="Q169" i="10"/>
  <c r="N169" i="10"/>
  <c r="S169" i="10"/>
  <c r="O169" i="10"/>
  <c r="U168" i="10"/>
  <c r="T167" i="10"/>
  <c r="M165" i="10"/>
  <c r="Q165" i="10"/>
  <c r="N165" i="10"/>
  <c r="S165" i="10"/>
  <c r="O165" i="10"/>
  <c r="U164" i="10"/>
  <c r="T163" i="10"/>
  <c r="M161" i="10"/>
  <c r="Q161" i="10"/>
  <c r="N161" i="10"/>
  <c r="S161" i="10"/>
  <c r="O161" i="10"/>
  <c r="U160" i="10"/>
  <c r="T159" i="10"/>
  <c r="T175" i="10"/>
  <c r="T174" i="10"/>
  <c r="T173" i="10"/>
  <c r="T172" i="10"/>
  <c r="T171" i="10"/>
  <c r="U71" i="24" l="1"/>
  <c r="J181" i="24"/>
  <c r="Z181" i="24" s="1"/>
  <c r="J185" i="24"/>
  <c r="Z185" i="24" s="1"/>
  <c r="J189" i="24"/>
  <c r="Z189" i="24" s="1"/>
  <c r="J187" i="24"/>
  <c r="U128" i="24"/>
  <c r="AD135" i="24"/>
  <c r="T135" i="24" s="1"/>
  <c r="U135" i="24" s="1"/>
  <c r="AD131" i="24"/>
  <c r="T131" i="24" s="1"/>
  <c r="U131" i="24" s="1"/>
  <c r="AD126" i="24"/>
  <c r="T126" i="24" s="1"/>
  <c r="U126" i="24" s="1"/>
  <c r="AD132" i="24"/>
  <c r="T132" i="24" s="1"/>
  <c r="U132" i="24" s="1"/>
  <c r="AD98" i="24"/>
  <c r="T98" i="24" s="1"/>
  <c r="U98" i="24" s="1"/>
  <c r="AD110" i="24"/>
  <c r="T110" i="24" s="1"/>
  <c r="U110" i="24" s="1"/>
  <c r="AG180" i="24"/>
  <c r="Z180" i="24"/>
  <c r="AD138" i="24"/>
  <c r="T138" i="24" s="1"/>
  <c r="U138" i="24" s="1"/>
  <c r="Q139" i="24"/>
  <c r="AD130" i="24"/>
  <c r="T130" i="24" s="1"/>
  <c r="U130" i="24" s="1"/>
  <c r="AB155" i="24"/>
  <c r="AC155" i="24"/>
  <c r="S155" i="24" s="1"/>
  <c r="AH184" i="24"/>
  <c r="AI184" i="24" s="1"/>
  <c r="AH157" i="24"/>
  <c r="AI157" i="24" s="1"/>
  <c r="AD134" i="24"/>
  <c r="T134" i="24" s="1"/>
  <c r="U134" i="24" s="1"/>
  <c r="AG160" i="24"/>
  <c r="Z160" i="24"/>
  <c r="Z156" i="24"/>
  <c r="AG156" i="24"/>
  <c r="AH153" i="24"/>
  <c r="AI153" i="24" s="1"/>
  <c r="AH180" i="24"/>
  <c r="AI180" i="24" s="1"/>
  <c r="AC154" i="24"/>
  <c r="S154" i="24" s="1"/>
  <c r="AB154" i="24"/>
  <c r="AD128" i="24"/>
  <c r="T128" i="24" s="1"/>
  <c r="AB153" i="24"/>
  <c r="AC153" i="24"/>
  <c r="S153" i="24" s="1"/>
  <c r="AG164" i="24"/>
  <c r="Z164" i="24"/>
  <c r="AG152" i="24"/>
  <c r="Z152" i="24"/>
  <c r="AC163" i="24"/>
  <c r="S163" i="24" s="1"/>
  <c r="AB163" i="24"/>
  <c r="AG178" i="24"/>
  <c r="AI139" i="24"/>
  <c r="AG192" i="24"/>
  <c r="Z192" i="24"/>
  <c r="AH188" i="24"/>
  <c r="AI188" i="24" s="1"/>
  <c r="AH161" i="24"/>
  <c r="AI161" i="24" s="1"/>
  <c r="AG184" i="24"/>
  <c r="Z184" i="24"/>
  <c r="AC159" i="24"/>
  <c r="S159" i="24" s="1"/>
  <c r="AB159" i="24"/>
  <c r="AB137" i="24"/>
  <c r="AC137" i="24"/>
  <c r="S137" i="24" s="1"/>
  <c r="AD102" i="24"/>
  <c r="T102" i="24" s="1"/>
  <c r="U102" i="24" s="1"/>
  <c r="AG188" i="24"/>
  <c r="Z188" i="24"/>
  <c r="N166" i="24"/>
  <c r="Q151" i="24"/>
  <c r="AF151" i="24"/>
  <c r="Z190" i="24"/>
  <c r="AG190" i="24"/>
  <c r="AD127" i="24"/>
  <c r="T127" i="24" s="1"/>
  <c r="U127" i="24" s="1"/>
  <c r="AF181" i="24"/>
  <c r="AF154" i="24"/>
  <c r="M166" i="24"/>
  <c r="AC162" i="24"/>
  <c r="S162" i="24" s="1"/>
  <c r="AB162" i="24"/>
  <c r="AG185" i="24"/>
  <c r="AH182" i="24"/>
  <c r="AI182" i="24" s="1"/>
  <c r="AH155" i="24"/>
  <c r="AI155" i="24" s="1"/>
  <c r="AD136" i="24"/>
  <c r="T136" i="24" s="1"/>
  <c r="U136" i="24" s="1"/>
  <c r="AB157" i="24"/>
  <c r="AC157" i="24"/>
  <c r="S157" i="24" s="1"/>
  <c r="AH190" i="24"/>
  <c r="AI190" i="24" s="1"/>
  <c r="AH163" i="24"/>
  <c r="AI163" i="24" s="1"/>
  <c r="AG186" i="24"/>
  <c r="Z186" i="24"/>
  <c r="AB161" i="24"/>
  <c r="AC161" i="24"/>
  <c r="S161" i="24" s="1"/>
  <c r="AC158" i="24"/>
  <c r="S158" i="24" s="1"/>
  <c r="AB158" i="24"/>
  <c r="AG182" i="24"/>
  <c r="Z182" i="24"/>
  <c r="AB125" i="24"/>
  <c r="AC125" i="24"/>
  <c r="S125" i="24" s="1"/>
  <c r="AB133" i="24"/>
  <c r="AC133" i="24"/>
  <c r="S133" i="24" s="1"/>
  <c r="AB129" i="24"/>
  <c r="AC129" i="24"/>
  <c r="S129" i="24" s="1"/>
  <c r="AF162" i="24"/>
  <c r="AF189" i="24"/>
  <c r="AD106" i="24"/>
  <c r="T106" i="24" s="1"/>
  <c r="U106" i="24" s="1"/>
  <c r="AG181" i="24"/>
  <c r="AH165" i="24"/>
  <c r="AI165" i="24" s="1"/>
  <c r="AH192" i="24"/>
  <c r="AI192" i="24" s="1"/>
  <c r="AB165" i="24"/>
  <c r="AC165" i="24"/>
  <c r="S165" i="24" s="1"/>
  <c r="AG189" i="24"/>
  <c r="O228" i="10"/>
  <c r="M228" i="10"/>
  <c r="N228" i="10"/>
  <c r="U165" i="24" l="1"/>
  <c r="U155" i="24"/>
  <c r="U157" i="24"/>
  <c r="AD155" i="24"/>
  <c r="T155" i="24" s="1"/>
  <c r="M193" i="24"/>
  <c r="AD129" i="24"/>
  <c r="T129" i="24" s="1"/>
  <c r="U129" i="24" s="1"/>
  <c r="AD125" i="24"/>
  <c r="T125" i="24" s="1"/>
  <c r="AD157" i="24"/>
  <c r="T157" i="24" s="1"/>
  <c r="AD159" i="24"/>
  <c r="T159" i="24" s="1"/>
  <c r="U159" i="24" s="1"/>
  <c r="AD163" i="24"/>
  <c r="T163" i="24" s="1"/>
  <c r="U163" i="24" s="1"/>
  <c r="AD165" i="24"/>
  <c r="T165" i="24" s="1"/>
  <c r="AD137" i="24"/>
  <c r="T137" i="24" s="1"/>
  <c r="U137" i="24" s="1"/>
  <c r="AC190" i="24"/>
  <c r="S190" i="24" s="1"/>
  <c r="AB190" i="24"/>
  <c r="AC184" i="24"/>
  <c r="S184" i="24" s="1"/>
  <c r="AB184" i="24"/>
  <c r="AC164" i="24"/>
  <c r="S164" i="24" s="1"/>
  <c r="AB164" i="24"/>
  <c r="AD162" i="24"/>
  <c r="T162" i="24" s="1"/>
  <c r="U162" i="24" s="1"/>
  <c r="AC188" i="24"/>
  <c r="S188" i="24" s="1"/>
  <c r="AB188" i="24"/>
  <c r="AC152" i="24"/>
  <c r="S152" i="24" s="1"/>
  <c r="AB152" i="24"/>
  <c r="Z191" i="24"/>
  <c r="AG191" i="24"/>
  <c r="AC156" i="24"/>
  <c r="S156" i="24" s="1"/>
  <c r="AB156" i="24"/>
  <c r="Z187" i="24"/>
  <c r="AG187" i="24"/>
  <c r="AC180" i="24"/>
  <c r="S180" i="24" s="1"/>
  <c r="AB180" i="24"/>
  <c r="AB181" i="24"/>
  <c r="AC181" i="24"/>
  <c r="S181" i="24" s="1"/>
  <c r="AC186" i="24"/>
  <c r="S186" i="24" s="1"/>
  <c r="AB186" i="24"/>
  <c r="AD158" i="24"/>
  <c r="T158" i="24" s="1"/>
  <c r="U158" i="24" s="1"/>
  <c r="Q166" i="24"/>
  <c r="AI193" i="24"/>
  <c r="Z183" i="24"/>
  <c r="AG183" i="24"/>
  <c r="AC192" i="24"/>
  <c r="S192" i="24" s="1"/>
  <c r="AB192" i="24"/>
  <c r="AB189" i="24"/>
  <c r="AC189" i="24"/>
  <c r="S189" i="24" s="1"/>
  <c r="AD133" i="24"/>
  <c r="T133" i="24" s="1"/>
  <c r="U133" i="24" s="1"/>
  <c r="AC182" i="24"/>
  <c r="S182" i="24" s="1"/>
  <c r="AB182" i="24"/>
  <c r="AD161" i="24"/>
  <c r="T161" i="24" s="1"/>
  <c r="U161" i="24" s="1"/>
  <c r="AB185" i="24"/>
  <c r="AC185" i="24"/>
  <c r="N193" i="24"/>
  <c r="AF178" i="24"/>
  <c r="Q178" i="24"/>
  <c r="Z179" i="24"/>
  <c r="AG179" i="24"/>
  <c r="AD153" i="24"/>
  <c r="T153" i="24" s="1"/>
  <c r="U153" i="24" s="1"/>
  <c r="AD154" i="24"/>
  <c r="T154" i="24" s="1"/>
  <c r="U154" i="24" s="1"/>
  <c r="AI166" i="24"/>
  <c r="AB160" i="24"/>
  <c r="AC160" i="24"/>
  <c r="S160" i="24" s="1"/>
  <c r="I143" i="21"/>
  <c r="U125" i="24" l="1"/>
  <c r="AD185" i="24"/>
  <c r="T185" i="24" s="1"/>
  <c r="S185" i="24"/>
  <c r="U185" i="24" s="1"/>
  <c r="U182" i="24"/>
  <c r="AD164" i="24"/>
  <c r="T164" i="24" s="1"/>
  <c r="U164" i="24" s="1"/>
  <c r="AD190" i="24"/>
  <c r="T190" i="24" s="1"/>
  <c r="U190" i="24" s="1"/>
  <c r="AD188" i="24"/>
  <c r="T188" i="24" s="1"/>
  <c r="U188" i="24" s="1"/>
  <c r="AD182" i="24"/>
  <c r="T182" i="24" s="1"/>
  <c r="AD160" i="24"/>
  <c r="T160" i="24" s="1"/>
  <c r="U160" i="24" s="1"/>
  <c r="AD189" i="24"/>
  <c r="T189" i="24" s="1"/>
  <c r="U189" i="24" s="1"/>
  <c r="AC191" i="24"/>
  <c r="S191" i="24" s="1"/>
  <c r="AB191" i="24"/>
  <c r="AD192" i="24"/>
  <c r="T192" i="24" s="1"/>
  <c r="U192" i="24" s="1"/>
  <c r="AD184" i="24"/>
  <c r="T184" i="24" s="1"/>
  <c r="U184" i="24" s="1"/>
  <c r="AB179" i="24"/>
  <c r="AC179" i="24"/>
  <c r="S179" i="24" s="1"/>
  <c r="AB187" i="24"/>
  <c r="AC187" i="24"/>
  <c r="AD186" i="24"/>
  <c r="T186" i="24" s="1"/>
  <c r="U186" i="24" s="1"/>
  <c r="AD180" i="24"/>
  <c r="T180" i="24" s="1"/>
  <c r="U180" i="24" s="1"/>
  <c r="AD156" i="24"/>
  <c r="T156" i="24" s="1"/>
  <c r="U156" i="24" s="1"/>
  <c r="AD152" i="24"/>
  <c r="T152" i="24" s="1"/>
  <c r="U152" i="24" s="1"/>
  <c r="Q193" i="24"/>
  <c r="AB183" i="24"/>
  <c r="AC183" i="24"/>
  <c r="S183" i="24" s="1"/>
  <c r="AD181" i="24"/>
  <c r="T181" i="24" s="1"/>
  <c r="U181" i="24" s="1"/>
  <c r="Q18" i="10"/>
  <c r="AD187" i="24" l="1"/>
  <c r="T187" i="24" s="1"/>
  <c r="S187" i="24"/>
  <c r="U187" i="24" s="1"/>
  <c r="AD191" i="24"/>
  <c r="T191" i="24" s="1"/>
  <c r="U191" i="24" s="1"/>
  <c r="AD179" i="24"/>
  <c r="T179" i="24" s="1"/>
  <c r="U179" i="24" s="1"/>
  <c r="AD183" i="24"/>
  <c r="T183" i="24" s="1"/>
  <c r="U183" i="24" s="1"/>
  <c r="E117" i="4" l="1"/>
  <c r="D121" i="4"/>
  <c r="C118" i="4"/>
  <c r="D118" i="4"/>
  <c r="P438" i="11"/>
  <c r="AA437" i="11"/>
  <c r="AA436" i="11"/>
  <c r="AA435" i="11"/>
  <c r="AA434" i="11"/>
  <c r="AA433" i="11"/>
  <c r="AA432" i="11"/>
  <c r="AA431" i="11"/>
  <c r="AA430" i="11"/>
  <c r="AA429" i="11"/>
  <c r="AA428" i="11"/>
  <c r="AA427" i="11"/>
  <c r="AA426" i="11"/>
  <c r="AA425" i="11"/>
  <c r="AA424" i="11"/>
  <c r="AA423" i="11"/>
  <c r="AA422" i="11"/>
  <c r="AA421" i="11"/>
  <c r="AA420" i="11"/>
  <c r="AA419" i="11"/>
  <c r="AA418" i="11"/>
  <c r="AA417" i="11"/>
  <c r="AA416" i="11"/>
  <c r="AA415" i="11"/>
  <c r="AA414" i="11"/>
  <c r="AA413" i="11"/>
  <c r="AA412" i="11"/>
  <c r="AA411" i="11"/>
  <c r="AA410" i="11"/>
  <c r="AA409" i="11"/>
  <c r="AA408" i="11"/>
  <c r="AA407" i="11"/>
  <c r="AA406" i="11"/>
  <c r="AA405" i="11"/>
  <c r="AA404" i="11"/>
  <c r="AA403" i="11"/>
  <c r="AA402" i="11"/>
  <c r="AA401" i="11"/>
  <c r="AA400" i="11"/>
  <c r="AA399" i="11"/>
  <c r="AA398" i="11"/>
  <c r="AA397" i="11"/>
  <c r="AA396" i="11"/>
  <c r="AA395" i="11"/>
  <c r="AA394" i="11"/>
  <c r="AA393" i="11"/>
  <c r="AA392" i="11"/>
  <c r="AA391" i="11"/>
  <c r="AA390" i="11"/>
  <c r="AA389" i="11"/>
  <c r="AA388" i="11"/>
  <c r="AA386" i="11"/>
  <c r="P376" i="11"/>
  <c r="AA375" i="11"/>
  <c r="AA374" i="11"/>
  <c r="AA373" i="11"/>
  <c r="AA372" i="11"/>
  <c r="AA371" i="11"/>
  <c r="AA370" i="11"/>
  <c r="AA369" i="11"/>
  <c r="AA368" i="11"/>
  <c r="AA367" i="11"/>
  <c r="AA366" i="11"/>
  <c r="AA365" i="11"/>
  <c r="AA364" i="11"/>
  <c r="AA363" i="11"/>
  <c r="AA362" i="11"/>
  <c r="AA361" i="11"/>
  <c r="AA360" i="11"/>
  <c r="AA359" i="11"/>
  <c r="AA358" i="11"/>
  <c r="AA357" i="11"/>
  <c r="AA356" i="11"/>
  <c r="AA355" i="11"/>
  <c r="AA354" i="11"/>
  <c r="AA353" i="11"/>
  <c r="AA352" i="11"/>
  <c r="AA351" i="11"/>
  <c r="AA350" i="11"/>
  <c r="AA349" i="11"/>
  <c r="AA348" i="11"/>
  <c r="AA347" i="11"/>
  <c r="AA346" i="11"/>
  <c r="AA345" i="11"/>
  <c r="AA344" i="11"/>
  <c r="AA343" i="11"/>
  <c r="AA342" i="11"/>
  <c r="AA341" i="11"/>
  <c r="AA340" i="11"/>
  <c r="AA339" i="11"/>
  <c r="AA338" i="11"/>
  <c r="AA337" i="11"/>
  <c r="AA336" i="11"/>
  <c r="AA335" i="11"/>
  <c r="AA334" i="11"/>
  <c r="AA333" i="11"/>
  <c r="AA332" i="11"/>
  <c r="AA331" i="11"/>
  <c r="AA330" i="11"/>
  <c r="AA329" i="11"/>
  <c r="AA328" i="11"/>
  <c r="AA327" i="11"/>
  <c r="AA326" i="11"/>
  <c r="AA324" i="11"/>
  <c r="P314" i="11"/>
  <c r="AA313" i="11"/>
  <c r="AA312" i="11"/>
  <c r="AA311" i="11"/>
  <c r="AA310" i="11"/>
  <c r="AA309" i="11"/>
  <c r="AA308" i="11"/>
  <c r="AA307" i="11"/>
  <c r="AA306" i="11"/>
  <c r="AA305" i="11"/>
  <c r="AA304" i="11"/>
  <c r="AA303" i="11"/>
  <c r="AA302" i="11"/>
  <c r="AA301" i="11"/>
  <c r="AA300" i="11"/>
  <c r="AA299" i="11"/>
  <c r="AA298" i="11"/>
  <c r="AA297" i="11"/>
  <c r="AA296" i="11"/>
  <c r="AA295" i="11"/>
  <c r="AA294" i="11"/>
  <c r="AA293" i="11"/>
  <c r="AA292" i="11"/>
  <c r="AA291" i="11"/>
  <c r="AA290" i="11"/>
  <c r="AA289" i="11"/>
  <c r="AA288" i="11"/>
  <c r="AA287" i="11"/>
  <c r="AA286" i="11"/>
  <c r="AA285" i="11"/>
  <c r="AA284" i="11"/>
  <c r="AA283" i="11"/>
  <c r="AA282" i="11"/>
  <c r="AA281" i="11"/>
  <c r="AA280" i="11"/>
  <c r="AA279" i="11"/>
  <c r="AA278" i="11"/>
  <c r="AA277" i="11"/>
  <c r="AA276" i="11"/>
  <c r="AA275" i="11"/>
  <c r="AA274" i="11"/>
  <c r="AA273" i="11"/>
  <c r="AA272" i="11"/>
  <c r="AA271" i="11"/>
  <c r="AA270" i="11"/>
  <c r="AA269" i="11"/>
  <c r="AA268" i="11"/>
  <c r="AA267" i="11"/>
  <c r="AA266" i="11"/>
  <c r="AA265" i="11"/>
  <c r="AA264" i="11"/>
  <c r="AA262" i="11"/>
  <c r="P252" i="11"/>
  <c r="AA251" i="11"/>
  <c r="AA250" i="11"/>
  <c r="AA249" i="11"/>
  <c r="AA248" i="11"/>
  <c r="AA247" i="11"/>
  <c r="AA246" i="11"/>
  <c r="AA245" i="11"/>
  <c r="AA244" i="11"/>
  <c r="AA243" i="11"/>
  <c r="AA242" i="11"/>
  <c r="AA241" i="11"/>
  <c r="AA240" i="11"/>
  <c r="AA239" i="11"/>
  <c r="AA238" i="11"/>
  <c r="AA237" i="11"/>
  <c r="AA236" i="11"/>
  <c r="AA235" i="11"/>
  <c r="AA234" i="11"/>
  <c r="AA233" i="11"/>
  <c r="AA232" i="11"/>
  <c r="AA231" i="11"/>
  <c r="AA230" i="11"/>
  <c r="AA229" i="11"/>
  <c r="AA228" i="11"/>
  <c r="AA227" i="11"/>
  <c r="AA226" i="11"/>
  <c r="AA225" i="11"/>
  <c r="AA224" i="11"/>
  <c r="AA223" i="11"/>
  <c r="AA222" i="11"/>
  <c r="AA221" i="11"/>
  <c r="AA220" i="11"/>
  <c r="AA219" i="11"/>
  <c r="AA218" i="11"/>
  <c r="AA217" i="11"/>
  <c r="AA216" i="11"/>
  <c r="AA215" i="11"/>
  <c r="AA214" i="11"/>
  <c r="AA213" i="11"/>
  <c r="AA212" i="11"/>
  <c r="AA211" i="11"/>
  <c r="AA210" i="11"/>
  <c r="AA209" i="11"/>
  <c r="AA208" i="11"/>
  <c r="AA207" i="11"/>
  <c r="AA206" i="11"/>
  <c r="AA205" i="11"/>
  <c r="AA204" i="11"/>
  <c r="AA203" i="11"/>
  <c r="AA202" i="11"/>
  <c r="AA200" i="11"/>
  <c r="P190" i="11"/>
  <c r="AA189" i="11"/>
  <c r="AA188" i="11"/>
  <c r="AA187" i="11"/>
  <c r="AA186" i="11"/>
  <c r="AA185" i="11"/>
  <c r="AA184" i="11"/>
  <c r="AA183" i="11"/>
  <c r="AA182" i="11"/>
  <c r="AA181" i="11"/>
  <c r="AA180" i="11"/>
  <c r="AA179" i="11"/>
  <c r="AA178" i="11"/>
  <c r="AA177" i="11"/>
  <c r="AA176" i="11"/>
  <c r="AA175" i="11"/>
  <c r="AA174" i="11"/>
  <c r="AA173" i="11"/>
  <c r="AA172" i="11"/>
  <c r="AA171" i="11"/>
  <c r="AA170" i="11"/>
  <c r="AA169" i="11"/>
  <c r="AA168" i="11"/>
  <c r="AA167" i="11"/>
  <c r="AA166" i="11"/>
  <c r="AA165" i="11"/>
  <c r="AA164" i="11"/>
  <c r="AA163" i="11"/>
  <c r="AA162" i="11"/>
  <c r="AA161" i="11"/>
  <c r="AA160" i="11"/>
  <c r="AA159" i="11"/>
  <c r="AA158" i="11"/>
  <c r="AA157" i="11"/>
  <c r="AA156" i="11"/>
  <c r="AA155" i="11"/>
  <c r="AA154" i="11"/>
  <c r="AA153" i="11"/>
  <c r="AA152" i="11"/>
  <c r="AA151" i="11"/>
  <c r="AA150" i="11"/>
  <c r="AA149" i="11"/>
  <c r="AA148" i="11"/>
  <c r="AA147" i="11"/>
  <c r="AA146" i="11"/>
  <c r="AA145" i="11"/>
  <c r="AA144" i="11"/>
  <c r="AA143" i="11"/>
  <c r="AA142" i="11"/>
  <c r="AA141" i="11"/>
  <c r="AA140" i="11"/>
  <c r="AA138" i="11"/>
  <c r="P128" i="11"/>
  <c r="AA127" i="11"/>
  <c r="AA126" i="11"/>
  <c r="AA125" i="11"/>
  <c r="AA124" i="11"/>
  <c r="AA123" i="11"/>
  <c r="AA122" i="11"/>
  <c r="AA121" i="11"/>
  <c r="AA120" i="11"/>
  <c r="AA119" i="11"/>
  <c r="AA118" i="11"/>
  <c r="AA117" i="11"/>
  <c r="AA116" i="11"/>
  <c r="AA115" i="11"/>
  <c r="AA114" i="11"/>
  <c r="AA113" i="11"/>
  <c r="AA112" i="11"/>
  <c r="AA111" i="11"/>
  <c r="AA110" i="11"/>
  <c r="AA109" i="11"/>
  <c r="AA108" i="11"/>
  <c r="AA107" i="11"/>
  <c r="AA106" i="11"/>
  <c r="AA105" i="11"/>
  <c r="AA104" i="11"/>
  <c r="AA103" i="11"/>
  <c r="AA102" i="11"/>
  <c r="AA101" i="11"/>
  <c r="AA100" i="11"/>
  <c r="AA99" i="11"/>
  <c r="AA98" i="11"/>
  <c r="AA97" i="11"/>
  <c r="AA96" i="11"/>
  <c r="AA95" i="11"/>
  <c r="AA94" i="11"/>
  <c r="AA93" i="11"/>
  <c r="AA92" i="11"/>
  <c r="AA91" i="11"/>
  <c r="AA90" i="11"/>
  <c r="AA89" i="11"/>
  <c r="AA88" i="11"/>
  <c r="AA87" i="11"/>
  <c r="AA86" i="11"/>
  <c r="AA85" i="11"/>
  <c r="AA84" i="11"/>
  <c r="AA83" i="11"/>
  <c r="AA82" i="11"/>
  <c r="AA81" i="11"/>
  <c r="AA80" i="11"/>
  <c r="AA79" i="11"/>
  <c r="AA78" i="11"/>
  <c r="AA7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N66" i="11"/>
  <c r="P66" i="11"/>
  <c r="O17" i="11"/>
  <c r="S17" i="11"/>
  <c r="U17" i="11"/>
  <c r="O18" i="11"/>
  <c r="S18" i="11"/>
  <c r="U18" i="11"/>
  <c r="O19" i="11"/>
  <c r="S19" i="11"/>
  <c r="U19" i="11"/>
  <c r="O20" i="11"/>
  <c r="S20" i="11"/>
  <c r="U20" i="11"/>
  <c r="O21" i="11"/>
  <c r="S21" i="11"/>
  <c r="U21" i="11"/>
  <c r="O22" i="11"/>
  <c r="S22" i="11"/>
  <c r="U22" i="11"/>
  <c r="O23" i="11"/>
  <c r="S23" i="11"/>
  <c r="U23" i="11"/>
  <c r="O24" i="11"/>
  <c r="S24" i="11"/>
  <c r="U24" i="11"/>
  <c r="O25" i="11"/>
  <c r="S25" i="11"/>
  <c r="U25" i="11"/>
  <c r="O26" i="11"/>
  <c r="S26" i="11"/>
  <c r="U26" i="11"/>
  <c r="O27" i="11"/>
  <c r="S27" i="11"/>
  <c r="U27" i="11"/>
  <c r="O28" i="11"/>
  <c r="S28" i="11"/>
  <c r="U28" i="11"/>
  <c r="O29" i="11"/>
  <c r="S29" i="11"/>
  <c r="U29" i="11"/>
  <c r="O30" i="11"/>
  <c r="S30" i="11"/>
  <c r="U30" i="11"/>
  <c r="O31" i="11"/>
  <c r="S31" i="11"/>
  <c r="U31" i="11"/>
  <c r="O32" i="11"/>
  <c r="S32" i="11"/>
  <c r="U32" i="11"/>
  <c r="O33" i="11"/>
  <c r="S33" i="11"/>
  <c r="U33" i="11"/>
  <c r="O34" i="11"/>
  <c r="S34" i="11"/>
  <c r="U34" i="11"/>
  <c r="O35" i="11"/>
  <c r="S35" i="11"/>
  <c r="U35" i="11"/>
  <c r="O36" i="11"/>
  <c r="S36" i="11"/>
  <c r="U36" i="11"/>
  <c r="O37" i="11"/>
  <c r="S37" i="11"/>
  <c r="U37" i="11"/>
  <c r="O38" i="11"/>
  <c r="S38" i="11"/>
  <c r="U38" i="11"/>
  <c r="O39" i="11"/>
  <c r="S39" i="11"/>
  <c r="U39" i="11"/>
  <c r="O40" i="11"/>
  <c r="S40" i="11"/>
  <c r="U40" i="11"/>
  <c r="O41" i="11"/>
  <c r="S41" i="11"/>
  <c r="U41" i="11"/>
  <c r="O42" i="11"/>
  <c r="S42" i="11"/>
  <c r="U42" i="11"/>
  <c r="O43" i="11"/>
  <c r="S43" i="11"/>
  <c r="U43" i="11"/>
  <c r="O44" i="11"/>
  <c r="S44" i="11"/>
  <c r="U44" i="11"/>
  <c r="O45" i="11"/>
  <c r="S45" i="11"/>
  <c r="U45" i="11"/>
  <c r="O46" i="11"/>
  <c r="S46" i="11"/>
  <c r="U46" i="11"/>
  <c r="O47" i="11"/>
  <c r="S47" i="11"/>
  <c r="U47" i="11"/>
  <c r="O48" i="11"/>
  <c r="S48" i="11"/>
  <c r="U48" i="11"/>
  <c r="O49" i="11"/>
  <c r="S49" i="11"/>
  <c r="U49" i="11"/>
  <c r="O50" i="11"/>
  <c r="S50" i="11"/>
  <c r="U50" i="11"/>
  <c r="O51" i="11"/>
  <c r="S51" i="11"/>
  <c r="U51" i="11"/>
  <c r="O52" i="11"/>
  <c r="S52" i="11"/>
  <c r="U52" i="11"/>
  <c r="O53" i="11"/>
  <c r="S53" i="11"/>
  <c r="U53" i="11"/>
  <c r="O54" i="11"/>
  <c r="S54" i="11"/>
  <c r="U54" i="11"/>
  <c r="O55" i="11"/>
  <c r="S55" i="11"/>
  <c r="U55" i="11"/>
  <c r="O56" i="11"/>
  <c r="S56" i="11"/>
  <c r="U56" i="11"/>
  <c r="O57" i="11"/>
  <c r="S57" i="11"/>
  <c r="U57" i="11"/>
  <c r="O58" i="11"/>
  <c r="S58" i="11"/>
  <c r="U58" i="11"/>
  <c r="O59" i="11"/>
  <c r="S59" i="11"/>
  <c r="U59" i="11"/>
  <c r="O60" i="11"/>
  <c r="S60" i="11"/>
  <c r="U60" i="11"/>
  <c r="O61" i="11"/>
  <c r="S61" i="11"/>
  <c r="U61" i="11"/>
  <c r="O62" i="11"/>
  <c r="S62" i="11"/>
  <c r="U62" i="11"/>
  <c r="O63" i="11"/>
  <c r="S63" i="11"/>
  <c r="U63" i="11"/>
  <c r="O64" i="11"/>
  <c r="S64" i="11"/>
  <c r="U64" i="11"/>
  <c r="O65" i="11"/>
  <c r="S65" i="11"/>
  <c r="U65" i="11"/>
  <c r="Z17" i="11"/>
  <c r="AB17" i="11" s="1"/>
  <c r="AA17" i="11"/>
  <c r="AF17" i="11"/>
  <c r="AG17" i="11"/>
  <c r="AH17" i="11"/>
  <c r="AI17" i="11"/>
  <c r="Z18" i="11"/>
  <c r="AB18" i="11" s="1"/>
  <c r="AA18" i="11"/>
  <c r="AF18" i="11"/>
  <c r="AG18" i="11"/>
  <c r="AH18" i="11"/>
  <c r="AI18" i="11" s="1"/>
  <c r="Z19" i="11"/>
  <c r="AB19" i="11" s="1"/>
  <c r="AA19" i="11"/>
  <c r="AF19" i="11"/>
  <c r="AG19" i="11"/>
  <c r="AH19" i="11"/>
  <c r="AI19" i="11"/>
  <c r="Z20" i="11"/>
  <c r="AB20" i="11" s="1"/>
  <c r="AA20" i="11"/>
  <c r="AF20" i="11"/>
  <c r="AG20" i="11"/>
  <c r="AH20" i="11"/>
  <c r="AI20" i="11" s="1"/>
  <c r="Z21" i="11"/>
  <c r="AB21" i="11" s="1"/>
  <c r="AA21" i="11"/>
  <c r="AF21" i="11"/>
  <c r="AG21" i="11"/>
  <c r="AH21" i="11"/>
  <c r="AI21" i="11" s="1"/>
  <c r="Z22" i="11"/>
  <c r="AB22" i="11" s="1"/>
  <c r="AA22" i="11"/>
  <c r="AF22" i="11"/>
  <c r="AG22" i="11"/>
  <c r="AH22" i="11"/>
  <c r="AI22" i="11" s="1"/>
  <c r="Z23" i="11"/>
  <c r="AB23" i="11" s="1"/>
  <c r="AA23" i="11"/>
  <c r="AF23" i="11"/>
  <c r="AG23" i="11"/>
  <c r="AH23" i="11"/>
  <c r="AI23" i="11" s="1"/>
  <c r="Z24" i="11"/>
  <c r="AB24" i="11" s="1"/>
  <c r="AA24" i="11"/>
  <c r="AF24" i="11"/>
  <c r="AG24" i="11"/>
  <c r="AH24" i="11"/>
  <c r="AI24" i="11" s="1"/>
  <c r="Z25" i="11"/>
  <c r="AB25" i="11" s="1"/>
  <c r="AA25" i="11"/>
  <c r="AF25" i="11"/>
  <c r="AG25" i="11"/>
  <c r="AH25" i="11"/>
  <c r="AI25" i="11"/>
  <c r="Z26" i="11"/>
  <c r="AB26" i="11" s="1"/>
  <c r="AA26" i="11"/>
  <c r="AF26" i="11"/>
  <c r="AG26" i="11"/>
  <c r="AH26" i="11"/>
  <c r="AI26" i="11" s="1"/>
  <c r="Z27" i="11"/>
  <c r="AB27" i="11" s="1"/>
  <c r="AA27" i="11"/>
  <c r="AF27" i="11"/>
  <c r="AG27" i="11"/>
  <c r="AH27" i="11"/>
  <c r="AI27" i="11"/>
  <c r="Z28" i="11"/>
  <c r="AB28" i="11" s="1"/>
  <c r="AA28" i="11"/>
  <c r="AF28" i="11"/>
  <c r="AG28" i="11"/>
  <c r="AH28" i="11"/>
  <c r="AI28" i="11" s="1"/>
  <c r="Z29" i="11"/>
  <c r="AB29" i="11" s="1"/>
  <c r="AA29" i="11"/>
  <c r="AF29" i="11"/>
  <c r="AG29" i="11"/>
  <c r="AH29" i="11"/>
  <c r="AI29" i="11" s="1"/>
  <c r="Z30" i="11"/>
  <c r="AB30" i="11" s="1"/>
  <c r="AA30" i="11"/>
  <c r="AF30" i="11"/>
  <c r="AG30" i="11"/>
  <c r="AH30" i="11"/>
  <c r="AI30" i="11" s="1"/>
  <c r="Z31" i="11"/>
  <c r="AB31" i="11" s="1"/>
  <c r="AA31" i="11"/>
  <c r="AF31" i="11"/>
  <c r="AG31" i="11"/>
  <c r="AH31" i="11"/>
  <c r="AI31" i="11" s="1"/>
  <c r="Z32" i="11"/>
  <c r="AB32" i="11" s="1"/>
  <c r="AA32" i="11"/>
  <c r="AF32" i="11"/>
  <c r="AG32" i="11"/>
  <c r="AH32" i="11"/>
  <c r="AI32" i="11" s="1"/>
  <c r="Z33" i="11"/>
  <c r="AB33" i="11" s="1"/>
  <c r="AA33" i="11"/>
  <c r="AF33" i="11"/>
  <c r="AG33" i="11"/>
  <c r="AH33" i="11"/>
  <c r="AI33" i="11"/>
  <c r="Z34" i="11"/>
  <c r="AB34" i="11" s="1"/>
  <c r="AA34" i="11"/>
  <c r="AF34" i="11"/>
  <c r="AG34" i="11"/>
  <c r="AH34" i="11"/>
  <c r="AI34" i="11" s="1"/>
  <c r="Z35" i="11"/>
  <c r="AB35" i="11" s="1"/>
  <c r="AA35" i="11"/>
  <c r="AF35" i="11"/>
  <c r="AG35" i="11"/>
  <c r="AH35" i="11"/>
  <c r="AI35" i="11"/>
  <c r="Z36" i="11"/>
  <c r="AB36" i="11" s="1"/>
  <c r="AA36" i="11"/>
  <c r="AF36" i="11"/>
  <c r="AG36" i="11"/>
  <c r="AH36" i="11"/>
  <c r="AI36" i="11" s="1"/>
  <c r="Z37" i="11"/>
  <c r="AB37" i="11" s="1"/>
  <c r="AA37" i="11"/>
  <c r="AF37" i="11"/>
  <c r="AG37" i="11"/>
  <c r="AH37" i="11"/>
  <c r="AI37" i="11" s="1"/>
  <c r="Z38" i="11"/>
  <c r="AB38" i="11" s="1"/>
  <c r="AA38" i="11"/>
  <c r="AF38" i="11"/>
  <c r="AG38" i="11"/>
  <c r="AH38" i="11"/>
  <c r="AI38" i="11" s="1"/>
  <c r="Z39" i="11"/>
  <c r="AB39" i="11" s="1"/>
  <c r="AA39" i="11"/>
  <c r="AF39" i="11"/>
  <c r="AG39" i="11"/>
  <c r="AH39" i="11"/>
  <c r="AI39" i="11" s="1"/>
  <c r="Z40" i="11"/>
  <c r="AB40" i="11" s="1"/>
  <c r="AA40" i="11"/>
  <c r="AF40" i="11"/>
  <c r="AG40" i="11"/>
  <c r="AH40" i="11"/>
  <c r="AI40" i="11" s="1"/>
  <c r="Z41" i="11"/>
  <c r="AB41" i="11" s="1"/>
  <c r="AA41" i="11"/>
  <c r="AF41" i="11"/>
  <c r="AG41" i="11"/>
  <c r="AH41" i="11"/>
  <c r="AI41" i="11"/>
  <c r="Z42" i="11"/>
  <c r="AB42" i="11" s="1"/>
  <c r="AA42" i="11"/>
  <c r="AF42" i="11"/>
  <c r="AG42" i="11"/>
  <c r="AH42" i="11"/>
  <c r="AI42" i="11" s="1"/>
  <c r="Z43" i="11"/>
  <c r="AB43" i="11" s="1"/>
  <c r="AA43" i="11"/>
  <c r="AF43" i="11"/>
  <c r="AG43" i="11"/>
  <c r="AH43" i="11"/>
  <c r="AI43" i="11"/>
  <c r="Z44" i="11"/>
  <c r="AB44" i="11" s="1"/>
  <c r="AA44" i="11"/>
  <c r="AF44" i="11"/>
  <c r="AG44" i="11"/>
  <c r="AH44" i="11"/>
  <c r="AI44" i="11" s="1"/>
  <c r="Z45" i="11"/>
  <c r="AB45" i="11" s="1"/>
  <c r="AA45" i="11"/>
  <c r="AF45" i="11"/>
  <c r="AG45" i="11"/>
  <c r="AH45" i="11"/>
  <c r="AI45" i="11"/>
  <c r="Z46" i="11"/>
  <c r="AB46" i="11" s="1"/>
  <c r="AA46" i="11"/>
  <c r="AF46" i="11"/>
  <c r="AG46" i="11"/>
  <c r="AH46" i="11"/>
  <c r="AI46" i="11" s="1"/>
  <c r="Z47" i="11"/>
  <c r="AB47" i="11" s="1"/>
  <c r="AA47" i="11"/>
  <c r="AF47" i="11"/>
  <c r="AG47" i="11"/>
  <c r="AH47" i="11"/>
  <c r="AI47" i="11" s="1"/>
  <c r="Z48" i="11"/>
  <c r="AB48" i="11" s="1"/>
  <c r="AA48" i="11"/>
  <c r="AF48" i="11"/>
  <c r="AG48" i="11"/>
  <c r="AH48" i="11"/>
  <c r="AI48" i="11" s="1"/>
  <c r="Z49" i="11"/>
  <c r="AB49" i="11" s="1"/>
  <c r="AA49" i="11"/>
  <c r="AF49" i="11"/>
  <c r="AG49" i="11"/>
  <c r="AH49" i="11"/>
  <c r="AI49" i="11"/>
  <c r="Z50" i="11"/>
  <c r="AB50" i="11" s="1"/>
  <c r="AA50" i="11"/>
  <c r="AF50" i="11"/>
  <c r="AG50" i="11"/>
  <c r="AH50" i="11"/>
  <c r="AI50" i="11" s="1"/>
  <c r="Z51" i="11"/>
  <c r="AB51" i="11" s="1"/>
  <c r="AA51" i="11"/>
  <c r="AF51" i="11"/>
  <c r="AG51" i="11"/>
  <c r="AH51" i="11"/>
  <c r="AI51" i="11"/>
  <c r="Z52" i="11"/>
  <c r="AB52" i="11" s="1"/>
  <c r="AA52" i="11"/>
  <c r="AF52" i="11"/>
  <c r="AG52" i="11"/>
  <c r="AH52" i="11"/>
  <c r="AI52" i="11" s="1"/>
  <c r="Z53" i="11"/>
  <c r="AB53" i="11" s="1"/>
  <c r="AA53" i="11"/>
  <c r="AF53" i="11"/>
  <c r="AG53" i="11"/>
  <c r="AH53" i="11"/>
  <c r="AI53" i="11" s="1"/>
  <c r="Z54" i="11"/>
  <c r="AB54" i="11" s="1"/>
  <c r="AA54" i="11"/>
  <c r="AF54" i="11"/>
  <c r="AG54" i="11"/>
  <c r="AH54" i="11"/>
  <c r="AI54" i="11" s="1"/>
  <c r="Z55" i="11"/>
  <c r="AB55" i="11" s="1"/>
  <c r="AA55" i="11"/>
  <c r="AF55" i="11"/>
  <c r="AG55" i="11"/>
  <c r="AH55" i="11"/>
  <c r="AI55" i="11" s="1"/>
  <c r="Z56" i="11"/>
  <c r="AB56" i="11" s="1"/>
  <c r="AA56" i="11"/>
  <c r="AF56" i="11"/>
  <c r="AG56" i="11"/>
  <c r="AH56" i="11"/>
  <c r="AI56" i="11"/>
  <c r="Z57" i="11"/>
  <c r="AB57" i="11" s="1"/>
  <c r="AA57" i="11"/>
  <c r="AF57" i="11"/>
  <c r="AG57" i="11"/>
  <c r="AH57" i="11"/>
  <c r="AI57" i="11" s="1"/>
  <c r="Z58" i="11"/>
  <c r="AB58" i="11" s="1"/>
  <c r="AA58" i="11"/>
  <c r="AF58" i="11"/>
  <c r="AG58" i="11"/>
  <c r="AH58" i="11"/>
  <c r="AI58" i="11"/>
  <c r="Z59" i="11"/>
  <c r="AB59" i="11" s="1"/>
  <c r="AA59" i="11"/>
  <c r="AF59" i="11"/>
  <c r="AG59" i="11"/>
  <c r="AH59" i="11"/>
  <c r="AI59" i="11" s="1"/>
  <c r="Z60" i="11"/>
  <c r="AB60" i="11" s="1"/>
  <c r="AA60" i="11"/>
  <c r="AF60" i="11"/>
  <c r="AG60" i="11"/>
  <c r="AH60" i="11"/>
  <c r="AI60" i="11"/>
  <c r="Z61" i="11"/>
  <c r="AA61" i="11"/>
  <c r="AF61" i="11"/>
  <c r="AG61" i="11"/>
  <c r="AH61" i="11"/>
  <c r="AI61" i="11" s="1"/>
  <c r="Z62" i="11"/>
  <c r="AB62" i="11" s="1"/>
  <c r="AA62" i="11"/>
  <c r="AF62" i="11"/>
  <c r="AG62" i="11"/>
  <c r="AH62" i="11"/>
  <c r="AI62" i="11"/>
  <c r="Z63" i="11"/>
  <c r="AB63" i="11" s="1"/>
  <c r="AA63" i="11"/>
  <c r="AF63" i="11"/>
  <c r="AG63" i="11"/>
  <c r="AH63" i="11"/>
  <c r="AI63" i="11" s="1"/>
  <c r="Z64" i="11"/>
  <c r="AB64" i="11" s="1"/>
  <c r="AA64" i="11"/>
  <c r="AF64" i="11"/>
  <c r="AG64" i="11"/>
  <c r="AH64" i="11"/>
  <c r="AI64" i="11"/>
  <c r="Z65" i="11"/>
  <c r="AB65" i="11" s="1"/>
  <c r="AA65" i="11"/>
  <c r="AF65" i="11"/>
  <c r="AG65" i="11"/>
  <c r="AH65" i="11"/>
  <c r="AI65" i="11" s="1"/>
  <c r="AH16" i="11"/>
  <c r="AI16" i="11" s="1"/>
  <c r="AG16" i="11"/>
  <c r="AF16" i="11"/>
  <c r="AA16" i="11"/>
  <c r="Z16" i="11"/>
  <c r="AB16" i="11" s="1"/>
  <c r="O16" i="11"/>
  <c r="AE16" i="11" s="1"/>
  <c r="AA14" i="11"/>
  <c r="AH17" i="10"/>
  <c r="AI17" i="10" s="1"/>
  <c r="AH18" i="10"/>
  <c r="AI18" i="10" s="1"/>
  <c r="AH19" i="10"/>
  <c r="AI19" i="10" s="1"/>
  <c r="AH20" i="10"/>
  <c r="AI20" i="10" s="1"/>
  <c r="AH21" i="10"/>
  <c r="AI21" i="10" s="1"/>
  <c r="AH22" i="10"/>
  <c r="AI22" i="10" s="1"/>
  <c r="AH23" i="10"/>
  <c r="AI23" i="10" s="1"/>
  <c r="AH24" i="10"/>
  <c r="AI24" i="10" s="1"/>
  <c r="AH25" i="10"/>
  <c r="AI25" i="10" s="1"/>
  <c r="AH26" i="10"/>
  <c r="AI26" i="10" s="1"/>
  <c r="AH27" i="10"/>
  <c r="AI27" i="10" s="1"/>
  <c r="AH28" i="10"/>
  <c r="AI28" i="10" s="1"/>
  <c r="AH29" i="10"/>
  <c r="AI29" i="10" s="1"/>
  <c r="AH30" i="10"/>
  <c r="AI30" i="10" s="1"/>
  <c r="AH31" i="10"/>
  <c r="AI31" i="10" s="1"/>
  <c r="AH32" i="10"/>
  <c r="AI32" i="10" s="1"/>
  <c r="AH33" i="10"/>
  <c r="AI33" i="10" s="1"/>
  <c r="AH34" i="10"/>
  <c r="AI34" i="10" s="1"/>
  <c r="AH35" i="10"/>
  <c r="AI35" i="10" s="1"/>
  <c r="AH36" i="10"/>
  <c r="AI36" i="10" s="1"/>
  <c r="AH37" i="10"/>
  <c r="AI37" i="10" s="1"/>
  <c r="AH38" i="10"/>
  <c r="AI38" i="10" s="1"/>
  <c r="AH39" i="10"/>
  <c r="AI39" i="10" s="1"/>
  <c r="AH40" i="10"/>
  <c r="AI40" i="10" s="1"/>
  <c r="AH41" i="10"/>
  <c r="AI41" i="10" s="1"/>
  <c r="AH42" i="10"/>
  <c r="AI42" i="10" s="1"/>
  <c r="AH43" i="10"/>
  <c r="AI43" i="10" s="1"/>
  <c r="AH44" i="10"/>
  <c r="AI44" i="10" s="1"/>
  <c r="AH45" i="10"/>
  <c r="AI45" i="10" s="1"/>
  <c r="AH46" i="10"/>
  <c r="AI46" i="10" s="1"/>
  <c r="AH47" i="10"/>
  <c r="AI47" i="10" s="1"/>
  <c r="AH48" i="10"/>
  <c r="AI48" i="10" s="1"/>
  <c r="AH49" i="10"/>
  <c r="AI49" i="10" s="1"/>
  <c r="AH50" i="10"/>
  <c r="AI50" i="10" s="1"/>
  <c r="AH51" i="10"/>
  <c r="AI51" i="10" s="1"/>
  <c r="AH52" i="10"/>
  <c r="AI52" i="10" s="1"/>
  <c r="AH53" i="10"/>
  <c r="AI53" i="10" s="1"/>
  <c r="AH54" i="10"/>
  <c r="AI54" i="10" s="1"/>
  <c r="AH55" i="10"/>
  <c r="AI55" i="10" s="1"/>
  <c r="AH56" i="10"/>
  <c r="AI56" i="10" s="1"/>
  <c r="AH57" i="10"/>
  <c r="AI57" i="10" s="1"/>
  <c r="AH58" i="10"/>
  <c r="AI58" i="10" s="1"/>
  <c r="AH59" i="10"/>
  <c r="AI59" i="10" s="1"/>
  <c r="AH60" i="10"/>
  <c r="AI60" i="10" s="1"/>
  <c r="AH61" i="10"/>
  <c r="AI61" i="10" s="1"/>
  <c r="AH62" i="10"/>
  <c r="AI62" i="10" s="1"/>
  <c r="AH63" i="10"/>
  <c r="AI63" i="10" s="1"/>
  <c r="AH64" i="10"/>
  <c r="AI64" i="10" s="1"/>
  <c r="AH65" i="10"/>
  <c r="AI65" i="10" s="1"/>
  <c r="AH66" i="10"/>
  <c r="AI66" i="10" s="1"/>
  <c r="AH67" i="10"/>
  <c r="AI67" i="10" s="1"/>
  <c r="AH68" i="10"/>
  <c r="AI68" i="10" s="1"/>
  <c r="AH69" i="10"/>
  <c r="AI69" i="10" s="1"/>
  <c r="AH70" i="10"/>
  <c r="AI70" i="10" s="1"/>
  <c r="AH71" i="10"/>
  <c r="AI71" i="10" s="1"/>
  <c r="AH72" i="10"/>
  <c r="AI72" i="10" s="1"/>
  <c r="AH73" i="10"/>
  <c r="AI73" i="10" s="1"/>
  <c r="AH74" i="10"/>
  <c r="AI74" i="10" s="1"/>
  <c r="AH75" i="10"/>
  <c r="AI75" i="10" s="1"/>
  <c r="AH76" i="10"/>
  <c r="AI76" i="10" s="1"/>
  <c r="AH77" i="10"/>
  <c r="AI77" i="10" s="1"/>
  <c r="AH78" i="10"/>
  <c r="AI78" i="10" s="1"/>
  <c r="AH79" i="10"/>
  <c r="AI79" i="10" s="1"/>
  <c r="AH80" i="10"/>
  <c r="AI80" i="10" s="1"/>
  <c r="AH81" i="10"/>
  <c r="AI81" i="10" s="1"/>
  <c r="AH82" i="10"/>
  <c r="AI82" i="10" s="1"/>
  <c r="AH83" i="10"/>
  <c r="AI83" i="10" s="1"/>
  <c r="AH84" i="10"/>
  <c r="AI84" i="10" s="1"/>
  <c r="AH85" i="10"/>
  <c r="AI85" i="10" s="1"/>
  <c r="AH86" i="10"/>
  <c r="AI86" i="10" s="1"/>
  <c r="AH87" i="10"/>
  <c r="AI87" i="10" s="1"/>
  <c r="AH88" i="10"/>
  <c r="AI88" i="10" s="1"/>
  <c r="AH89" i="10"/>
  <c r="AI89" i="10" s="1"/>
  <c r="AH90" i="10"/>
  <c r="AI90" i="10" s="1"/>
  <c r="AH91" i="10"/>
  <c r="AI91" i="10" s="1"/>
  <c r="AH92" i="10"/>
  <c r="AI92" i="10" s="1"/>
  <c r="AH93" i="10"/>
  <c r="AI93" i="10" s="1"/>
  <c r="AH94" i="10"/>
  <c r="AI94" i="10" s="1"/>
  <c r="AH95" i="10"/>
  <c r="AI95" i="10" s="1"/>
  <c r="AH96" i="10"/>
  <c r="AI96" i="10" s="1"/>
  <c r="AH97" i="10"/>
  <c r="AI97" i="10" s="1"/>
  <c r="AH98" i="10"/>
  <c r="AI98" i="10" s="1"/>
  <c r="AH99" i="10"/>
  <c r="AI99" i="10" s="1"/>
  <c r="AH100" i="10"/>
  <c r="AI100" i="10" s="1"/>
  <c r="AH101" i="10"/>
  <c r="AI101" i="10" s="1"/>
  <c r="AH102" i="10"/>
  <c r="AI102" i="10" s="1"/>
  <c r="AH103" i="10"/>
  <c r="AI103" i="10" s="1"/>
  <c r="AH104" i="10"/>
  <c r="AI104" i="10" s="1"/>
  <c r="AH105" i="10"/>
  <c r="AI105" i="10" s="1"/>
  <c r="AH106" i="10"/>
  <c r="AI106" i="10" s="1"/>
  <c r="AH107" i="10"/>
  <c r="AI107" i="10" s="1"/>
  <c r="AH108" i="10"/>
  <c r="AI108" i="10" s="1"/>
  <c r="AH109" i="10"/>
  <c r="AI109" i="10" s="1"/>
  <c r="AH110" i="10"/>
  <c r="AI110" i="10" s="1"/>
  <c r="AH111" i="10"/>
  <c r="AI111" i="10" s="1"/>
  <c r="AH112" i="10"/>
  <c r="AI112" i="10" s="1"/>
  <c r="AH113" i="10"/>
  <c r="AI113" i="10" s="1"/>
  <c r="AH114" i="10"/>
  <c r="AI114" i="10" s="1"/>
  <c r="AH115" i="10"/>
  <c r="AI115" i="10" s="1"/>
  <c r="AH16" i="10"/>
  <c r="AI16" i="10" s="1"/>
  <c r="AA689" i="10"/>
  <c r="AA690" i="10"/>
  <c r="AA691" i="10"/>
  <c r="AA692" i="10"/>
  <c r="AA693" i="10"/>
  <c r="AA694" i="10"/>
  <c r="AA695" i="10"/>
  <c r="AA696" i="10"/>
  <c r="AA697" i="10"/>
  <c r="AA698" i="10"/>
  <c r="AA699" i="10"/>
  <c r="AA700" i="10"/>
  <c r="AA701" i="10"/>
  <c r="AA702" i="10"/>
  <c r="AA703" i="10"/>
  <c r="AA704" i="10"/>
  <c r="AA705" i="10"/>
  <c r="AA706" i="10"/>
  <c r="AA707" i="10"/>
  <c r="AA708" i="10"/>
  <c r="AA709" i="10"/>
  <c r="AA710" i="10"/>
  <c r="AA711" i="10"/>
  <c r="AA712" i="10"/>
  <c r="AA713" i="10"/>
  <c r="AA714" i="10"/>
  <c r="AA715" i="10"/>
  <c r="AA716" i="10"/>
  <c r="AA717" i="10"/>
  <c r="AA718" i="10"/>
  <c r="AA719" i="10"/>
  <c r="AA720" i="10"/>
  <c r="AA721" i="10"/>
  <c r="AA722" i="10"/>
  <c r="AA723" i="10"/>
  <c r="AA724" i="10"/>
  <c r="AA725" i="10"/>
  <c r="AA726" i="10"/>
  <c r="AA727" i="10"/>
  <c r="AA728" i="10"/>
  <c r="AA729" i="10"/>
  <c r="AA730" i="10"/>
  <c r="AA731" i="10"/>
  <c r="AA732" i="10"/>
  <c r="AA733" i="10"/>
  <c r="AA734" i="10"/>
  <c r="AA735" i="10"/>
  <c r="AA736" i="10"/>
  <c r="AA737" i="10"/>
  <c r="AA738" i="10"/>
  <c r="AA739" i="10"/>
  <c r="AA740" i="10"/>
  <c r="AA741" i="10"/>
  <c r="AA742" i="10"/>
  <c r="AA743" i="10"/>
  <c r="AA744" i="10"/>
  <c r="AA745" i="10"/>
  <c r="AA746" i="10"/>
  <c r="AA747" i="10"/>
  <c r="AA748" i="10"/>
  <c r="AA749" i="10"/>
  <c r="AA750" i="10"/>
  <c r="AA751" i="10"/>
  <c r="AA752" i="10"/>
  <c r="AA753" i="10"/>
  <c r="AA754" i="10"/>
  <c r="AA755" i="10"/>
  <c r="AA756" i="10"/>
  <c r="AA757" i="10"/>
  <c r="AA758" i="10"/>
  <c r="AA759" i="10"/>
  <c r="AA760" i="10"/>
  <c r="AA761" i="10"/>
  <c r="AA762" i="10"/>
  <c r="AA763" i="10"/>
  <c r="AA764" i="10"/>
  <c r="AA765" i="10"/>
  <c r="AA766" i="10"/>
  <c r="AA767" i="10"/>
  <c r="AA768" i="10"/>
  <c r="AA769" i="10"/>
  <c r="AA770" i="10"/>
  <c r="AA771" i="10"/>
  <c r="AA772" i="10"/>
  <c r="AA773" i="10"/>
  <c r="AA774" i="10"/>
  <c r="AA775" i="10"/>
  <c r="AA776" i="10"/>
  <c r="AA777" i="10"/>
  <c r="AA778" i="10"/>
  <c r="AA779" i="10"/>
  <c r="AA780" i="10"/>
  <c r="AA781" i="10"/>
  <c r="AA782" i="10"/>
  <c r="AA783" i="10"/>
  <c r="AA784" i="10"/>
  <c r="AA785" i="10"/>
  <c r="AA786" i="10"/>
  <c r="AA787" i="10"/>
  <c r="AA577" i="10"/>
  <c r="AA578" i="10"/>
  <c r="AA579" i="10"/>
  <c r="AA580" i="10"/>
  <c r="AA581" i="10"/>
  <c r="AA582" i="10"/>
  <c r="AA583" i="10"/>
  <c r="AA584" i="10"/>
  <c r="AA585" i="10"/>
  <c r="AA586" i="10"/>
  <c r="AA587" i="10"/>
  <c r="AA588" i="10"/>
  <c r="AA589" i="10"/>
  <c r="AA590" i="10"/>
  <c r="AA591" i="10"/>
  <c r="AA592" i="10"/>
  <c r="AA593" i="10"/>
  <c r="AA594" i="10"/>
  <c r="AA595" i="10"/>
  <c r="AA596" i="10"/>
  <c r="AA597" i="10"/>
  <c r="AA598" i="10"/>
  <c r="AA599" i="10"/>
  <c r="AA600" i="10"/>
  <c r="AA601" i="10"/>
  <c r="AA602" i="10"/>
  <c r="AA603" i="10"/>
  <c r="AA604" i="10"/>
  <c r="AA605" i="10"/>
  <c r="AA606" i="10"/>
  <c r="AA607" i="10"/>
  <c r="AA608" i="10"/>
  <c r="AA609" i="10"/>
  <c r="AA610" i="10"/>
  <c r="AA611" i="10"/>
  <c r="AA612" i="10"/>
  <c r="AA613" i="10"/>
  <c r="AA614" i="10"/>
  <c r="AA615" i="10"/>
  <c r="AA616" i="10"/>
  <c r="AA617" i="10"/>
  <c r="AA618" i="10"/>
  <c r="AA619" i="10"/>
  <c r="AA620" i="10"/>
  <c r="AA621" i="10"/>
  <c r="AA622" i="10"/>
  <c r="AA623" i="10"/>
  <c r="AA624" i="10"/>
  <c r="AA625" i="10"/>
  <c r="AA626" i="10"/>
  <c r="AA627" i="10"/>
  <c r="AA628" i="10"/>
  <c r="AA629" i="10"/>
  <c r="AA630" i="10"/>
  <c r="AA631" i="10"/>
  <c r="AA632" i="10"/>
  <c r="AA633" i="10"/>
  <c r="AA634" i="10"/>
  <c r="AA635" i="10"/>
  <c r="AA636" i="10"/>
  <c r="AA637" i="10"/>
  <c r="AA638" i="10"/>
  <c r="AA639" i="10"/>
  <c r="AA640" i="10"/>
  <c r="AA641" i="10"/>
  <c r="AA642" i="10"/>
  <c r="AA643" i="10"/>
  <c r="AA644" i="10"/>
  <c r="AA645" i="10"/>
  <c r="AA646" i="10"/>
  <c r="AA647" i="10"/>
  <c r="AA648" i="10"/>
  <c r="AA649" i="10"/>
  <c r="AA650" i="10"/>
  <c r="AA651" i="10"/>
  <c r="AA652" i="10"/>
  <c r="AA653" i="10"/>
  <c r="AA654" i="10"/>
  <c r="AA655" i="10"/>
  <c r="AA656" i="10"/>
  <c r="AA657" i="10"/>
  <c r="AA658" i="10"/>
  <c r="AA659" i="10"/>
  <c r="AA660" i="10"/>
  <c r="AA661" i="10"/>
  <c r="AA662" i="10"/>
  <c r="AA663" i="10"/>
  <c r="AA664" i="10"/>
  <c r="AA665" i="10"/>
  <c r="AA666" i="10"/>
  <c r="AA667" i="10"/>
  <c r="AA668" i="10"/>
  <c r="AA669" i="10"/>
  <c r="AA670" i="10"/>
  <c r="AA671" i="10"/>
  <c r="AA672" i="10"/>
  <c r="AA673" i="10"/>
  <c r="AA674" i="10"/>
  <c r="AA675" i="10"/>
  <c r="AA465" i="10"/>
  <c r="AA466" i="10"/>
  <c r="AA467" i="10"/>
  <c r="AA468" i="10"/>
  <c r="AA469" i="10"/>
  <c r="AA470" i="10"/>
  <c r="AA471" i="10"/>
  <c r="AA472" i="10"/>
  <c r="AA473" i="10"/>
  <c r="AA474" i="10"/>
  <c r="AA475" i="10"/>
  <c r="AA476" i="10"/>
  <c r="AA477" i="10"/>
  <c r="AA478" i="10"/>
  <c r="AA479" i="10"/>
  <c r="AA480" i="10"/>
  <c r="AA481" i="10"/>
  <c r="AA482" i="10"/>
  <c r="AA483" i="10"/>
  <c r="AA484" i="10"/>
  <c r="AA485" i="10"/>
  <c r="AA486" i="10"/>
  <c r="AA487" i="10"/>
  <c r="AA488" i="10"/>
  <c r="AA489" i="10"/>
  <c r="AA490" i="10"/>
  <c r="AA491" i="10"/>
  <c r="AA492" i="10"/>
  <c r="AA493" i="10"/>
  <c r="AA494" i="10"/>
  <c r="AA495" i="10"/>
  <c r="AA496" i="10"/>
  <c r="AA497" i="10"/>
  <c r="AA498" i="10"/>
  <c r="AA499" i="10"/>
  <c r="AA500" i="10"/>
  <c r="AA501" i="10"/>
  <c r="AA502" i="10"/>
  <c r="AA503" i="10"/>
  <c r="AA504" i="10"/>
  <c r="AA505" i="10"/>
  <c r="AA506" i="10"/>
  <c r="AA507" i="10"/>
  <c r="AA508" i="10"/>
  <c r="AA509" i="10"/>
  <c r="AA510" i="10"/>
  <c r="AA511" i="10"/>
  <c r="AA512" i="10"/>
  <c r="AA513" i="10"/>
  <c r="AA514" i="10"/>
  <c r="AA515" i="10"/>
  <c r="AA516" i="10"/>
  <c r="AA517" i="10"/>
  <c r="AA518" i="10"/>
  <c r="AA519" i="10"/>
  <c r="AA520" i="10"/>
  <c r="AA521" i="10"/>
  <c r="AA522" i="10"/>
  <c r="AA523" i="10"/>
  <c r="AA524" i="10"/>
  <c r="AA525" i="10"/>
  <c r="AA526" i="10"/>
  <c r="AA527" i="10"/>
  <c r="AA528" i="10"/>
  <c r="AA529" i="10"/>
  <c r="AA530" i="10"/>
  <c r="AA531" i="10"/>
  <c r="AA532" i="10"/>
  <c r="AA533" i="10"/>
  <c r="AA534" i="10"/>
  <c r="AA535" i="10"/>
  <c r="AA536" i="10"/>
  <c r="AA537" i="10"/>
  <c r="AA538" i="10"/>
  <c r="AA539" i="10"/>
  <c r="AA540" i="10"/>
  <c r="AA541" i="10"/>
  <c r="AA542" i="10"/>
  <c r="AA543" i="10"/>
  <c r="AA544" i="10"/>
  <c r="AA545" i="10"/>
  <c r="AA546" i="10"/>
  <c r="AA547" i="10"/>
  <c r="AA548" i="10"/>
  <c r="AA549" i="10"/>
  <c r="AA550" i="10"/>
  <c r="AA551" i="10"/>
  <c r="AA552" i="10"/>
  <c r="AA553" i="10"/>
  <c r="AA554" i="10"/>
  <c r="AA555" i="10"/>
  <c r="AA556" i="10"/>
  <c r="AA557" i="10"/>
  <c r="AA558" i="10"/>
  <c r="AA559" i="10"/>
  <c r="AA560" i="10"/>
  <c r="AA561" i="10"/>
  <c r="AA562" i="10"/>
  <c r="AA563" i="10"/>
  <c r="AA353" i="10"/>
  <c r="AA354" i="10"/>
  <c r="AA355" i="10"/>
  <c r="AA356" i="10"/>
  <c r="AA357" i="10"/>
  <c r="AA358" i="10"/>
  <c r="AA359" i="10"/>
  <c r="AA360" i="10"/>
  <c r="AA361" i="10"/>
  <c r="AA362" i="10"/>
  <c r="AA363" i="10"/>
  <c r="AA364" i="10"/>
  <c r="AA365" i="10"/>
  <c r="AA366" i="10"/>
  <c r="AA367" i="10"/>
  <c r="AA368" i="10"/>
  <c r="AA369" i="10"/>
  <c r="AA370" i="10"/>
  <c r="AA371" i="10"/>
  <c r="AA372" i="10"/>
  <c r="AA373" i="10"/>
  <c r="AA374" i="10"/>
  <c r="AA375" i="10"/>
  <c r="AA376" i="10"/>
  <c r="AA377" i="10"/>
  <c r="AA378" i="10"/>
  <c r="AA379" i="10"/>
  <c r="AA380" i="10"/>
  <c r="AA381" i="10"/>
  <c r="AA382" i="10"/>
  <c r="AA383" i="10"/>
  <c r="AA384" i="10"/>
  <c r="AA385" i="10"/>
  <c r="AA386" i="10"/>
  <c r="AA387" i="10"/>
  <c r="AA388" i="10"/>
  <c r="AA389" i="10"/>
  <c r="AA390" i="10"/>
  <c r="AA391" i="10"/>
  <c r="AA392" i="10"/>
  <c r="AA393" i="10"/>
  <c r="AA394" i="10"/>
  <c r="AA395" i="10"/>
  <c r="AA396" i="10"/>
  <c r="AA397" i="10"/>
  <c r="AA398" i="10"/>
  <c r="AA399" i="10"/>
  <c r="AA400" i="10"/>
  <c r="AA401" i="10"/>
  <c r="AA402" i="10"/>
  <c r="AA403" i="10"/>
  <c r="AA404" i="10"/>
  <c r="AA405" i="10"/>
  <c r="AA406" i="10"/>
  <c r="AA407" i="10"/>
  <c r="AA408" i="10"/>
  <c r="AA409" i="10"/>
  <c r="AA410" i="10"/>
  <c r="AA411" i="10"/>
  <c r="AA412" i="10"/>
  <c r="AA413" i="10"/>
  <c r="AA414" i="10"/>
  <c r="AA415" i="10"/>
  <c r="AA416" i="10"/>
  <c r="AA417" i="10"/>
  <c r="AA418" i="10"/>
  <c r="AA419" i="10"/>
  <c r="AA420" i="10"/>
  <c r="AA421" i="10"/>
  <c r="AA422" i="10"/>
  <c r="AA423" i="10"/>
  <c r="AA424" i="10"/>
  <c r="AA425" i="10"/>
  <c r="AA426" i="10"/>
  <c r="AA427" i="10"/>
  <c r="AA428" i="10"/>
  <c r="AA429" i="10"/>
  <c r="AA430" i="10"/>
  <c r="AA431" i="10"/>
  <c r="AA432" i="10"/>
  <c r="AA433" i="10"/>
  <c r="AA434" i="10"/>
  <c r="AA435" i="10"/>
  <c r="AA436" i="10"/>
  <c r="AA437" i="10"/>
  <c r="AA438" i="10"/>
  <c r="AA439" i="10"/>
  <c r="AA440" i="10"/>
  <c r="AA441" i="10"/>
  <c r="AA442" i="10"/>
  <c r="AA443" i="10"/>
  <c r="AA444" i="10"/>
  <c r="AA445" i="10"/>
  <c r="AA446" i="10"/>
  <c r="AA447" i="10"/>
  <c r="AA448" i="10"/>
  <c r="AA449" i="10"/>
  <c r="AA450" i="10"/>
  <c r="AA451" i="10"/>
  <c r="AA241" i="10"/>
  <c r="AA242" i="10"/>
  <c r="AA243" i="10"/>
  <c r="AA244" i="10"/>
  <c r="AA245" i="10"/>
  <c r="AA246" i="10"/>
  <c r="AA247" i="10"/>
  <c r="AA248" i="10"/>
  <c r="AA249" i="10"/>
  <c r="AA250" i="10"/>
  <c r="AA251" i="10"/>
  <c r="AA252" i="10"/>
  <c r="AA253" i="10"/>
  <c r="AA254" i="10"/>
  <c r="AA255" i="10"/>
  <c r="AA256" i="10"/>
  <c r="AA257" i="10"/>
  <c r="AA258" i="10"/>
  <c r="AA259" i="10"/>
  <c r="AA260" i="10"/>
  <c r="AA261" i="10"/>
  <c r="AA262" i="10"/>
  <c r="AA263" i="10"/>
  <c r="AA264" i="10"/>
  <c r="AA265" i="10"/>
  <c r="AA266" i="10"/>
  <c r="AA267" i="10"/>
  <c r="AA268" i="10"/>
  <c r="AA269" i="10"/>
  <c r="AA270" i="10"/>
  <c r="AA271" i="10"/>
  <c r="AA272" i="10"/>
  <c r="AA273" i="10"/>
  <c r="AA274" i="10"/>
  <c r="AA275" i="10"/>
  <c r="AA276" i="10"/>
  <c r="AA277" i="10"/>
  <c r="AA278" i="10"/>
  <c r="AA279" i="10"/>
  <c r="AA280" i="10"/>
  <c r="AA281" i="10"/>
  <c r="AA282" i="10"/>
  <c r="AA283" i="10"/>
  <c r="AA284" i="10"/>
  <c r="AA285" i="10"/>
  <c r="AA286" i="10"/>
  <c r="AA287" i="10"/>
  <c r="AA288" i="10"/>
  <c r="AA289" i="10"/>
  <c r="AA290" i="10"/>
  <c r="AA291" i="10"/>
  <c r="AA292" i="10"/>
  <c r="AA293" i="10"/>
  <c r="AA294" i="10"/>
  <c r="AA295" i="10"/>
  <c r="AA296" i="10"/>
  <c r="AA297" i="10"/>
  <c r="AA298" i="10"/>
  <c r="AA299" i="10"/>
  <c r="AA300" i="10"/>
  <c r="AA301" i="10"/>
  <c r="AA302" i="10"/>
  <c r="AA303" i="10"/>
  <c r="AA304" i="10"/>
  <c r="AA305" i="10"/>
  <c r="AA306" i="10"/>
  <c r="AA307" i="10"/>
  <c r="AA308" i="10"/>
  <c r="AA309" i="10"/>
  <c r="AA310" i="10"/>
  <c r="AA311" i="10"/>
  <c r="AA312" i="10"/>
  <c r="AA313" i="10"/>
  <c r="AA314" i="10"/>
  <c r="AA315" i="10"/>
  <c r="AA316" i="10"/>
  <c r="AA317" i="10"/>
  <c r="AA318" i="10"/>
  <c r="AA319" i="10"/>
  <c r="AA320" i="10"/>
  <c r="AA321" i="10"/>
  <c r="AA322" i="10"/>
  <c r="AA323" i="10"/>
  <c r="AA324" i="10"/>
  <c r="AA325" i="10"/>
  <c r="AA326" i="10"/>
  <c r="AA327" i="10"/>
  <c r="AA328" i="10"/>
  <c r="AA329" i="10"/>
  <c r="AA330" i="10"/>
  <c r="AA331" i="10"/>
  <c r="AA332" i="10"/>
  <c r="AA333" i="10"/>
  <c r="AA334" i="10"/>
  <c r="AA335" i="10"/>
  <c r="AA336" i="10"/>
  <c r="AA337" i="10"/>
  <c r="AA338" i="10"/>
  <c r="AA339" i="10"/>
  <c r="AA688" i="10"/>
  <c r="AA576" i="10"/>
  <c r="AA464" i="10"/>
  <c r="AA352" i="10"/>
  <c r="AA240" i="10"/>
  <c r="AA686" i="10"/>
  <c r="AA574" i="10"/>
  <c r="AA462" i="10"/>
  <c r="AA350" i="10"/>
  <c r="AA238" i="10"/>
  <c r="AA126" i="10"/>
  <c r="AA129" i="10"/>
  <c r="AA130" i="10"/>
  <c r="AA131" i="10"/>
  <c r="AA132" i="10"/>
  <c r="AA133" i="10"/>
  <c r="AA134" i="10"/>
  <c r="AA135" i="10"/>
  <c r="AA136" i="10"/>
  <c r="AA137" i="10"/>
  <c r="AA138" i="10"/>
  <c r="AA139" i="10"/>
  <c r="AA140" i="10"/>
  <c r="AA141" i="10"/>
  <c r="AA142" i="10"/>
  <c r="AA143" i="10"/>
  <c r="AA144" i="10"/>
  <c r="AA145" i="10"/>
  <c r="AA146" i="10"/>
  <c r="AA147" i="10"/>
  <c r="AA148" i="10"/>
  <c r="AA149" i="10"/>
  <c r="AA150" i="10"/>
  <c r="AA151" i="10"/>
  <c r="AA152" i="10"/>
  <c r="AA153" i="10"/>
  <c r="AA154" i="10"/>
  <c r="AA155" i="10"/>
  <c r="AA156" i="10"/>
  <c r="AA157" i="10"/>
  <c r="AA158" i="10"/>
  <c r="AA159" i="10"/>
  <c r="AA160" i="10"/>
  <c r="AA161" i="10"/>
  <c r="AA162" i="10"/>
  <c r="AA163" i="10"/>
  <c r="AA164" i="10"/>
  <c r="AA165" i="10"/>
  <c r="AA166" i="10"/>
  <c r="AA167" i="10"/>
  <c r="AA168" i="10"/>
  <c r="AA169" i="10"/>
  <c r="AA170" i="10"/>
  <c r="AA171" i="10"/>
  <c r="AA172" i="10"/>
  <c r="AA173" i="10"/>
  <c r="AA174" i="10"/>
  <c r="AA175" i="10"/>
  <c r="AA176" i="10"/>
  <c r="AA177" i="10"/>
  <c r="AA178" i="10"/>
  <c r="AA179" i="10"/>
  <c r="AA180" i="10"/>
  <c r="AA181" i="10"/>
  <c r="AA182" i="10"/>
  <c r="AA183" i="10"/>
  <c r="AA184" i="10"/>
  <c r="AA185" i="10"/>
  <c r="AA186" i="10"/>
  <c r="AA187" i="10"/>
  <c r="AA188" i="10"/>
  <c r="AA189" i="10"/>
  <c r="AA190" i="10"/>
  <c r="AA191" i="10"/>
  <c r="AA192" i="10"/>
  <c r="AA193" i="10"/>
  <c r="AA194" i="10"/>
  <c r="AA195" i="10"/>
  <c r="AA196" i="10"/>
  <c r="AA197" i="10"/>
  <c r="AA198" i="10"/>
  <c r="AA199" i="10"/>
  <c r="AA200" i="10"/>
  <c r="AA201" i="10"/>
  <c r="AA202" i="10"/>
  <c r="AA203" i="10"/>
  <c r="AA204" i="10"/>
  <c r="AA205" i="10"/>
  <c r="AA206" i="10"/>
  <c r="AA207" i="10"/>
  <c r="AA208" i="10"/>
  <c r="AA209" i="10"/>
  <c r="AA210" i="10"/>
  <c r="AA211" i="10"/>
  <c r="AA212" i="10"/>
  <c r="AA213" i="10"/>
  <c r="AA214" i="10"/>
  <c r="AA215" i="10"/>
  <c r="AA216" i="10"/>
  <c r="AA217" i="10"/>
  <c r="AA218" i="10"/>
  <c r="AA219" i="10"/>
  <c r="AA220" i="10"/>
  <c r="AA221" i="10"/>
  <c r="AA222" i="10"/>
  <c r="AA223" i="10"/>
  <c r="AA224" i="10"/>
  <c r="AA225" i="10"/>
  <c r="AA226" i="10"/>
  <c r="AA227" i="10"/>
  <c r="AA128" i="10"/>
  <c r="Z17" i="10"/>
  <c r="AB17" i="10" s="1"/>
  <c r="AA17" i="10"/>
  <c r="AF17" i="10"/>
  <c r="AG17" i="10"/>
  <c r="Z18" i="10"/>
  <c r="AB18" i="10" s="1"/>
  <c r="AA18" i="10"/>
  <c r="AF18" i="10"/>
  <c r="AG18" i="10"/>
  <c r="Z19" i="10"/>
  <c r="AB19" i="10" s="1"/>
  <c r="AA19" i="10"/>
  <c r="AF19" i="10"/>
  <c r="AG19" i="10"/>
  <c r="Z20" i="10"/>
  <c r="AB20" i="10" s="1"/>
  <c r="AA20" i="10"/>
  <c r="AF20" i="10"/>
  <c r="AG20" i="10"/>
  <c r="Z21" i="10"/>
  <c r="AB21" i="10" s="1"/>
  <c r="AA21" i="10"/>
  <c r="AF21" i="10"/>
  <c r="AG21" i="10"/>
  <c r="Z22" i="10"/>
  <c r="AB22" i="10" s="1"/>
  <c r="AA22" i="10"/>
  <c r="AF22" i="10"/>
  <c r="AG22" i="10"/>
  <c r="Z23" i="10"/>
  <c r="AB23" i="10" s="1"/>
  <c r="AA23" i="10"/>
  <c r="AF23" i="10"/>
  <c r="AG23" i="10"/>
  <c r="Z24" i="10"/>
  <c r="AB24" i="10" s="1"/>
  <c r="AA24" i="10"/>
  <c r="AF24" i="10"/>
  <c r="AG24" i="10"/>
  <c r="Z25" i="10"/>
  <c r="AB25" i="10" s="1"/>
  <c r="AA25" i="10"/>
  <c r="AF25" i="10"/>
  <c r="AG25" i="10"/>
  <c r="Z26" i="10"/>
  <c r="AB26" i="10" s="1"/>
  <c r="AA26" i="10"/>
  <c r="AF26" i="10"/>
  <c r="AG26" i="10"/>
  <c r="Z27" i="10"/>
  <c r="AB27" i="10" s="1"/>
  <c r="AA27" i="10"/>
  <c r="AF27" i="10"/>
  <c r="AG27" i="10"/>
  <c r="Z28" i="10"/>
  <c r="AB28" i="10" s="1"/>
  <c r="AA28" i="10"/>
  <c r="AF28" i="10"/>
  <c r="AG28" i="10"/>
  <c r="Z29" i="10"/>
  <c r="AB29" i="10" s="1"/>
  <c r="AA29" i="10"/>
  <c r="AF29" i="10"/>
  <c r="AG29" i="10"/>
  <c r="Z30" i="10"/>
  <c r="AB30" i="10" s="1"/>
  <c r="AA30" i="10"/>
  <c r="AF30" i="10"/>
  <c r="AG30" i="10"/>
  <c r="Z31" i="10"/>
  <c r="AB31" i="10" s="1"/>
  <c r="AA31" i="10"/>
  <c r="AF31" i="10"/>
  <c r="AG31" i="10"/>
  <c r="Z32" i="10"/>
  <c r="AB32" i="10" s="1"/>
  <c r="AA32" i="10"/>
  <c r="AF32" i="10"/>
  <c r="AG32" i="10"/>
  <c r="Z33" i="10"/>
  <c r="AB33" i="10" s="1"/>
  <c r="AA33" i="10"/>
  <c r="AF33" i="10"/>
  <c r="AG33" i="10"/>
  <c r="Z34" i="10"/>
  <c r="AB34" i="10" s="1"/>
  <c r="AA34" i="10"/>
  <c r="AF34" i="10"/>
  <c r="AG34" i="10"/>
  <c r="Z35" i="10"/>
  <c r="AB35" i="10" s="1"/>
  <c r="AA35" i="10"/>
  <c r="AF35" i="10"/>
  <c r="AG35" i="10"/>
  <c r="Z36" i="10"/>
  <c r="AB36" i="10" s="1"/>
  <c r="AA36" i="10"/>
  <c r="AF36" i="10"/>
  <c r="AG36" i="10"/>
  <c r="Z37" i="10"/>
  <c r="AB37" i="10" s="1"/>
  <c r="AA37" i="10"/>
  <c r="AF37" i="10"/>
  <c r="AG37" i="10"/>
  <c r="Z38" i="10"/>
  <c r="AB38" i="10" s="1"/>
  <c r="AA38" i="10"/>
  <c r="AF38" i="10"/>
  <c r="AG38" i="10"/>
  <c r="Z39" i="10"/>
  <c r="AB39" i="10" s="1"/>
  <c r="AA39" i="10"/>
  <c r="AF39" i="10"/>
  <c r="AG39" i="10"/>
  <c r="Z40" i="10"/>
  <c r="AB40" i="10" s="1"/>
  <c r="AA40" i="10"/>
  <c r="AF40" i="10"/>
  <c r="AG40" i="10"/>
  <c r="Z41" i="10"/>
  <c r="AB41" i="10" s="1"/>
  <c r="AA41" i="10"/>
  <c r="AF41" i="10"/>
  <c r="AG41" i="10"/>
  <c r="Z42" i="10"/>
  <c r="AB42" i="10" s="1"/>
  <c r="AA42" i="10"/>
  <c r="AF42" i="10"/>
  <c r="AG42" i="10"/>
  <c r="Z43" i="10"/>
  <c r="AB43" i="10" s="1"/>
  <c r="AA43" i="10"/>
  <c r="AF43" i="10"/>
  <c r="AG43" i="10"/>
  <c r="Z44" i="10"/>
  <c r="AB44" i="10" s="1"/>
  <c r="AA44" i="10"/>
  <c r="AF44" i="10"/>
  <c r="AG44" i="10"/>
  <c r="Z45" i="10"/>
  <c r="AB45" i="10" s="1"/>
  <c r="AA45" i="10"/>
  <c r="AF45" i="10"/>
  <c r="AG45" i="10"/>
  <c r="Z46" i="10"/>
  <c r="AB46" i="10" s="1"/>
  <c r="AA46" i="10"/>
  <c r="AF46" i="10"/>
  <c r="AG46" i="10"/>
  <c r="Z47" i="10"/>
  <c r="AB47" i="10" s="1"/>
  <c r="AA47" i="10"/>
  <c r="AF47" i="10"/>
  <c r="AG47" i="10"/>
  <c r="Z48" i="10"/>
  <c r="AB48" i="10" s="1"/>
  <c r="AA48" i="10"/>
  <c r="AF48" i="10"/>
  <c r="AG48" i="10"/>
  <c r="Z49" i="10"/>
  <c r="AB49" i="10" s="1"/>
  <c r="AA49" i="10"/>
  <c r="AF49" i="10"/>
  <c r="AG49" i="10"/>
  <c r="Z50" i="10"/>
  <c r="AB50" i="10" s="1"/>
  <c r="AA50" i="10"/>
  <c r="AF50" i="10"/>
  <c r="AG50" i="10"/>
  <c r="Z51" i="10"/>
  <c r="AB51" i="10" s="1"/>
  <c r="AA51" i="10"/>
  <c r="AF51" i="10"/>
  <c r="AG51" i="10"/>
  <c r="Z52" i="10"/>
  <c r="AB52" i="10" s="1"/>
  <c r="AA52" i="10"/>
  <c r="AF52" i="10"/>
  <c r="AG52" i="10"/>
  <c r="Z53" i="10"/>
  <c r="AB53" i="10" s="1"/>
  <c r="AA53" i="10"/>
  <c r="AF53" i="10"/>
  <c r="AG53" i="10"/>
  <c r="Z54" i="10"/>
  <c r="AB54" i="10" s="1"/>
  <c r="AA54" i="10"/>
  <c r="AF54" i="10"/>
  <c r="AG54" i="10"/>
  <c r="Z55" i="10"/>
  <c r="AB55" i="10" s="1"/>
  <c r="AA55" i="10"/>
  <c r="AF55" i="10"/>
  <c r="AG55" i="10"/>
  <c r="Z56" i="10"/>
  <c r="AB56" i="10" s="1"/>
  <c r="AA56" i="10"/>
  <c r="AF56" i="10"/>
  <c r="AG56" i="10"/>
  <c r="Z57" i="10"/>
  <c r="AB57" i="10" s="1"/>
  <c r="AA57" i="10"/>
  <c r="AF57" i="10"/>
  <c r="AG57" i="10"/>
  <c r="Z58" i="10"/>
  <c r="AB58" i="10" s="1"/>
  <c r="AA58" i="10"/>
  <c r="AF58" i="10"/>
  <c r="AG58" i="10"/>
  <c r="Z59" i="10"/>
  <c r="AB59" i="10" s="1"/>
  <c r="AA59" i="10"/>
  <c r="AF59" i="10"/>
  <c r="AG59" i="10"/>
  <c r="Z60" i="10"/>
  <c r="AB60" i="10" s="1"/>
  <c r="AA60" i="10"/>
  <c r="AF60" i="10"/>
  <c r="AG60" i="10"/>
  <c r="Z61" i="10"/>
  <c r="AB61" i="10" s="1"/>
  <c r="AA61" i="10"/>
  <c r="AF61" i="10"/>
  <c r="AG61" i="10"/>
  <c r="Z62" i="10"/>
  <c r="AB62" i="10" s="1"/>
  <c r="AA62" i="10"/>
  <c r="AF62" i="10"/>
  <c r="AG62" i="10"/>
  <c r="Z63" i="10"/>
  <c r="AB63" i="10" s="1"/>
  <c r="AA63" i="10"/>
  <c r="AF63" i="10"/>
  <c r="AG63" i="10"/>
  <c r="Z64" i="10"/>
  <c r="AB64" i="10" s="1"/>
  <c r="AA64" i="10"/>
  <c r="AF64" i="10"/>
  <c r="AG64" i="10"/>
  <c r="Z65" i="10"/>
  <c r="AB65" i="10" s="1"/>
  <c r="AA65" i="10"/>
  <c r="AF65" i="10"/>
  <c r="AG65" i="10"/>
  <c r="Z66" i="10"/>
  <c r="AB66" i="10" s="1"/>
  <c r="AA66" i="10"/>
  <c r="AF66" i="10"/>
  <c r="AG66" i="10"/>
  <c r="Z67" i="10"/>
  <c r="AB67" i="10" s="1"/>
  <c r="AA67" i="10"/>
  <c r="AF67" i="10"/>
  <c r="AG67" i="10"/>
  <c r="Z68" i="10"/>
  <c r="AC68" i="10" s="1"/>
  <c r="AA68" i="10"/>
  <c r="AF68" i="10"/>
  <c r="AG68" i="10"/>
  <c r="Z69" i="10"/>
  <c r="AB69" i="10" s="1"/>
  <c r="AA69" i="10"/>
  <c r="AF69" i="10"/>
  <c r="AG69" i="10"/>
  <c r="Z70" i="10"/>
  <c r="AB70" i="10" s="1"/>
  <c r="AA70" i="10"/>
  <c r="AF70" i="10"/>
  <c r="AG70" i="10"/>
  <c r="Z71" i="10"/>
  <c r="AB71" i="10" s="1"/>
  <c r="AA71" i="10"/>
  <c r="AF71" i="10"/>
  <c r="AG71" i="10"/>
  <c r="Z72" i="10"/>
  <c r="AB72" i="10" s="1"/>
  <c r="AA72" i="10"/>
  <c r="AF72" i="10"/>
  <c r="AG72" i="10"/>
  <c r="Z73" i="10"/>
  <c r="AB73" i="10" s="1"/>
  <c r="AA73" i="10"/>
  <c r="AF73" i="10"/>
  <c r="AG73" i="10"/>
  <c r="Z74" i="10"/>
  <c r="AB74" i="10" s="1"/>
  <c r="AA74" i="10"/>
  <c r="AF74" i="10"/>
  <c r="AG74" i="10"/>
  <c r="Z75" i="10"/>
  <c r="AB75" i="10" s="1"/>
  <c r="AA75" i="10"/>
  <c r="AF75" i="10"/>
  <c r="AG75" i="10"/>
  <c r="Z76" i="10"/>
  <c r="AC76" i="10" s="1"/>
  <c r="AA76" i="10"/>
  <c r="AF76" i="10"/>
  <c r="AG76" i="10"/>
  <c r="Z77" i="10"/>
  <c r="AB77" i="10" s="1"/>
  <c r="AA77" i="10"/>
  <c r="AF77" i="10"/>
  <c r="AG77" i="10"/>
  <c r="Z78" i="10"/>
  <c r="AB78" i="10" s="1"/>
  <c r="AA78" i="10"/>
  <c r="AF78" i="10"/>
  <c r="AG78" i="10"/>
  <c r="Z79" i="10"/>
  <c r="AB79" i="10" s="1"/>
  <c r="AA79" i="10"/>
  <c r="AF79" i="10"/>
  <c r="AG79" i="10"/>
  <c r="Z80" i="10"/>
  <c r="AB80" i="10" s="1"/>
  <c r="AA80" i="10"/>
  <c r="AF80" i="10"/>
  <c r="AG80" i="10"/>
  <c r="Z81" i="10"/>
  <c r="AB81" i="10" s="1"/>
  <c r="AA81" i="10"/>
  <c r="AF81" i="10"/>
  <c r="AG81" i="10"/>
  <c r="Z82" i="10"/>
  <c r="AB82" i="10" s="1"/>
  <c r="AA82" i="10"/>
  <c r="AF82" i="10"/>
  <c r="AG82" i="10"/>
  <c r="Z83" i="10"/>
  <c r="AB83" i="10" s="1"/>
  <c r="AA83" i="10"/>
  <c r="AF83" i="10"/>
  <c r="AG83" i="10"/>
  <c r="Z84" i="10"/>
  <c r="AC84" i="10" s="1"/>
  <c r="AA84" i="10"/>
  <c r="AF84" i="10"/>
  <c r="AG84" i="10"/>
  <c r="Z85" i="10"/>
  <c r="AB85" i="10" s="1"/>
  <c r="AA85" i="10"/>
  <c r="AF85" i="10"/>
  <c r="AG85" i="10"/>
  <c r="Z86" i="10"/>
  <c r="AB86" i="10" s="1"/>
  <c r="AA86" i="10"/>
  <c r="AF86" i="10"/>
  <c r="AG86" i="10"/>
  <c r="Z87" i="10"/>
  <c r="AB87" i="10" s="1"/>
  <c r="AA87" i="10"/>
  <c r="AF87" i="10"/>
  <c r="AG87" i="10"/>
  <c r="Z88" i="10"/>
  <c r="AB88" i="10" s="1"/>
  <c r="AA88" i="10"/>
  <c r="AF88" i="10"/>
  <c r="AG88" i="10"/>
  <c r="Z89" i="10"/>
  <c r="AB89" i="10" s="1"/>
  <c r="AA89" i="10"/>
  <c r="AF89" i="10"/>
  <c r="AG89" i="10"/>
  <c r="Z90" i="10"/>
  <c r="AB90" i="10" s="1"/>
  <c r="AA90" i="10"/>
  <c r="AF90" i="10"/>
  <c r="AG90" i="10"/>
  <c r="Z91" i="10"/>
  <c r="AB91" i="10" s="1"/>
  <c r="AA91" i="10"/>
  <c r="AF91" i="10"/>
  <c r="AG91" i="10"/>
  <c r="Z92" i="10"/>
  <c r="AA92" i="10"/>
  <c r="AF92" i="10"/>
  <c r="AG92" i="10"/>
  <c r="Z93" i="10"/>
  <c r="AB93" i="10" s="1"/>
  <c r="AA93" i="10"/>
  <c r="AF93" i="10"/>
  <c r="AG93" i="10"/>
  <c r="Z94" i="10"/>
  <c r="AB94" i="10" s="1"/>
  <c r="AA94" i="10"/>
  <c r="AF94" i="10"/>
  <c r="AG94" i="10"/>
  <c r="Z95" i="10"/>
  <c r="AB95" i="10" s="1"/>
  <c r="AA95" i="10"/>
  <c r="AF95" i="10"/>
  <c r="AG95" i="10"/>
  <c r="Z96" i="10"/>
  <c r="AA96" i="10"/>
  <c r="AF96" i="10"/>
  <c r="AG96" i="10"/>
  <c r="Z97" i="10"/>
  <c r="AB97" i="10" s="1"/>
  <c r="AA97" i="10"/>
  <c r="AF97" i="10"/>
  <c r="AG97" i="10"/>
  <c r="Z98" i="10"/>
  <c r="AB98" i="10" s="1"/>
  <c r="AA98" i="10"/>
  <c r="AF98" i="10"/>
  <c r="AG98" i="10"/>
  <c r="Z99" i="10"/>
  <c r="AB99" i="10" s="1"/>
  <c r="AA99" i="10"/>
  <c r="AF99" i="10"/>
  <c r="AG99" i="10"/>
  <c r="Z100" i="10"/>
  <c r="AC100" i="10" s="1"/>
  <c r="AA100" i="10"/>
  <c r="AF100" i="10"/>
  <c r="AG100" i="10"/>
  <c r="Z101" i="10"/>
  <c r="AB101" i="10" s="1"/>
  <c r="AA101" i="10"/>
  <c r="AF101" i="10"/>
  <c r="AG101" i="10"/>
  <c r="Z102" i="10"/>
  <c r="AB102" i="10" s="1"/>
  <c r="AA102" i="10"/>
  <c r="AF102" i="10"/>
  <c r="AG102" i="10"/>
  <c r="Z103" i="10"/>
  <c r="AB103" i="10" s="1"/>
  <c r="AA103" i="10"/>
  <c r="AF103" i="10"/>
  <c r="AG103" i="10"/>
  <c r="Z104" i="10"/>
  <c r="AB104" i="10" s="1"/>
  <c r="AA104" i="10"/>
  <c r="AF104" i="10"/>
  <c r="AG104" i="10"/>
  <c r="Z105" i="10"/>
  <c r="AB105" i="10" s="1"/>
  <c r="AA105" i="10"/>
  <c r="AF105" i="10"/>
  <c r="AG105" i="10"/>
  <c r="Z106" i="10"/>
  <c r="AB106" i="10" s="1"/>
  <c r="AA106" i="10"/>
  <c r="AF106" i="10"/>
  <c r="AG106" i="10"/>
  <c r="Z107" i="10"/>
  <c r="AB107" i="10" s="1"/>
  <c r="AA107" i="10"/>
  <c r="AF107" i="10"/>
  <c r="AG107" i="10"/>
  <c r="Z108" i="10"/>
  <c r="AB108" i="10" s="1"/>
  <c r="AA108" i="10"/>
  <c r="AF108" i="10"/>
  <c r="AG108" i="10"/>
  <c r="Z109" i="10"/>
  <c r="AB109" i="10" s="1"/>
  <c r="AA109" i="10"/>
  <c r="AF109" i="10"/>
  <c r="AG109" i="10"/>
  <c r="Z110" i="10"/>
  <c r="AB110" i="10" s="1"/>
  <c r="AA110" i="10"/>
  <c r="AF110" i="10"/>
  <c r="AG110" i="10"/>
  <c r="Z111" i="10"/>
  <c r="AB111" i="10" s="1"/>
  <c r="AA111" i="10"/>
  <c r="AF111" i="10"/>
  <c r="AG111" i="10"/>
  <c r="Z112" i="10"/>
  <c r="AB112" i="10" s="1"/>
  <c r="AA112" i="10"/>
  <c r="AF112" i="10"/>
  <c r="AG112" i="10"/>
  <c r="Z113" i="10"/>
  <c r="AB113" i="10" s="1"/>
  <c r="AA113" i="10"/>
  <c r="AF113" i="10"/>
  <c r="AG113" i="10"/>
  <c r="Z114" i="10"/>
  <c r="AB114" i="10" s="1"/>
  <c r="AA114" i="10"/>
  <c r="AF114" i="10"/>
  <c r="AG114" i="10"/>
  <c r="Z115" i="10"/>
  <c r="AB115" i="10" s="1"/>
  <c r="AA115" i="10"/>
  <c r="AF115" i="10"/>
  <c r="AG115"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Q19" i="10"/>
  <c r="Q20" i="10"/>
  <c r="Q21" i="10"/>
  <c r="Q22" i="10"/>
  <c r="Q23" i="10"/>
  <c r="Q24" i="10"/>
  <c r="Q25" i="10"/>
  <c r="Q26" i="10"/>
  <c r="Q27" i="10"/>
  <c r="Q28" i="10"/>
  <c r="Q29"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5" i="10"/>
  <c r="Q96" i="10"/>
  <c r="Q97" i="10"/>
  <c r="Q98" i="10"/>
  <c r="Q99" i="10"/>
  <c r="Q100" i="10"/>
  <c r="Q101" i="10"/>
  <c r="Q102" i="10"/>
  <c r="Q103" i="10"/>
  <c r="Q104" i="10"/>
  <c r="Q105" i="10"/>
  <c r="Q106" i="10"/>
  <c r="Q107" i="10"/>
  <c r="Q108" i="10"/>
  <c r="Q109" i="10"/>
  <c r="Q110" i="10"/>
  <c r="Q111" i="10"/>
  <c r="Q112" i="10"/>
  <c r="Q113" i="10"/>
  <c r="Q114" i="10"/>
  <c r="Q115"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6" i="10"/>
  <c r="S18" i="10"/>
  <c r="T18" i="10"/>
  <c r="S19" i="10"/>
  <c r="T19" i="10"/>
  <c r="S20" i="10"/>
  <c r="T20" i="10"/>
  <c r="S21" i="10"/>
  <c r="T21" i="10"/>
  <c r="S22" i="10"/>
  <c r="T22" i="10"/>
  <c r="S23" i="10"/>
  <c r="T23" i="10"/>
  <c r="S24" i="10"/>
  <c r="T24" i="10"/>
  <c r="S25" i="10"/>
  <c r="T25" i="10"/>
  <c r="S26" i="10"/>
  <c r="T26" i="10"/>
  <c r="S27" i="10"/>
  <c r="T27" i="10"/>
  <c r="S28" i="10"/>
  <c r="T28" i="10"/>
  <c r="S29" i="10"/>
  <c r="T29" i="10"/>
  <c r="S30" i="10"/>
  <c r="T30" i="10"/>
  <c r="S31" i="10"/>
  <c r="T31" i="10"/>
  <c r="S32" i="10"/>
  <c r="T32" i="10"/>
  <c r="S33" i="10"/>
  <c r="T33" i="10"/>
  <c r="S34" i="10"/>
  <c r="T34" i="10"/>
  <c r="S35" i="10"/>
  <c r="T35" i="10"/>
  <c r="S36" i="10"/>
  <c r="T36" i="10"/>
  <c r="S37" i="10"/>
  <c r="T37" i="10"/>
  <c r="S38" i="10"/>
  <c r="T38" i="10"/>
  <c r="S39" i="10"/>
  <c r="T39" i="10"/>
  <c r="S40" i="10"/>
  <c r="T40" i="10"/>
  <c r="S41" i="10"/>
  <c r="T41" i="10"/>
  <c r="S42" i="10"/>
  <c r="T42" i="10"/>
  <c r="S43" i="10"/>
  <c r="T43" i="10"/>
  <c r="S44" i="10"/>
  <c r="T44" i="10"/>
  <c r="S45" i="10"/>
  <c r="T45" i="10"/>
  <c r="S46" i="10"/>
  <c r="T46" i="10"/>
  <c r="S47" i="10"/>
  <c r="T47" i="10"/>
  <c r="S48" i="10"/>
  <c r="T48" i="10"/>
  <c r="S49" i="10"/>
  <c r="T49" i="10"/>
  <c r="S50" i="10"/>
  <c r="T50" i="10"/>
  <c r="S51" i="10"/>
  <c r="T51" i="10"/>
  <c r="S52" i="10"/>
  <c r="T52" i="10"/>
  <c r="S53" i="10"/>
  <c r="T53" i="10"/>
  <c r="S54" i="10"/>
  <c r="T54" i="10"/>
  <c r="S55" i="10"/>
  <c r="T55" i="10"/>
  <c r="S56" i="10"/>
  <c r="T56" i="10"/>
  <c r="S57" i="10"/>
  <c r="T57" i="10"/>
  <c r="S58" i="10"/>
  <c r="T58" i="10"/>
  <c r="S59" i="10"/>
  <c r="T59" i="10"/>
  <c r="S60" i="10"/>
  <c r="T60" i="10"/>
  <c r="S61" i="10"/>
  <c r="T61" i="10"/>
  <c r="S62" i="10"/>
  <c r="T62" i="10"/>
  <c r="S63" i="10"/>
  <c r="T63" i="10"/>
  <c r="S64" i="10"/>
  <c r="T64" i="10"/>
  <c r="S65" i="10"/>
  <c r="T65" i="10"/>
  <c r="S66" i="10"/>
  <c r="T66" i="10"/>
  <c r="S67" i="10"/>
  <c r="T67" i="10"/>
  <c r="S68" i="10"/>
  <c r="T68" i="10"/>
  <c r="S69" i="10"/>
  <c r="T69" i="10"/>
  <c r="S70" i="10"/>
  <c r="T70" i="10"/>
  <c r="S71" i="10"/>
  <c r="T71" i="10"/>
  <c r="S72" i="10"/>
  <c r="T72" i="10"/>
  <c r="S73" i="10"/>
  <c r="T73" i="10"/>
  <c r="S74" i="10"/>
  <c r="T74" i="10"/>
  <c r="S75" i="10"/>
  <c r="T75" i="10"/>
  <c r="S76" i="10"/>
  <c r="T76" i="10"/>
  <c r="S77" i="10"/>
  <c r="T77" i="10"/>
  <c r="S78" i="10"/>
  <c r="T78" i="10"/>
  <c r="S79" i="10"/>
  <c r="T79" i="10"/>
  <c r="S80" i="10"/>
  <c r="T80" i="10"/>
  <c r="S81" i="10"/>
  <c r="T81" i="10"/>
  <c r="S82" i="10"/>
  <c r="T82" i="10"/>
  <c r="S83" i="10"/>
  <c r="T83" i="10"/>
  <c r="S84" i="10"/>
  <c r="T84" i="10"/>
  <c r="S85" i="10"/>
  <c r="T85" i="10"/>
  <c r="S86" i="10"/>
  <c r="T86" i="10"/>
  <c r="S87" i="10"/>
  <c r="T87" i="10"/>
  <c r="S88" i="10"/>
  <c r="T88" i="10"/>
  <c r="S89" i="10"/>
  <c r="T89" i="10"/>
  <c r="S90" i="10"/>
  <c r="T90" i="10"/>
  <c r="S91" i="10"/>
  <c r="T91" i="10"/>
  <c r="S92" i="10"/>
  <c r="T92" i="10"/>
  <c r="S93" i="10"/>
  <c r="T93" i="10"/>
  <c r="S94" i="10"/>
  <c r="T94" i="10"/>
  <c r="S95" i="10"/>
  <c r="T95" i="10"/>
  <c r="S96" i="10"/>
  <c r="T96" i="10"/>
  <c r="S97" i="10"/>
  <c r="T97" i="10"/>
  <c r="S98" i="10"/>
  <c r="T98" i="10"/>
  <c r="S99" i="10"/>
  <c r="T99" i="10"/>
  <c r="S100" i="10"/>
  <c r="T100" i="10"/>
  <c r="S101" i="10"/>
  <c r="T101" i="10"/>
  <c r="S102" i="10"/>
  <c r="T102" i="10"/>
  <c r="S103" i="10"/>
  <c r="T103" i="10"/>
  <c r="S104" i="10"/>
  <c r="T104" i="10"/>
  <c r="S105" i="10"/>
  <c r="T105" i="10"/>
  <c r="S106" i="10"/>
  <c r="T106" i="10"/>
  <c r="S107" i="10"/>
  <c r="T107" i="10"/>
  <c r="S108" i="10"/>
  <c r="T108" i="10"/>
  <c r="S109" i="10"/>
  <c r="T109" i="10"/>
  <c r="S110" i="10"/>
  <c r="T110" i="10"/>
  <c r="S111" i="10"/>
  <c r="T111" i="10"/>
  <c r="S112" i="10"/>
  <c r="T112" i="10"/>
  <c r="S113" i="10"/>
  <c r="T113" i="10"/>
  <c r="S114" i="10"/>
  <c r="T114" i="10"/>
  <c r="S115" i="10"/>
  <c r="T115" i="10"/>
  <c r="AF16" i="10"/>
  <c r="AG16" i="10"/>
  <c r="Z16" i="10"/>
  <c r="AA16" i="10"/>
  <c r="AA14" i="10"/>
  <c r="N116" i="10"/>
  <c r="M116" i="10"/>
  <c r="O17" i="10"/>
  <c r="O18" i="10"/>
  <c r="AE18" i="10" s="1"/>
  <c r="O19" i="10"/>
  <c r="O20" i="10"/>
  <c r="AE20" i="10" s="1"/>
  <c r="O21" i="10"/>
  <c r="AE21" i="10" s="1"/>
  <c r="O22" i="10"/>
  <c r="AE22" i="10" s="1"/>
  <c r="O23" i="10"/>
  <c r="O24" i="10"/>
  <c r="AE24" i="10" s="1"/>
  <c r="O25" i="10"/>
  <c r="AE25" i="10" s="1"/>
  <c r="O26" i="10"/>
  <c r="AE26" i="10" s="1"/>
  <c r="O27" i="10"/>
  <c r="O28" i="10"/>
  <c r="AE28" i="10" s="1"/>
  <c r="O29" i="10"/>
  <c r="AE29" i="10" s="1"/>
  <c r="O30" i="10"/>
  <c r="AE30" i="10" s="1"/>
  <c r="O31" i="10"/>
  <c r="O32" i="10"/>
  <c r="AE32" i="10" s="1"/>
  <c r="O33" i="10"/>
  <c r="AE33" i="10" s="1"/>
  <c r="O34" i="10"/>
  <c r="AE34" i="10" s="1"/>
  <c r="O35" i="10"/>
  <c r="O36" i="10"/>
  <c r="AE36" i="10" s="1"/>
  <c r="O37" i="10"/>
  <c r="AE37" i="10" s="1"/>
  <c r="O38" i="10"/>
  <c r="AE38" i="10" s="1"/>
  <c r="O39" i="10"/>
  <c r="O40" i="10"/>
  <c r="AE40" i="10" s="1"/>
  <c r="O41" i="10"/>
  <c r="AE41" i="10" s="1"/>
  <c r="O42" i="10"/>
  <c r="AE42" i="10" s="1"/>
  <c r="O43" i="10"/>
  <c r="O44" i="10"/>
  <c r="AE44" i="10" s="1"/>
  <c r="O45" i="10"/>
  <c r="AE45" i="10" s="1"/>
  <c r="O46" i="10"/>
  <c r="AE46" i="10" s="1"/>
  <c r="O47" i="10"/>
  <c r="O48" i="10"/>
  <c r="AE48" i="10" s="1"/>
  <c r="O49" i="10"/>
  <c r="AE49" i="10" s="1"/>
  <c r="O50" i="10"/>
  <c r="AE50" i="10" s="1"/>
  <c r="O51" i="10"/>
  <c r="O52" i="10"/>
  <c r="AE52" i="10" s="1"/>
  <c r="O53" i="10"/>
  <c r="AE53" i="10" s="1"/>
  <c r="O54" i="10"/>
  <c r="AE54" i="10" s="1"/>
  <c r="O55" i="10"/>
  <c r="O56" i="10"/>
  <c r="AE56" i="10" s="1"/>
  <c r="O57" i="10"/>
  <c r="AE57" i="10" s="1"/>
  <c r="O58" i="10"/>
  <c r="AE58" i="10" s="1"/>
  <c r="O59" i="10"/>
  <c r="O60" i="10"/>
  <c r="AE60" i="10" s="1"/>
  <c r="O61" i="10"/>
  <c r="AE61" i="10" s="1"/>
  <c r="O62" i="10"/>
  <c r="AE62" i="10" s="1"/>
  <c r="O63" i="10"/>
  <c r="O64" i="10"/>
  <c r="AE64" i="10" s="1"/>
  <c r="O65" i="10"/>
  <c r="AE65" i="10" s="1"/>
  <c r="O66" i="10"/>
  <c r="AE66" i="10" s="1"/>
  <c r="O67" i="10"/>
  <c r="O68" i="10"/>
  <c r="AE68" i="10" s="1"/>
  <c r="O69" i="10"/>
  <c r="AE69" i="10" s="1"/>
  <c r="O70" i="10"/>
  <c r="AE70" i="10" s="1"/>
  <c r="O71" i="10"/>
  <c r="O72" i="10"/>
  <c r="AE72" i="10" s="1"/>
  <c r="O73" i="10"/>
  <c r="AE73" i="10" s="1"/>
  <c r="O74" i="10"/>
  <c r="AE74" i="10" s="1"/>
  <c r="O75" i="10"/>
  <c r="O76" i="10"/>
  <c r="AE76" i="10" s="1"/>
  <c r="O77" i="10"/>
  <c r="AE77" i="10" s="1"/>
  <c r="O78" i="10"/>
  <c r="AE78" i="10" s="1"/>
  <c r="O79" i="10"/>
  <c r="O80" i="10"/>
  <c r="AE80" i="10" s="1"/>
  <c r="O81" i="10"/>
  <c r="AE81" i="10" s="1"/>
  <c r="O82" i="10"/>
  <c r="AE82" i="10" s="1"/>
  <c r="O83" i="10"/>
  <c r="O84" i="10"/>
  <c r="AE84" i="10" s="1"/>
  <c r="O85" i="10"/>
  <c r="AE85" i="10" s="1"/>
  <c r="O86" i="10"/>
  <c r="AE86" i="10" s="1"/>
  <c r="O87" i="10"/>
  <c r="O88" i="10"/>
  <c r="AE88" i="10" s="1"/>
  <c r="O89" i="10"/>
  <c r="AE89" i="10" s="1"/>
  <c r="O90" i="10"/>
  <c r="AE90" i="10" s="1"/>
  <c r="O91" i="10"/>
  <c r="O92" i="10"/>
  <c r="AE92" i="10" s="1"/>
  <c r="O93" i="10"/>
  <c r="AE93" i="10" s="1"/>
  <c r="O94" i="10"/>
  <c r="AE94" i="10" s="1"/>
  <c r="O95" i="10"/>
  <c r="O96" i="10"/>
  <c r="AE96" i="10" s="1"/>
  <c r="O97" i="10"/>
  <c r="AE97" i="10" s="1"/>
  <c r="O98" i="10"/>
  <c r="AE98" i="10" s="1"/>
  <c r="O99" i="10"/>
  <c r="AE99" i="10" s="1"/>
  <c r="O100" i="10"/>
  <c r="AE100" i="10" s="1"/>
  <c r="O101" i="10"/>
  <c r="AE101" i="10" s="1"/>
  <c r="O102" i="10"/>
  <c r="AE102" i="10" s="1"/>
  <c r="O103" i="10"/>
  <c r="O104" i="10"/>
  <c r="AE104" i="10" s="1"/>
  <c r="O105" i="10"/>
  <c r="AE105" i="10" s="1"/>
  <c r="O106" i="10"/>
  <c r="AE106" i="10" s="1"/>
  <c r="O107" i="10"/>
  <c r="AE107" i="10" s="1"/>
  <c r="O108" i="10"/>
  <c r="AE108" i="10" s="1"/>
  <c r="O109" i="10"/>
  <c r="AE109" i="10" s="1"/>
  <c r="O110" i="10"/>
  <c r="AE110" i="10" s="1"/>
  <c r="O111" i="10"/>
  <c r="AE111" i="10" s="1"/>
  <c r="O112" i="10"/>
  <c r="AE112" i="10" s="1"/>
  <c r="O113" i="10"/>
  <c r="AE113" i="10" s="1"/>
  <c r="O114" i="10"/>
  <c r="AE114" i="10" s="1"/>
  <c r="O115" i="10"/>
  <c r="AE115" i="10" s="1"/>
  <c r="O16" i="10"/>
  <c r="AC45" i="11" l="1"/>
  <c r="AC29" i="11"/>
  <c r="AB68" i="10"/>
  <c r="AD68" i="10" s="1"/>
  <c r="AC17" i="11"/>
  <c r="AD17" i="11" s="1"/>
  <c r="AI66" i="11"/>
  <c r="AC61" i="11"/>
  <c r="AC88" i="10"/>
  <c r="AF226" i="10"/>
  <c r="AF222" i="10"/>
  <c r="AF218" i="10"/>
  <c r="AF214" i="10"/>
  <c r="AF210" i="10"/>
  <c r="AF206" i="10"/>
  <c r="AF202" i="10"/>
  <c r="AF198" i="10"/>
  <c r="AF194" i="10"/>
  <c r="AF190" i="10"/>
  <c r="AF186" i="10"/>
  <c r="AF182" i="10"/>
  <c r="AF178" i="10"/>
  <c r="AF174" i="10"/>
  <c r="AF170" i="10"/>
  <c r="AF166" i="10"/>
  <c r="AF162" i="10"/>
  <c r="AF158" i="10"/>
  <c r="AF154" i="10"/>
  <c r="AF150" i="10"/>
  <c r="AF146" i="10"/>
  <c r="AF142" i="10"/>
  <c r="AF138" i="10"/>
  <c r="AF134" i="10"/>
  <c r="AF130" i="10"/>
  <c r="AC96" i="10"/>
  <c r="AC92" i="10"/>
  <c r="AF224" i="10"/>
  <c r="AF220" i="10"/>
  <c r="AF216" i="10"/>
  <c r="AF212" i="10"/>
  <c r="AF208" i="10"/>
  <c r="AF204" i="10"/>
  <c r="AF200" i="10"/>
  <c r="AF196" i="10"/>
  <c r="AF192" i="10"/>
  <c r="AF188" i="10"/>
  <c r="AF184" i="10"/>
  <c r="AF180" i="10"/>
  <c r="AF176" i="10"/>
  <c r="AF172" i="10"/>
  <c r="AF168" i="10"/>
  <c r="AF164" i="10"/>
  <c r="AF160" i="10"/>
  <c r="AF156" i="10"/>
  <c r="AF152" i="10"/>
  <c r="AF148" i="10"/>
  <c r="AF144" i="10"/>
  <c r="AF140" i="10"/>
  <c r="AF136" i="10"/>
  <c r="AF132" i="10"/>
  <c r="AF227" i="10"/>
  <c r="AF225" i="10"/>
  <c r="AF223" i="10"/>
  <c r="AF221" i="10"/>
  <c r="AF219" i="10"/>
  <c r="AF217" i="10"/>
  <c r="AF215" i="10"/>
  <c r="AF213" i="10"/>
  <c r="AF211" i="10"/>
  <c r="AF209" i="10"/>
  <c r="AF207" i="10"/>
  <c r="AF205" i="10"/>
  <c r="AF203" i="10"/>
  <c r="AF201" i="10"/>
  <c r="AF199" i="10"/>
  <c r="AF197" i="10"/>
  <c r="AF195" i="10"/>
  <c r="AF193" i="10"/>
  <c r="AF191" i="10"/>
  <c r="AF189" i="10"/>
  <c r="AF187" i="10"/>
  <c r="AF185" i="10"/>
  <c r="AF183" i="10"/>
  <c r="AF181" i="10"/>
  <c r="AF179" i="10"/>
  <c r="AF177" i="10"/>
  <c r="AF175" i="10"/>
  <c r="AF173" i="10"/>
  <c r="AF171" i="10"/>
  <c r="AF169" i="10"/>
  <c r="AF167" i="10"/>
  <c r="AF165" i="10"/>
  <c r="AF163" i="10"/>
  <c r="AF161" i="10"/>
  <c r="AF159" i="10"/>
  <c r="AF157" i="10"/>
  <c r="AF155" i="10"/>
  <c r="AF153" i="10"/>
  <c r="AF151" i="10"/>
  <c r="AF149" i="10"/>
  <c r="AF147" i="10"/>
  <c r="AF145" i="10"/>
  <c r="AF143" i="10"/>
  <c r="AF141" i="10"/>
  <c r="AF139" i="10"/>
  <c r="AF137" i="10"/>
  <c r="AF135" i="10"/>
  <c r="AF133" i="10"/>
  <c r="AF131" i="10"/>
  <c r="AC112" i="10"/>
  <c r="AD112" i="10" s="1"/>
  <c r="AC111" i="10"/>
  <c r="AD111" i="10" s="1"/>
  <c r="AB96" i="10"/>
  <c r="AB61" i="11"/>
  <c r="AC37" i="11"/>
  <c r="AD37" i="11" s="1"/>
  <c r="AC36" i="11"/>
  <c r="AD36" i="11" s="1"/>
  <c r="AC21" i="11"/>
  <c r="AD21" i="11" s="1"/>
  <c r="AC20" i="11"/>
  <c r="AD20" i="11" s="1"/>
  <c r="AC65" i="10"/>
  <c r="AD65" i="10" s="1"/>
  <c r="AC33" i="10"/>
  <c r="AD33" i="10" s="1"/>
  <c r="AC82" i="10"/>
  <c r="AC81" i="10"/>
  <c r="AD81" i="10" s="1"/>
  <c r="AB76" i="10"/>
  <c r="AD76" i="10" s="1"/>
  <c r="AC49" i="10"/>
  <c r="AD49" i="10" s="1"/>
  <c r="AC31" i="10"/>
  <c r="AD31" i="10" s="1"/>
  <c r="AC49" i="11"/>
  <c r="AD49" i="11" s="1"/>
  <c r="AC44" i="11"/>
  <c r="AD44" i="11" s="1"/>
  <c r="AC42" i="11"/>
  <c r="AD42" i="11" s="1"/>
  <c r="AC28" i="11"/>
  <c r="AD28" i="11" s="1"/>
  <c r="AB100" i="10"/>
  <c r="AD100" i="10" s="1"/>
  <c r="AC62" i="10"/>
  <c r="AD62" i="10" s="1"/>
  <c r="AC57" i="10"/>
  <c r="AD57" i="10" s="1"/>
  <c r="AC39" i="10"/>
  <c r="AD39" i="10" s="1"/>
  <c r="AC22" i="10"/>
  <c r="AD22" i="10" s="1"/>
  <c r="AC115" i="10"/>
  <c r="AD115" i="10" s="1"/>
  <c r="AC98" i="10"/>
  <c r="AD98" i="10" s="1"/>
  <c r="AC97" i="10"/>
  <c r="AD97" i="10" s="1"/>
  <c r="AC90" i="10"/>
  <c r="AD90" i="10" s="1"/>
  <c r="AC89" i="10"/>
  <c r="AD89" i="10" s="1"/>
  <c r="AC55" i="10"/>
  <c r="AD55" i="10" s="1"/>
  <c r="AC108" i="10"/>
  <c r="AC107" i="10"/>
  <c r="AD107" i="10" s="1"/>
  <c r="AC105" i="10"/>
  <c r="AD105" i="10" s="1"/>
  <c r="AC80" i="10"/>
  <c r="AD80" i="10" s="1"/>
  <c r="AC74" i="10"/>
  <c r="AC73" i="10"/>
  <c r="AD73" i="10" s="1"/>
  <c r="AC72" i="10"/>
  <c r="AD72" i="10" s="1"/>
  <c r="AC46" i="10"/>
  <c r="AD46" i="10" s="1"/>
  <c r="AC41" i="10"/>
  <c r="AC25" i="10"/>
  <c r="AD25" i="10" s="1"/>
  <c r="AC59" i="11"/>
  <c r="AD59" i="11" s="1"/>
  <c r="AC57" i="11"/>
  <c r="AD57" i="11" s="1"/>
  <c r="AC64" i="11"/>
  <c r="AD64" i="11" s="1"/>
  <c r="AC50" i="11"/>
  <c r="AD50" i="11" s="1"/>
  <c r="AC48" i="11"/>
  <c r="AD48" i="11" s="1"/>
  <c r="AC46" i="11"/>
  <c r="AD46" i="11" s="1"/>
  <c r="AC41" i="11"/>
  <c r="AD41" i="11" s="1"/>
  <c r="AC40" i="11"/>
  <c r="AD40" i="11" s="1"/>
  <c r="AC38" i="11"/>
  <c r="AD38" i="11" s="1"/>
  <c r="AC33" i="11"/>
  <c r="AD33" i="11" s="1"/>
  <c r="AC32" i="11"/>
  <c r="AD32" i="11" s="1"/>
  <c r="AC25" i="11"/>
  <c r="AD25" i="11" s="1"/>
  <c r="AC24" i="11"/>
  <c r="AD24" i="11" s="1"/>
  <c r="AC114" i="10"/>
  <c r="AC113" i="10"/>
  <c r="AD113" i="10" s="1"/>
  <c r="AC103" i="10"/>
  <c r="AD103" i="10" s="1"/>
  <c r="AB92" i="10"/>
  <c r="AD92" i="10" s="1"/>
  <c r="AB84" i="10"/>
  <c r="AC101" i="10"/>
  <c r="AD101" i="10" s="1"/>
  <c r="AC110" i="10"/>
  <c r="AD110" i="10" s="1"/>
  <c r="AC109" i="10"/>
  <c r="AD109" i="10" s="1"/>
  <c r="AC86" i="10"/>
  <c r="AC85" i="10"/>
  <c r="AD85" i="10" s="1"/>
  <c r="AC70" i="10"/>
  <c r="AD70" i="10" s="1"/>
  <c r="AC69" i="10"/>
  <c r="AD69" i="10" s="1"/>
  <c r="AC47" i="10"/>
  <c r="AD47" i="10" s="1"/>
  <c r="AC38" i="10"/>
  <c r="AD38" i="10" s="1"/>
  <c r="AC30" i="10"/>
  <c r="AD30" i="10" s="1"/>
  <c r="AC94" i="10"/>
  <c r="AD94" i="10" s="1"/>
  <c r="AC93" i="10"/>
  <c r="AD93" i="10" s="1"/>
  <c r="AC78" i="10"/>
  <c r="AC77" i="10"/>
  <c r="AD77" i="10" s="1"/>
  <c r="AC67" i="10"/>
  <c r="AD67" i="10" s="1"/>
  <c r="AC63" i="10"/>
  <c r="AD63" i="10" s="1"/>
  <c r="AC54" i="10"/>
  <c r="AC23" i="10"/>
  <c r="AD23" i="10" s="1"/>
  <c r="AC65" i="11"/>
  <c r="AD65" i="11" s="1"/>
  <c r="AC62" i="11"/>
  <c r="AD62" i="11" s="1"/>
  <c r="AC55" i="11"/>
  <c r="AD55" i="11" s="1"/>
  <c r="AC53" i="11"/>
  <c r="AD53" i="11" s="1"/>
  <c r="AC51" i="11"/>
  <c r="AD51" i="11" s="1"/>
  <c r="AC18" i="11"/>
  <c r="AD18" i="11" s="1"/>
  <c r="AC47" i="11"/>
  <c r="AD47" i="11" s="1"/>
  <c r="AC43" i="11"/>
  <c r="AD43" i="11" s="1"/>
  <c r="AC39" i="11"/>
  <c r="AD39" i="11" s="1"/>
  <c r="AC35" i="11"/>
  <c r="AC34" i="11"/>
  <c r="AD34" i="11" s="1"/>
  <c r="AC31" i="11"/>
  <c r="AD31" i="11" s="1"/>
  <c r="AC30" i="11"/>
  <c r="AD30" i="11" s="1"/>
  <c r="AC27" i="11"/>
  <c r="AD27" i="11" s="1"/>
  <c r="AC26" i="11"/>
  <c r="AD26" i="11" s="1"/>
  <c r="AC23" i="11"/>
  <c r="AD23" i="11" s="1"/>
  <c r="AC22" i="11"/>
  <c r="AD22" i="11" s="1"/>
  <c r="AC19" i="11"/>
  <c r="AD19" i="11" s="1"/>
  <c r="AC63" i="11"/>
  <c r="AD63" i="11" s="1"/>
  <c r="AC54" i="11"/>
  <c r="AD54" i="11" s="1"/>
  <c r="AC52" i="11"/>
  <c r="AD52" i="11" s="1"/>
  <c r="Q16" i="11"/>
  <c r="Q66" i="11" s="1"/>
  <c r="O66" i="11"/>
  <c r="Q16" i="10"/>
  <c r="AI116" i="10"/>
  <c r="I169" i="21" s="1"/>
  <c r="AF129" i="10"/>
  <c r="AF128" i="10"/>
  <c r="AD45" i="11"/>
  <c r="AD35" i="11"/>
  <c r="AD29" i="11"/>
  <c r="AC60" i="11"/>
  <c r="AD60" i="11" s="1"/>
  <c r="AC58" i="11"/>
  <c r="AD58" i="11" s="1"/>
  <c r="AC56" i="11"/>
  <c r="AD56" i="11" s="1"/>
  <c r="AC16" i="11"/>
  <c r="AD16" i="11" s="1"/>
  <c r="T16" i="11" s="1"/>
  <c r="O116" i="10"/>
  <c r="AE103" i="10"/>
  <c r="AE95" i="10"/>
  <c r="AE91" i="10"/>
  <c r="AE87" i="10"/>
  <c r="AE83" i="10"/>
  <c r="AE79" i="10"/>
  <c r="AE75" i="10"/>
  <c r="AE71" i="10"/>
  <c r="AE67" i="10"/>
  <c r="AE63" i="10"/>
  <c r="AE59" i="10"/>
  <c r="AE55" i="10"/>
  <c r="AE51" i="10"/>
  <c r="AE47" i="10"/>
  <c r="AE43" i="10"/>
  <c r="AE39" i="10"/>
  <c r="AE35" i="10"/>
  <c r="AE31" i="10"/>
  <c r="AE27" i="10"/>
  <c r="AE23" i="10"/>
  <c r="AE19" i="10"/>
  <c r="AC16" i="10"/>
  <c r="AE16" i="10"/>
  <c r="AC106" i="10"/>
  <c r="AD106" i="10" s="1"/>
  <c r="AC104" i="10"/>
  <c r="AD104" i="10" s="1"/>
  <c r="AC102" i="10"/>
  <c r="AC66" i="10"/>
  <c r="AD66" i="10" s="1"/>
  <c r="AC64" i="10"/>
  <c r="AD64" i="10" s="1"/>
  <c r="AC60" i="10"/>
  <c r="AD60" i="10" s="1"/>
  <c r="AC56" i="10"/>
  <c r="AD56" i="10" s="1"/>
  <c r="AC52" i="10"/>
  <c r="AD52" i="10" s="1"/>
  <c r="AC48" i="10"/>
  <c r="AD48" i="10" s="1"/>
  <c r="AC44" i="10"/>
  <c r="AD44" i="10" s="1"/>
  <c r="AC40" i="10"/>
  <c r="AD40" i="10" s="1"/>
  <c r="AC36" i="10"/>
  <c r="AD36" i="10" s="1"/>
  <c r="AC32" i="10"/>
  <c r="AD32" i="10" s="1"/>
  <c r="AC28" i="10"/>
  <c r="AD28" i="10" s="1"/>
  <c r="AC24" i="10"/>
  <c r="AD24" i="10" s="1"/>
  <c r="AC20" i="10"/>
  <c r="AD20" i="10" s="1"/>
  <c r="AD96" i="10"/>
  <c r="AD88" i="10"/>
  <c r="AD84" i="10"/>
  <c r="AD114" i="10"/>
  <c r="AD108" i="10"/>
  <c r="AD102" i="10"/>
  <c r="AD86" i="10"/>
  <c r="AD82" i="10"/>
  <c r="AD78" i="10"/>
  <c r="AD74" i="10"/>
  <c r="AD54" i="10"/>
  <c r="AC59" i="10"/>
  <c r="AD59" i="10" s="1"/>
  <c r="AC51" i="10"/>
  <c r="AD51" i="10" s="1"/>
  <c r="AC43" i="10"/>
  <c r="AD43" i="10" s="1"/>
  <c r="AC35" i="10"/>
  <c r="AD35" i="10" s="1"/>
  <c r="AC27" i="10"/>
  <c r="AD27" i="10" s="1"/>
  <c r="AC19" i="10"/>
  <c r="AD19" i="10" s="1"/>
  <c r="AC61" i="10"/>
  <c r="AD61" i="10" s="1"/>
  <c r="AC58" i="10"/>
  <c r="AD58" i="10" s="1"/>
  <c r="AC53" i="10"/>
  <c r="AD53" i="10" s="1"/>
  <c r="AC50" i="10"/>
  <c r="AD50" i="10" s="1"/>
  <c r="AC45" i="10"/>
  <c r="AD45" i="10" s="1"/>
  <c r="AC42" i="10"/>
  <c r="AD42" i="10" s="1"/>
  <c r="AC37" i="10"/>
  <c r="AD37" i="10" s="1"/>
  <c r="AC34" i="10"/>
  <c r="AD34" i="10" s="1"/>
  <c r="AC29" i="10"/>
  <c r="AD29" i="10" s="1"/>
  <c r="AC26" i="10"/>
  <c r="AD26" i="10" s="1"/>
  <c r="AC21" i="10"/>
  <c r="AD21" i="10" s="1"/>
  <c r="AC18" i="10"/>
  <c r="AD18" i="10" s="1"/>
  <c r="AE17" i="10"/>
  <c r="Q17" i="10"/>
  <c r="AC17" i="10"/>
  <c r="AD41" i="10"/>
  <c r="AC99" i="10"/>
  <c r="AD99" i="10" s="1"/>
  <c r="AC95" i="10"/>
  <c r="AD95" i="10" s="1"/>
  <c r="AC91" i="10"/>
  <c r="AD91" i="10" s="1"/>
  <c r="AC87" i="10"/>
  <c r="AD87" i="10" s="1"/>
  <c r="AC83" i="10"/>
  <c r="AD83" i="10" s="1"/>
  <c r="AC79" i="10"/>
  <c r="AD79" i="10" s="1"/>
  <c r="AC75" i="10"/>
  <c r="AD75" i="10" s="1"/>
  <c r="AC71" i="10"/>
  <c r="AD71" i="10" s="1"/>
  <c r="P116" i="10"/>
  <c r="AB16" i="10"/>
  <c r="AD61" i="11" l="1"/>
  <c r="AD16" i="10"/>
  <c r="T16" i="10" s="1"/>
  <c r="S16" i="11"/>
  <c r="S17" i="10"/>
  <c r="AD17" i="10"/>
  <c r="T17" i="10" s="1"/>
  <c r="S16" i="10"/>
  <c r="Q116" i="10"/>
  <c r="U16" i="10" l="1"/>
  <c r="T116" i="10"/>
  <c r="U16" i="11"/>
  <c r="U17" i="10"/>
  <c r="I10" i="5" l="1"/>
  <c r="J10" i="5"/>
  <c r="K10" i="5"/>
  <c r="L10" i="5"/>
  <c r="M10" i="5"/>
  <c r="H10" i="5"/>
  <c r="D25" i="4" l="1"/>
  <c r="D26" i="4"/>
  <c r="D24" i="4"/>
  <c r="E172" i="5" l="1"/>
  <c r="K241" i="10" l="1"/>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240" i="10"/>
  <c r="K448" i="10" l="1"/>
  <c r="O336" i="10"/>
  <c r="M336" i="10"/>
  <c r="N336" i="10"/>
  <c r="K444" i="10"/>
  <c r="O332" i="10"/>
  <c r="M332" i="10"/>
  <c r="N332" i="10"/>
  <c r="K440" i="10"/>
  <c r="O328" i="10"/>
  <c r="M328" i="10"/>
  <c r="N328" i="10"/>
  <c r="K436" i="10"/>
  <c r="O324" i="10"/>
  <c r="M324" i="10"/>
  <c r="N324" i="10"/>
  <c r="K432" i="10"/>
  <c r="O320" i="10"/>
  <c r="M320" i="10"/>
  <c r="N320" i="10"/>
  <c r="K428" i="10"/>
  <c r="O316" i="10"/>
  <c r="M316" i="10"/>
  <c r="N316" i="10"/>
  <c r="K424" i="10"/>
  <c r="O312" i="10"/>
  <c r="M312" i="10"/>
  <c r="N312" i="10"/>
  <c r="K420" i="10"/>
  <c r="O308" i="10"/>
  <c r="M308" i="10"/>
  <c r="N308" i="10"/>
  <c r="K416" i="10"/>
  <c r="O304" i="10"/>
  <c r="M304" i="10"/>
  <c r="N304" i="10"/>
  <c r="K412" i="10"/>
  <c r="O300" i="10"/>
  <c r="M300" i="10"/>
  <c r="N300" i="10"/>
  <c r="K408" i="10"/>
  <c r="O296" i="10"/>
  <c r="M296" i="10"/>
  <c r="N296" i="10"/>
  <c r="K404" i="10"/>
  <c r="O292" i="10"/>
  <c r="M292" i="10"/>
  <c r="N292" i="10"/>
  <c r="K400" i="10"/>
  <c r="M288" i="10"/>
  <c r="O288" i="10"/>
  <c r="N288" i="10"/>
  <c r="K396" i="10"/>
  <c r="M284" i="10"/>
  <c r="N284" i="10"/>
  <c r="O284" i="10"/>
  <c r="K392" i="10"/>
  <c r="M280" i="10"/>
  <c r="N280" i="10"/>
  <c r="O280" i="10"/>
  <c r="K388" i="10"/>
  <c r="M276" i="10"/>
  <c r="N276" i="10"/>
  <c r="O276" i="10"/>
  <c r="K384" i="10"/>
  <c r="M272" i="10"/>
  <c r="N272" i="10"/>
  <c r="O272" i="10"/>
  <c r="K380" i="10"/>
  <c r="M268" i="10"/>
  <c r="N268" i="10"/>
  <c r="O268" i="10"/>
  <c r="K376" i="10"/>
  <c r="M264" i="10"/>
  <c r="N264" i="10"/>
  <c r="O264" i="10"/>
  <c r="K372" i="10"/>
  <c r="M260" i="10"/>
  <c r="N260" i="10"/>
  <c r="O260" i="10"/>
  <c r="K368" i="10"/>
  <c r="M256" i="10"/>
  <c r="N256" i="10"/>
  <c r="O256" i="10"/>
  <c r="K364" i="10"/>
  <c r="M252" i="10"/>
  <c r="N252" i="10"/>
  <c r="O252" i="10"/>
  <c r="K360" i="10"/>
  <c r="M248" i="10"/>
  <c r="N248" i="10"/>
  <c r="O248" i="10"/>
  <c r="K356" i="10"/>
  <c r="M244" i="10"/>
  <c r="N244" i="10"/>
  <c r="O244" i="10"/>
  <c r="K451" i="10"/>
  <c r="O339" i="10"/>
  <c r="M339" i="10"/>
  <c r="N339" i="10"/>
  <c r="K447" i="10"/>
  <c r="O335" i="10"/>
  <c r="M335" i="10"/>
  <c r="N335" i="10"/>
  <c r="K443" i="10"/>
  <c r="O331" i="10"/>
  <c r="M331" i="10"/>
  <c r="N331" i="10"/>
  <c r="K439" i="10"/>
  <c r="O327" i="10"/>
  <c r="M327" i="10"/>
  <c r="N327" i="10"/>
  <c r="K435" i="10"/>
  <c r="O323" i="10"/>
  <c r="M323" i="10"/>
  <c r="N323" i="10"/>
  <c r="K431" i="10"/>
  <c r="O319" i="10"/>
  <c r="M319" i="10"/>
  <c r="N319" i="10"/>
  <c r="K427" i="10"/>
  <c r="O315" i="10"/>
  <c r="M315" i="10"/>
  <c r="N315" i="10"/>
  <c r="K423" i="10"/>
  <c r="O311" i="10"/>
  <c r="M311" i="10"/>
  <c r="N311" i="10"/>
  <c r="K419" i="10"/>
  <c r="O307" i="10"/>
  <c r="M307" i="10"/>
  <c r="N307" i="10"/>
  <c r="K415" i="10"/>
  <c r="O303" i="10"/>
  <c r="M303" i="10"/>
  <c r="N303" i="10"/>
  <c r="K411" i="10"/>
  <c r="O299" i="10"/>
  <c r="M299" i="10"/>
  <c r="N299" i="10"/>
  <c r="K407" i="10"/>
  <c r="O295" i="10"/>
  <c r="M295" i="10"/>
  <c r="N295" i="10"/>
  <c r="K403" i="10"/>
  <c r="O291" i="10"/>
  <c r="M291" i="10"/>
  <c r="N291" i="10"/>
  <c r="K399" i="10"/>
  <c r="M287" i="10"/>
  <c r="O287" i="10"/>
  <c r="N287" i="10"/>
  <c r="K395" i="10"/>
  <c r="M283" i="10"/>
  <c r="N283" i="10"/>
  <c r="O283" i="10"/>
  <c r="K391" i="10"/>
  <c r="M279" i="10"/>
  <c r="N279" i="10"/>
  <c r="O279" i="10"/>
  <c r="K387" i="10"/>
  <c r="M275" i="10"/>
  <c r="N275" i="10"/>
  <c r="O275" i="10"/>
  <c r="K383" i="10"/>
  <c r="M271" i="10"/>
  <c r="N271" i="10"/>
  <c r="O271" i="10"/>
  <c r="K379" i="10"/>
  <c r="M267" i="10"/>
  <c r="N267" i="10"/>
  <c r="O267" i="10"/>
  <c r="K375" i="10"/>
  <c r="M263" i="10"/>
  <c r="N263" i="10"/>
  <c r="O263" i="10"/>
  <c r="K371" i="10"/>
  <c r="M259" i="10"/>
  <c r="N259" i="10"/>
  <c r="O259" i="10"/>
  <c r="K367" i="10"/>
  <c r="M255" i="10"/>
  <c r="N255" i="10"/>
  <c r="O255" i="10"/>
  <c r="K363" i="10"/>
  <c r="M251" i="10"/>
  <c r="N251" i="10"/>
  <c r="O251" i="10"/>
  <c r="K359" i="10"/>
  <c r="M247" i="10"/>
  <c r="N247" i="10"/>
  <c r="O247" i="10"/>
  <c r="K355" i="10"/>
  <c r="M243" i="10"/>
  <c r="N243" i="10"/>
  <c r="O243" i="10"/>
  <c r="K446" i="10"/>
  <c r="O334" i="10"/>
  <c r="M334" i="10"/>
  <c r="N334" i="10"/>
  <c r="K442" i="10"/>
  <c r="O330" i="10"/>
  <c r="M330" i="10"/>
  <c r="N330" i="10"/>
  <c r="K438" i="10"/>
  <c r="O326" i="10"/>
  <c r="M326" i="10"/>
  <c r="N326" i="10"/>
  <c r="K434" i="10"/>
  <c r="O322" i="10"/>
  <c r="M322" i="10"/>
  <c r="N322" i="10"/>
  <c r="K430" i="10"/>
  <c r="O318" i="10"/>
  <c r="M318" i="10"/>
  <c r="N318" i="10"/>
  <c r="K426" i="10"/>
  <c r="O314" i="10"/>
  <c r="M314" i="10"/>
  <c r="N314" i="10"/>
  <c r="K422" i="10"/>
  <c r="O310" i="10"/>
  <c r="M310" i="10"/>
  <c r="N310" i="10"/>
  <c r="K418" i="10"/>
  <c r="O306" i="10"/>
  <c r="M306" i="10"/>
  <c r="N306" i="10"/>
  <c r="K414" i="10"/>
  <c r="O302" i="10"/>
  <c r="M302" i="10"/>
  <c r="N302" i="10"/>
  <c r="K410" i="10"/>
  <c r="O298" i="10"/>
  <c r="M298" i="10"/>
  <c r="N298" i="10"/>
  <c r="K406" i="10"/>
  <c r="O294" i="10"/>
  <c r="M294" i="10"/>
  <c r="N294" i="10"/>
  <c r="K402" i="10"/>
  <c r="O290" i="10"/>
  <c r="M290" i="10"/>
  <c r="N290" i="10"/>
  <c r="K398" i="10"/>
  <c r="M286" i="10"/>
  <c r="O286" i="10"/>
  <c r="N286" i="10"/>
  <c r="K394" i="10"/>
  <c r="M282" i="10"/>
  <c r="N282" i="10"/>
  <c r="O282" i="10"/>
  <c r="K390" i="10"/>
  <c r="M278" i="10"/>
  <c r="N278" i="10"/>
  <c r="O278" i="10"/>
  <c r="K386" i="10"/>
  <c r="M274" i="10"/>
  <c r="N274" i="10"/>
  <c r="O274" i="10"/>
  <c r="K382" i="10"/>
  <c r="M270" i="10"/>
  <c r="N270" i="10"/>
  <c r="O270" i="10"/>
  <c r="K378" i="10"/>
  <c r="M266" i="10"/>
  <c r="N266" i="10"/>
  <c r="O266" i="10"/>
  <c r="K374" i="10"/>
  <c r="M262" i="10"/>
  <c r="N262" i="10"/>
  <c r="O262" i="10"/>
  <c r="K370" i="10"/>
  <c r="M258" i="10"/>
  <c r="N258" i="10"/>
  <c r="O258" i="10"/>
  <c r="K366" i="10"/>
  <c r="M254" i="10"/>
  <c r="N254" i="10"/>
  <c r="O254" i="10"/>
  <c r="K362" i="10"/>
  <c r="M250" i="10"/>
  <c r="N250" i="10"/>
  <c r="O250" i="10"/>
  <c r="K358" i="10"/>
  <c r="M246" i="10"/>
  <c r="N246" i="10"/>
  <c r="O246" i="10"/>
  <c r="K354" i="10"/>
  <c r="M242" i="10"/>
  <c r="N242" i="10"/>
  <c r="O242" i="10"/>
  <c r="K450" i="10"/>
  <c r="O338" i="10"/>
  <c r="M338" i="10"/>
  <c r="N338" i="10"/>
  <c r="K449" i="10"/>
  <c r="O337" i="10"/>
  <c r="M337" i="10"/>
  <c r="N337" i="10"/>
  <c r="K445" i="10"/>
  <c r="O333" i="10"/>
  <c r="M333" i="10"/>
  <c r="N333" i="10"/>
  <c r="K441" i="10"/>
  <c r="O329" i="10"/>
  <c r="M329" i="10"/>
  <c r="N329" i="10"/>
  <c r="K437" i="10"/>
  <c r="O325" i="10"/>
  <c r="M325" i="10"/>
  <c r="N325" i="10"/>
  <c r="K433" i="10"/>
  <c r="O321" i="10"/>
  <c r="M321" i="10"/>
  <c r="N321" i="10"/>
  <c r="K429" i="10"/>
  <c r="O317" i="10"/>
  <c r="M317" i="10"/>
  <c r="N317" i="10"/>
  <c r="K425" i="10"/>
  <c r="O313" i="10"/>
  <c r="M313" i="10"/>
  <c r="N313" i="10"/>
  <c r="K421" i="10"/>
  <c r="O309" i="10"/>
  <c r="M309" i="10"/>
  <c r="N309" i="10"/>
  <c r="K417" i="10"/>
  <c r="O305" i="10"/>
  <c r="M305" i="10"/>
  <c r="N305" i="10"/>
  <c r="K413" i="10"/>
  <c r="O301" i="10"/>
  <c r="M301" i="10"/>
  <c r="N301" i="10"/>
  <c r="K409" i="10"/>
  <c r="O297" i="10"/>
  <c r="M297" i="10"/>
  <c r="N297" i="10"/>
  <c r="K405" i="10"/>
  <c r="O293" i="10"/>
  <c r="M293" i="10"/>
  <c r="N293" i="10"/>
  <c r="K401" i="10"/>
  <c r="M289" i="10"/>
  <c r="O289" i="10"/>
  <c r="N289" i="10"/>
  <c r="K397" i="10"/>
  <c r="M285" i="10"/>
  <c r="N285" i="10"/>
  <c r="O285" i="10"/>
  <c r="K393" i="10"/>
  <c r="M281" i="10"/>
  <c r="N281" i="10"/>
  <c r="O281" i="10"/>
  <c r="K389" i="10"/>
  <c r="M277" i="10"/>
  <c r="N277" i="10"/>
  <c r="O277" i="10"/>
  <c r="K385" i="10"/>
  <c r="M273" i="10"/>
  <c r="N273" i="10"/>
  <c r="O273" i="10"/>
  <c r="K381" i="10"/>
  <c r="M269" i="10"/>
  <c r="N269" i="10"/>
  <c r="O269" i="10"/>
  <c r="K377" i="10"/>
  <c r="M265" i="10"/>
  <c r="N265" i="10"/>
  <c r="O265" i="10"/>
  <c r="K373" i="10"/>
  <c r="M261" i="10"/>
  <c r="N261" i="10"/>
  <c r="O261" i="10"/>
  <c r="K369" i="10"/>
  <c r="M257" i="10"/>
  <c r="N257" i="10"/>
  <c r="O257" i="10"/>
  <c r="K365" i="10"/>
  <c r="M253" i="10"/>
  <c r="N253" i="10"/>
  <c r="O253" i="10"/>
  <c r="K361" i="10"/>
  <c r="M249" i="10"/>
  <c r="N249" i="10"/>
  <c r="O249" i="10"/>
  <c r="K357" i="10"/>
  <c r="M245" i="10"/>
  <c r="N245" i="10"/>
  <c r="O245" i="10"/>
  <c r="K353" i="10"/>
  <c r="M241" i="10"/>
  <c r="N241" i="10"/>
  <c r="O241" i="10"/>
  <c r="K352" i="10"/>
  <c r="O240" i="10"/>
  <c r="N240" i="10"/>
  <c r="M240" i="10"/>
  <c r="F105" i="4"/>
  <c r="F106" i="4"/>
  <c r="F107" i="4"/>
  <c r="F108" i="4"/>
  <c r="F104" i="4"/>
  <c r="AF297" i="10" l="1"/>
  <c r="AF309" i="10"/>
  <c r="AF321" i="10"/>
  <c r="AF333" i="10"/>
  <c r="AF290" i="10"/>
  <c r="AF294" i="10"/>
  <c r="AF298" i="10"/>
  <c r="AF302" i="10"/>
  <c r="AF306" i="10"/>
  <c r="AF310" i="10"/>
  <c r="AF314" i="10"/>
  <c r="AF318" i="10"/>
  <c r="AF322" i="10"/>
  <c r="AF326" i="10"/>
  <c r="AF330" i="10"/>
  <c r="AF291" i="10"/>
  <c r="AF295" i="10"/>
  <c r="AF299" i="10"/>
  <c r="AF303" i="10"/>
  <c r="AF307" i="10"/>
  <c r="AF311" i="10"/>
  <c r="AF315" i="10"/>
  <c r="AF319" i="10"/>
  <c r="AF323" i="10"/>
  <c r="AF327" i="10"/>
  <c r="AF331" i="10"/>
  <c r="AF335" i="10"/>
  <c r="AF339" i="10"/>
  <c r="AF292" i="10"/>
  <c r="AF296" i="10"/>
  <c r="AF300" i="10"/>
  <c r="AF304" i="10"/>
  <c r="AF312" i="10"/>
  <c r="AF316" i="10"/>
  <c r="AF301" i="10"/>
  <c r="AF317" i="10"/>
  <c r="AF325" i="10"/>
  <c r="AF337" i="10"/>
  <c r="AF289" i="10"/>
  <c r="AF287" i="10"/>
  <c r="AF288" i="10"/>
  <c r="AF293" i="10"/>
  <c r="AF305" i="10"/>
  <c r="AF313" i="10"/>
  <c r="AF329" i="10"/>
  <c r="AF338" i="10"/>
  <c r="AF282" i="10"/>
  <c r="AF249" i="10"/>
  <c r="AF253" i="10"/>
  <c r="AF257" i="10"/>
  <c r="AF261" i="10"/>
  <c r="AF265" i="10"/>
  <c r="AF269" i="10"/>
  <c r="AF273" i="10"/>
  <c r="AF277" i="10"/>
  <c r="AF281" i="10"/>
  <c r="AF285" i="10"/>
  <c r="AF242" i="10"/>
  <c r="AF246" i="10"/>
  <c r="AF250" i="10"/>
  <c r="AF254" i="10"/>
  <c r="AF258" i="10"/>
  <c r="AF262" i="10"/>
  <c r="AF266" i="10"/>
  <c r="AF270" i="10"/>
  <c r="AF274" i="10"/>
  <c r="AF278" i="10"/>
  <c r="AF286" i="10"/>
  <c r="AF245" i="10"/>
  <c r="AF243" i="10"/>
  <c r="AF247" i="10"/>
  <c r="AF251" i="10"/>
  <c r="AF255" i="10"/>
  <c r="AF259" i="10"/>
  <c r="AF263" i="10"/>
  <c r="AF267" i="10"/>
  <c r="AF271" i="10"/>
  <c r="AF275" i="10"/>
  <c r="AF279" i="10"/>
  <c r="AF283" i="10"/>
  <c r="AF244" i="10"/>
  <c r="AF248" i="10"/>
  <c r="AF252" i="10"/>
  <c r="AF256" i="10"/>
  <c r="AF260" i="10"/>
  <c r="AF264" i="10"/>
  <c r="AF268" i="10"/>
  <c r="AF272" i="10"/>
  <c r="AF276" i="10"/>
  <c r="AF280" i="10"/>
  <c r="AF284" i="10"/>
  <c r="AF334" i="10"/>
  <c r="K473" i="10"/>
  <c r="M361" i="10"/>
  <c r="N361" i="10"/>
  <c r="O361" i="10"/>
  <c r="K485" i="10"/>
  <c r="M373" i="10"/>
  <c r="N373" i="10"/>
  <c r="O373" i="10"/>
  <c r="K497" i="10"/>
  <c r="M385" i="10"/>
  <c r="N385" i="10"/>
  <c r="O385" i="10"/>
  <c r="K517" i="10"/>
  <c r="M405" i="10"/>
  <c r="N405" i="10"/>
  <c r="O405" i="10"/>
  <c r="K529" i="10"/>
  <c r="M417" i="10"/>
  <c r="N417" i="10"/>
  <c r="O417" i="10"/>
  <c r="K553" i="10"/>
  <c r="M441" i="10"/>
  <c r="N441" i="10"/>
  <c r="O441" i="10"/>
  <c r="K561" i="10"/>
  <c r="M449" i="10"/>
  <c r="N449" i="10"/>
  <c r="O449" i="10"/>
  <c r="K562" i="10"/>
  <c r="M450" i="10"/>
  <c r="N450" i="10"/>
  <c r="O450" i="10"/>
  <c r="K470" i="10"/>
  <c r="M358" i="10"/>
  <c r="N358" i="10"/>
  <c r="O358" i="10"/>
  <c r="K474" i="10"/>
  <c r="M362" i="10"/>
  <c r="N362" i="10"/>
  <c r="O362" i="10"/>
  <c r="K490" i="10"/>
  <c r="M378" i="10"/>
  <c r="N378" i="10"/>
  <c r="O378" i="10"/>
  <c r="K494" i="10"/>
  <c r="M382" i="10"/>
  <c r="N382" i="10"/>
  <c r="O382" i="10"/>
  <c r="K502" i="10"/>
  <c r="N390" i="10"/>
  <c r="O390" i="10"/>
  <c r="M390" i="10"/>
  <c r="K506" i="10"/>
  <c r="M394" i="10"/>
  <c r="N394" i="10"/>
  <c r="O394" i="10"/>
  <c r="K510" i="10"/>
  <c r="M398" i="10"/>
  <c r="N398" i="10"/>
  <c r="O398" i="10"/>
  <c r="K518" i="10"/>
  <c r="M406" i="10"/>
  <c r="N406" i="10"/>
  <c r="O406" i="10"/>
  <c r="K477" i="10"/>
  <c r="M365" i="10"/>
  <c r="N365" i="10"/>
  <c r="O365" i="10"/>
  <c r="K489" i="10"/>
  <c r="M377" i="10"/>
  <c r="N377" i="10"/>
  <c r="O377" i="10"/>
  <c r="K501" i="10"/>
  <c r="N389" i="10"/>
  <c r="O389" i="10"/>
  <c r="M389" i="10"/>
  <c r="K505" i="10"/>
  <c r="M393" i="10"/>
  <c r="N393" i="10"/>
  <c r="O393" i="10"/>
  <c r="K513" i="10"/>
  <c r="M401" i="10"/>
  <c r="N401" i="10"/>
  <c r="O401" i="10"/>
  <c r="K521" i="10"/>
  <c r="M409" i="10"/>
  <c r="N409" i="10"/>
  <c r="O409" i="10"/>
  <c r="K549" i="10"/>
  <c r="M437" i="10"/>
  <c r="N437" i="10"/>
  <c r="O437" i="10"/>
  <c r="AF308" i="10"/>
  <c r="K469" i="10"/>
  <c r="M357" i="10"/>
  <c r="N357" i="10"/>
  <c r="O357" i="10"/>
  <c r="K481" i="10"/>
  <c r="M369" i="10"/>
  <c r="N369" i="10"/>
  <c r="O369" i="10"/>
  <c r="K493" i="10"/>
  <c r="M381" i="10"/>
  <c r="N381" i="10"/>
  <c r="O381" i="10"/>
  <c r="K509" i="10"/>
  <c r="M397" i="10"/>
  <c r="N397" i="10"/>
  <c r="O397" i="10"/>
  <c r="K525" i="10"/>
  <c r="M413" i="10"/>
  <c r="N413" i="10"/>
  <c r="O413" i="10"/>
  <c r="K533" i="10"/>
  <c r="M421" i="10"/>
  <c r="N421" i="10"/>
  <c r="O421" i="10"/>
  <c r="K537" i="10"/>
  <c r="M425" i="10"/>
  <c r="N425" i="10"/>
  <c r="O425" i="10"/>
  <c r="K541" i="10"/>
  <c r="M429" i="10"/>
  <c r="N429" i="10"/>
  <c r="O429" i="10"/>
  <c r="K545" i="10"/>
  <c r="M433" i="10"/>
  <c r="N433" i="10"/>
  <c r="O433" i="10"/>
  <c r="K557" i="10"/>
  <c r="M445" i="10"/>
  <c r="N445" i="10"/>
  <c r="O445" i="10"/>
  <c r="K466" i="10"/>
  <c r="M354" i="10"/>
  <c r="N354" i="10"/>
  <c r="O354" i="10"/>
  <c r="K478" i="10"/>
  <c r="M366" i="10"/>
  <c r="N366" i="10"/>
  <c r="O366" i="10"/>
  <c r="K482" i="10"/>
  <c r="M370" i="10"/>
  <c r="N370" i="10"/>
  <c r="O370" i="10"/>
  <c r="K486" i="10"/>
  <c r="M374" i="10"/>
  <c r="N374" i="10"/>
  <c r="O374" i="10"/>
  <c r="K498" i="10"/>
  <c r="M386" i="10"/>
  <c r="N386" i="10"/>
  <c r="O386" i="10"/>
  <c r="K514" i="10"/>
  <c r="M402" i="10"/>
  <c r="N402" i="10"/>
  <c r="O402" i="10"/>
  <c r="K522" i="10"/>
  <c r="M410" i="10"/>
  <c r="N410" i="10"/>
  <c r="O410" i="10"/>
  <c r="K526" i="10"/>
  <c r="M414" i="10"/>
  <c r="N414" i="10"/>
  <c r="O414" i="10"/>
  <c r="K530" i="10"/>
  <c r="M418" i="10"/>
  <c r="N418" i="10"/>
  <c r="O418" i="10"/>
  <c r="K534" i="10"/>
  <c r="M422" i="10"/>
  <c r="N422" i="10"/>
  <c r="O422" i="10"/>
  <c r="K538" i="10"/>
  <c r="M426" i="10"/>
  <c r="N426" i="10"/>
  <c r="O426" i="10"/>
  <c r="K542" i="10"/>
  <c r="M430" i="10"/>
  <c r="N430" i="10"/>
  <c r="O430" i="10"/>
  <c r="K546" i="10"/>
  <c r="M434" i="10"/>
  <c r="N434" i="10"/>
  <c r="O434" i="10"/>
  <c r="K550" i="10"/>
  <c r="M438" i="10"/>
  <c r="N438" i="10"/>
  <c r="O438" i="10"/>
  <c r="K554" i="10"/>
  <c r="M442" i="10"/>
  <c r="N442" i="10"/>
  <c r="O442" i="10"/>
  <c r="K558" i="10"/>
  <c r="M446" i="10"/>
  <c r="N446" i="10"/>
  <c r="O446" i="10"/>
  <c r="K467" i="10"/>
  <c r="M355" i="10"/>
  <c r="N355" i="10"/>
  <c r="O355" i="10"/>
  <c r="K471" i="10"/>
  <c r="M359" i="10"/>
  <c r="N359" i="10"/>
  <c r="O359" i="10"/>
  <c r="K475" i="10"/>
  <c r="M363" i="10"/>
  <c r="N363" i="10"/>
  <c r="O363" i="10"/>
  <c r="K479" i="10"/>
  <c r="M367" i="10"/>
  <c r="N367" i="10"/>
  <c r="O367" i="10"/>
  <c r="K483" i="10"/>
  <c r="M371" i="10"/>
  <c r="N371" i="10"/>
  <c r="O371" i="10"/>
  <c r="K487" i="10"/>
  <c r="M375" i="10"/>
  <c r="N375" i="10"/>
  <c r="O375" i="10"/>
  <c r="K491" i="10"/>
  <c r="M379" i="10"/>
  <c r="N379" i="10"/>
  <c r="O379" i="10"/>
  <c r="K495" i="10"/>
  <c r="M383" i="10"/>
  <c r="N383" i="10"/>
  <c r="O383" i="10"/>
  <c r="K499" i="10"/>
  <c r="M387" i="10"/>
  <c r="N387" i="10"/>
  <c r="O387" i="10"/>
  <c r="K503" i="10"/>
  <c r="N391" i="10"/>
  <c r="O391" i="10"/>
  <c r="M391" i="10"/>
  <c r="K507" i="10"/>
  <c r="M395" i="10"/>
  <c r="N395" i="10"/>
  <c r="O395" i="10"/>
  <c r="K511" i="10"/>
  <c r="M399" i="10"/>
  <c r="N399" i="10"/>
  <c r="O399" i="10"/>
  <c r="K515" i="10"/>
  <c r="M403" i="10"/>
  <c r="N403" i="10"/>
  <c r="O403" i="10"/>
  <c r="K519" i="10"/>
  <c r="M407" i="10"/>
  <c r="N407" i="10"/>
  <c r="O407" i="10"/>
  <c r="K523" i="10"/>
  <c r="M411" i="10"/>
  <c r="N411" i="10"/>
  <c r="O411" i="10"/>
  <c r="K527" i="10"/>
  <c r="M415" i="10"/>
  <c r="N415" i="10"/>
  <c r="O415" i="10"/>
  <c r="K531" i="10"/>
  <c r="M419" i="10"/>
  <c r="N419" i="10"/>
  <c r="O419" i="10"/>
  <c r="K535" i="10"/>
  <c r="M423" i="10"/>
  <c r="N423" i="10"/>
  <c r="O423" i="10"/>
  <c r="K539" i="10"/>
  <c r="M427" i="10"/>
  <c r="N427" i="10"/>
  <c r="O427" i="10"/>
  <c r="K543" i="10"/>
  <c r="M431" i="10"/>
  <c r="N431" i="10"/>
  <c r="O431" i="10"/>
  <c r="K547" i="10"/>
  <c r="M435" i="10"/>
  <c r="N435" i="10"/>
  <c r="O435" i="10"/>
  <c r="K551" i="10"/>
  <c r="M439" i="10"/>
  <c r="N439" i="10"/>
  <c r="O439" i="10"/>
  <c r="K555" i="10"/>
  <c r="M443" i="10"/>
  <c r="N443" i="10"/>
  <c r="O443" i="10"/>
  <c r="K559" i="10"/>
  <c r="M447" i="10"/>
  <c r="N447" i="10"/>
  <c r="O447" i="10"/>
  <c r="K563" i="10"/>
  <c r="M451" i="10"/>
  <c r="N451" i="10"/>
  <c r="O451" i="10"/>
  <c r="K468" i="10"/>
  <c r="M356" i="10"/>
  <c r="N356" i="10"/>
  <c r="O356" i="10"/>
  <c r="K472" i="10"/>
  <c r="M360" i="10"/>
  <c r="N360" i="10"/>
  <c r="O360" i="10"/>
  <c r="K476" i="10"/>
  <c r="M364" i="10"/>
  <c r="N364" i="10"/>
  <c r="O364" i="10"/>
  <c r="K480" i="10"/>
  <c r="M368" i="10"/>
  <c r="N368" i="10"/>
  <c r="O368" i="10"/>
  <c r="K484" i="10"/>
  <c r="M372" i="10"/>
  <c r="N372" i="10"/>
  <c r="O372" i="10"/>
  <c r="K488" i="10"/>
  <c r="M376" i="10"/>
  <c r="N376" i="10"/>
  <c r="O376" i="10"/>
  <c r="K492" i="10"/>
  <c r="M380" i="10"/>
  <c r="N380" i="10"/>
  <c r="O380" i="10"/>
  <c r="K496" i="10"/>
  <c r="M384" i="10"/>
  <c r="N384" i="10"/>
  <c r="O384" i="10"/>
  <c r="K500" i="10"/>
  <c r="M388" i="10"/>
  <c r="N388" i="10"/>
  <c r="O388" i="10"/>
  <c r="K504" i="10"/>
  <c r="N392" i="10"/>
  <c r="O392" i="10"/>
  <c r="M392" i="10"/>
  <c r="K508" i="10"/>
  <c r="M396" i="10"/>
  <c r="N396" i="10"/>
  <c r="O396" i="10"/>
  <c r="K512" i="10"/>
  <c r="M400" i="10"/>
  <c r="N400" i="10"/>
  <c r="O400" i="10"/>
  <c r="K516" i="10"/>
  <c r="M404" i="10"/>
  <c r="N404" i="10"/>
  <c r="O404" i="10"/>
  <c r="K520" i="10"/>
  <c r="M408" i="10"/>
  <c r="N408" i="10"/>
  <c r="O408" i="10"/>
  <c r="K524" i="10"/>
  <c r="M412" i="10"/>
  <c r="N412" i="10"/>
  <c r="O412" i="10"/>
  <c r="K528" i="10"/>
  <c r="M416" i="10"/>
  <c r="N416" i="10"/>
  <c r="O416" i="10"/>
  <c r="K532" i="10"/>
  <c r="M420" i="10"/>
  <c r="N420" i="10"/>
  <c r="O420" i="10"/>
  <c r="K536" i="10"/>
  <c r="M424" i="10"/>
  <c r="N424" i="10"/>
  <c r="O424" i="10"/>
  <c r="K540" i="10"/>
  <c r="M428" i="10"/>
  <c r="N428" i="10"/>
  <c r="O428" i="10"/>
  <c r="AF320" i="10"/>
  <c r="K544" i="10"/>
  <c r="M432" i="10"/>
  <c r="N432" i="10"/>
  <c r="O432" i="10"/>
  <c r="AF324" i="10"/>
  <c r="K548" i="10"/>
  <c r="M436" i="10"/>
  <c r="N436" i="10"/>
  <c r="O436" i="10"/>
  <c r="AF328" i="10"/>
  <c r="K552" i="10"/>
  <c r="M440" i="10"/>
  <c r="N440" i="10"/>
  <c r="O440" i="10"/>
  <c r="AF332" i="10"/>
  <c r="K556" i="10"/>
  <c r="M444" i="10"/>
  <c r="N444" i="10"/>
  <c r="O444" i="10"/>
  <c r="AF336" i="10"/>
  <c r="K560" i="10"/>
  <c r="M448" i="10"/>
  <c r="N448" i="10"/>
  <c r="O448" i="10"/>
  <c r="AF241" i="10"/>
  <c r="N340" i="10"/>
  <c r="K465" i="10"/>
  <c r="O353" i="10"/>
  <c r="M353" i="10"/>
  <c r="N353" i="10"/>
  <c r="O340" i="10"/>
  <c r="M340" i="10"/>
  <c r="AF240" i="10"/>
  <c r="K464" i="10"/>
  <c r="O352" i="10"/>
  <c r="N352" i="10"/>
  <c r="M352" i="10"/>
  <c r="C34" i="4"/>
  <c r="D47" i="4" s="1"/>
  <c r="AF384" i="10" l="1"/>
  <c r="AF387" i="10"/>
  <c r="AF383" i="10"/>
  <c r="AF379" i="10"/>
  <c r="AF375" i="10"/>
  <c r="AF371" i="10"/>
  <c r="AF367" i="10"/>
  <c r="AF363" i="10"/>
  <c r="AF359" i="10"/>
  <c r="AF440" i="10"/>
  <c r="AF388" i="10"/>
  <c r="AF380" i="10"/>
  <c r="AF376" i="10"/>
  <c r="AF372" i="10"/>
  <c r="AF368" i="10"/>
  <c r="AF364" i="10"/>
  <c r="AF360" i="10"/>
  <c r="AF356" i="10"/>
  <c r="AF355" i="10"/>
  <c r="AF386" i="10"/>
  <c r="AF374" i="10"/>
  <c r="AF370" i="10"/>
  <c r="AF366" i="10"/>
  <c r="AF354" i="10"/>
  <c r="AF381" i="10"/>
  <c r="AF369" i="10"/>
  <c r="AF357" i="10"/>
  <c r="AF437" i="10"/>
  <c r="AF409" i="10"/>
  <c r="AF401" i="10"/>
  <c r="AF393" i="10"/>
  <c r="AF406" i="10"/>
  <c r="AF398" i="10"/>
  <c r="AF394" i="10"/>
  <c r="AF450" i="10"/>
  <c r="AF449" i="10"/>
  <c r="AF436" i="10"/>
  <c r="AF377" i="10"/>
  <c r="AF365" i="10"/>
  <c r="AF382" i="10"/>
  <c r="AF378" i="10"/>
  <c r="AF362" i="10"/>
  <c r="AF358" i="10"/>
  <c r="K672" i="10"/>
  <c r="M560" i="10"/>
  <c r="N560" i="10"/>
  <c r="O560" i="10"/>
  <c r="K656" i="10"/>
  <c r="M544" i="10"/>
  <c r="N544" i="10"/>
  <c r="O544" i="10"/>
  <c r="K648" i="10"/>
  <c r="M536" i="10"/>
  <c r="N536" i="10"/>
  <c r="O536" i="10"/>
  <c r="K636" i="10"/>
  <c r="M524" i="10"/>
  <c r="N524" i="10"/>
  <c r="O524" i="10"/>
  <c r="K628" i="10"/>
  <c r="N516" i="10"/>
  <c r="O516" i="10"/>
  <c r="M516" i="10"/>
  <c r="AF444" i="10"/>
  <c r="K660" i="10"/>
  <c r="M548" i="10"/>
  <c r="N548" i="10"/>
  <c r="O548" i="10"/>
  <c r="AF428" i="10"/>
  <c r="AF424" i="10"/>
  <c r="AF420" i="10"/>
  <c r="AF416" i="10"/>
  <c r="AF412" i="10"/>
  <c r="AF408" i="10"/>
  <c r="AF404" i="10"/>
  <c r="AF400" i="10"/>
  <c r="AF396" i="10"/>
  <c r="AF392" i="10"/>
  <c r="AF451" i="10"/>
  <c r="AF447" i="10"/>
  <c r="AF443" i="10"/>
  <c r="AF439" i="10"/>
  <c r="AF435" i="10"/>
  <c r="AF431" i="10"/>
  <c r="AF427" i="10"/>
  <c r="AF423" i="10"/>
  <c r="AF419" i="10"/>
  <c r="AF415" i="10"/>
  <c r="AF411" i="10"/>
  <c r="AF407" i="10"/>
  <c r="AF403" i="10"/>
  <c r="AF399" i="10"/>
  <c r="AF395" i="10"/>
  <c r="AF446" i="10"/>
  <c r="AF442" i="10"/>
  <c r="AF438" i="10"/>
  <c r="AF434" i="10"/>
  <c r="AF430" i="10"/>
  <c r="AF426" i="10"/>
  <c r="AF422" i="10"/>
  <c r="AF418" i="10"/>
  <c r="AF414" i="10"/>
  <c r="AF410" i="10"/>
  <c r="AF402" i="10"/>
  <c r="AF445" i="10"/>
  <c r="AF433" i="10"/>
  <c r="AF429" i="10"/>
  <c r="AF425" i="10"/>
  <c r="AF421" i="10"/>
  <c r="AF413" i="10"/>
  <c r="AF397" i="10"/>
  <c r="AF389" i="10"/>
  <c r="AF390" i="10"/>
  <c r="AF441" i="10"/>
  <c r="AF417" i="10"/>
  <c r="AF405" i="10"/>
  <c r="K668" i="10"/>
  <c r="M556" i="10"/>
  <c r="N556" i="10"/>
  <c r="O556" i="10"/>
  <c r="K652" i="10"/>
  <c r="M540" i="10"/>
  <c r="N540" i="10"/>
  <c r="O540" i="10"/>
  <c r="K632" i="10"/>
  <c r="N520" i="10"/>
  <c r="O520" i="10"/>
  <c r="M520" i="10"/>
  <c r="K624" i="10"/>
  <c r="N512" i="10"/>
  <c r="O512" i="10"/>
  <c r="M512" i="10"/>
  <c r="K612" i="10"/>
  <c r="M500" i="10"/>
  <c r="N500" i="10"/>
  <c r="O500" i="10"/>
  <c r="K604" i="10"/>
  <c r="M492" i="10"/>
  <c r="N492" i="10"/>
  <c r="O492" i="10"/>
  <c r="K600" i="10"/>
  <c r="M488" i="10"/>
  <c r="N488" i="10"/>
  <c r="O488" i="10"/>
  <c r="K596" i="10"/>
  <c r="M484" i="10"/>
  <c r="N484" i="10"/>
  <c r="O484" i="10"/>
  <c r="K592" i="10"/>
  <c r="M480" i="10"/>
  <c r="N480" i="10"/>
  <c r="O480" i="10"/>
  <c r="K588" i="10"/>
  <c r="M476" i="10"/>
  <c r="AF476" i="10" s="1"/>
  <c r="N476" i="10"/>
  <c r="O476" i="10"/>
  <c r="K584" i="10"/>
  <c r="M472" i="10"/>
  <c r="AF472" i="10" s="1"/>
  <c r="N472" i="10"/>
  <c r="O472" i="10"/>
  <c r="K580" i="10"/>
  <c r="M468" i="10"/>
  <c r="AF468" i="10" s="1"/>
  <c r="N468" i="10"/>
  <c r="O468" i="10"/>
  <c r="K675" i="10"/>
  <c r="M563" i="10"/>
  <c r="AF563" i="10" s="1"/>
  <c r="N563" i="10"/>
  <c r="O563" i="10"/>
  <c r="K671" i="10"/>
  <c r="M559" i="10"/>
  <c r="AF559" i="10" s="1"/>
  <c r="N559" i="10"/>
  <c r="O559" i="10"/>
  <c r="K667" i="10"/>
  <c r="M555" i="10"/>
  <c r="AF555" i="10" s="1"/>
  <c r="N555" i="10"/>
  <c r="O555" i="10"/>
  <c r="K663" i="10"/>
  <c r="M551" i="10"/>
  <c r="AF551" i="10" s="1"/>
  <c r="N551" i="10"/>
  <c r="O551" i="10"/>
  <c r="K659" i="10"/>
  <c r="M547" i="10"/>
  <c r="AF547" i="10" s="1"/>
  <c r="N547" i="10"/>
  <c r="O547" i="10"/>
  <c r="K655" i="10"/>
  <c r="M543" i="10"/>
  <c r="AF543" i="10" s="1"/>
  <c r="N543" i="10"/>
  <c r="O543" i="10"/>
  <c r="K651" i="10"/>
  <c r="M539" i="10"/>
  <c r="AF539" i="10" s="1"/>
  <c r="N539" i="10"/>
  <c r="O539" i="10"/>
  <c r="K647" i="10"/>
  <c r="M535" i="10"/>
  <c r="AF535" i="10" s="1"/>
  <c r="N535" i="10"/>
  <c r="O535" i="10"/>
  <c r="K643" i="10"/>
  <c r="M531" i="10"/>
  <c r="AF531" i="10" s="1"/>
  <c r="N531" i="10"/>
  <c r="O531" i="10"/>
  <c r="K639" i="10"/>
  <c r="M527" i="10"/>
  <c r="AF527" i="10" s="1"/>
  <c r="N527" i="10"/>
  <c r="O527" i="10"/>
  <c r="K635" i="10"/>
  <c r="N523" i="10"/>
  <c r="O523" i="10"/>
  <c r="M523" i="10"/>
  <c r="K631" i="10"/>
  <c r="N519" i="10"/>
  <c r="O519" i="10"/>
  <c r="M519" i="10"/>
  <c r="K627" i="10"/>
  <c r="N515" i="10"/>
  <c r="O515" i="10"/>
  <c r="M515" i="10"/>
  <c r="K623" i="10"/>
  <c r="N511" i="10"/>
  <c r="O511" i="10"/>
  <c r="M511" i="10"/>
  <c r="K619" i="10"/>
  <c r="N507" i="10"/>
  <c r="O507" i="10"/>
  <c r="M507" i="10"/>
  <c r="K615" i="10"/>
  <c r="M503" i="10"/>
  <c r="AF503" i="10" s="1"/>
  <c r="N503" i="10"/>
  <c r="O503" i="10"/>
  <c r="K611" i="10"/>
  <c r="M499" i="10"/>
  <c r="N499" i="10"/>
  <c r="O499" i="10"/>
  <c r="K607" i="10"/>
  <c r="M495" i="10"/>
  <c r="N495" i="10"/>
  <c r="O495" i="10"/>
  <c r="K603" i="10"/>
  <c r="M491" i="10"/>
  <c r="N491" i="10"/>
  <c r="O491" i="10"/>
  <c r="K599" i="10"/>
  <c r="M487" i="10"/>
  <c r="N487" i="10"/>
  <c r="O487" i="10"/>
  <c r="K595" i="10"/>
  <c r="M483" i="10"/>
  <c r="N483" i="10"/>
  <c r="O483" i="10"/>
  <c r="K591" i="10"/>
  <c r="M479" i="10"/>
  <c r="N479" i="10"/>
  <c r="O479" i="10"/>
  <c r="K587" i="10"/>
  <c r="M475" i="10"/>
  <c r="N475" i="10"/>
  <c r="O475" i="10"/>
  <c r="K583" i="10"/>
  <c r="M471" i="10"/>
  <c r="N471" i="10"/>
  <c r="O471" i="10"/>
  <c r="K579" i="10"/>
  <c r="M467" i="10"/>
  <c r="N467" i="10"/>
  <c r="O467" i="10"/>
  <c r="K670" i="10"/>
  <c r="M558" i="10"/>
  <c r="AF558" i="10" s="1"/>
  <c r="N558" i="10"/>
  <c r="O558" i="10"/>
  <c r="K666" i="10"/>
  <c r="M554" i="10"/>
  <c r="AF554" i="10" s="1"/>
  <c r="N554" i="10"/>
  <c r="O554" i="10"/>
  <c r="K662" i="10"/>
  <c r="M550" i="10"/>
  <c r="AF550" i="10" s="1"/>
  <c r="N550" i="10"/>
  <c r="O550" i="10"/>
  <c r="K658" i="10"/>
  <c r="M546" i="10"/>
  <c r="AF546" i="10" s="1"/>
  <c r="N546" i="10"/>
  <c r="O546" i="10"/>
  <c r="K654" i="10"/>
  <c r="M542" i="10"/>
  <c r="AF542" i="10" s="1"/>
  <c r="N542" i="10"/>
  <c r="O542" i="10"/>
  <c r="K650" i="10"/>
  <c r="M538" i="10"/>
  <c r="AF538" i="10" s="1"/>
  <c r="N538" i="10"/>
  <c r="O538" i="10"/>
  <c r="K646" i="10"/>
  <c r="M534" i="10"/>
  <c r="AF534" i="10" s="1"/>
  <c r="N534" i="10"/>
  <c r="O534" i="10"/>
  <c r="K642" i="10"/>
  <c r="M530" i="10"/>
  <c r="AF530" i="10" s="1"/>
  <c r="N530" i="10"/>
  <c r="O530" i="10"/>
  <c r="K638" i="10"/>
  <c r="M526" i="10"/>
  <c r="AF526" i="10" s="1"/>
  <c r="N526" i="10"/>
  <c r="O526" i="10"/>
  <c r="K634" i="10"/>
  <c r="N522" i="10"/>
  <c r="O522" i="10"/>
  <c r="M522" i="10"/>
  <c r="K626" i="10"/>
  <c r="N514" i="10"/>
  <c r="O514" i="10"/>
  <c r="M514" i="10"/>
  <c r="K610" i="10"/>
  <c r="M498" i="10"/>
  <c r="N498" i="10"/>
  <c r="O498" i="10"/>
  <c r="K598" i="10"/>
  <c r="M486" i="10"/>
  <c r="N486" i="10"/>
  <c r="O486" i="10"/>
  <c r="K594" i="10"/>
  <c r="M482" i="10"/>
  <c r="N482" i="10"/>
  <c r="O482" i="10"/>
  <c r="K590" i="10"/>
  <c r="M478" i="10"/>
  <c r="N478" i="10"/>
  <c r="O478" i="10"/>
  <c r="K578" i="10"/>
  <c r="M466" i="10"/>
  <c r="N466" i="10"/>
  <c r="O466" i="10"/>
  <c r="K669" i="10"/>
  <c r="M557" i="10"/>
  <c r="AF557" i="10" s="1"/>
  <c r="N557" i="10"/>
  <c r="O557" i="10"/>
  <c r="K657" i="10"/>
  <c r="M545" i="10"/>
  <c r="AF545" i="10" s="1"/>
  <c r="N545" i="10"/>
  <c r="O545" i="10"/>
  <c r="K653" i="10"/>
  <c r="M541" i="10"/>
  <c r="AF541" i="10" s="1"/>
  <c r="N541" i="10"/>
  <c r="O541" i="10"/>
  <c r="K649" i="10"/>
  <c r="M537" i="10"/>
  <c r="AF537" i="10" s="1"/>
  <c r="N537" i="10"/>
  <c r="O537" i="10"/>
  <c r="K645" i="10"/>
  <c r="M533" i="10"/>
  <c r="AF533" i="10" s="1"/>
  <c r="N533" i="10"/>
  <c r="O533" i="10"/>
  <c r="K637" i="10"/>
  <c r="M525" i="10"/>
  <c r="AF525" i="10" s="1"/>
  <c r="N525" i="10"/>
  <c r="O525" i="10"/>
  <c r="K621" i="10"/>
  <c r="N509" i="10"/>
  <c r="O509" i="10"/>
  <c r="M509" i="10"/>
  <c r="K605" i="10"/>
  <c r="M493" i="10"/>
  <c r="N493" i="10"/>
  <c r="O493" i="10"/>
  <c r="K593" i="10"/>
  <c r="M481" i="10"/>
  <c r="N481" i="10"/>
  <c r="O481" i="10"/>
  <c r="K581" i="10"/>
  <c r="M469" i="10"/>
  <c r="N469" i="10"/>
  <c r="O469" i="10"/>
  <c r="AF385" i="10"/>
  <c r="AF373" i="10"/>
  <c r="AF361" i="10"/>
  <c r="K644" i="10"/>
  <c r="M532" i="10"/>
  <c r="N532" i="10"/>
  <c r="O532" i="10"/>
  <c r="K640" i="10"/>
  <c r="M528" i="10"/>
  <c r="N528" i="10"/>
  <c r="O528" i="10"/>
  <c r="K620" i="10"/>
  <c r="N508" i="10"/>
  <c r="O508" i="10"/>
  <c r="M508" i="10"/>
  <c r="K616" i="10"/>
  <c r="N504" i="10"/>
  <c r="O504" i="10"/>
  <c r="M504" i="10"/>
  <c r="K608" i="10"/>
  <c r="M496" i="10"/>
  <c r="N496" i="10"/>
  <c r="O496" i="10"/>
  <c r="AF448" i="10"/>
  <c r="K664" i="10"/>
  <c r="M552" i="10"/>
  <c r="N552" i="10"/>
  <c r="O552" i="10"/>
  <c r="AF432" i="10"/>
  <c r="AF391" i="10"/>
  <c r="K661" i="10"/>
  <c r="M549" i="10"/>
  <c r="N549" i="10"/>
  <c r="O549" i="10"/>
  <c r="K633" i="10"/>
  <c r="N521" i="10"/>
  <c r="O521" i="10"/>
  <c r="M521" i="10"/>
  <c r="K625" i="10"/>
  <c r="N513" i="10"/>
  <c r="O513" i="10"/>
  <c r="M513" i="10"/>
  <c r="K617" i="10"/>
  <c r="N505" i="10"/>
  <c r="O505" i="10"/>
  <c r="M505" i="10"/>
  <c r="K613" i="10"/>
  <c r="M501" i="10"/>
  <c r="N501" i="10"/>
  <c r="O501" i="10"/>
  <c r="K601" i="10"/>
  <c r="M489" i="10"/>
  <c r="N489" i="10"/>
  <c r="O489" i="10"/>
  <c r="K589" i="10"/>
  <c r="M477" i="10"/>
  <c r="N477" i="10"/>
  <c r="O477" i="10"/>
  <c r="K630" i="10"/>
  <c r="N518" i="10"/>
  <c r="O518" i="10"/>
  <c r="M518" i="10"/>
  <c r="K622" i="10"/>
  <c r="N510" i="10"/>
  <c r="O510" i="10"/>
  <c r="M510" i="10"/>
  <c r="K618" i="10"/>
  <c r="N506" i="10"/>
  <c r="O506" i="10"/>
  <c r="M506" i="10"/>
  <c r="K614" i="10"/>
  <c r="M502" i="10"/>
  <c r="N502" i="10"/>
  <c r="O502" i="10"/>
  <c r="K606" i="10"/>
  <c r="M494" i="10"/>
  <c r="N494" i="10"/>
  <c r="O494" i="10"/>
  <c r="K602" i="10"/>
  <c r="M490" i="10"/>
  <c r="N490" i="10"/>
  <c r="O490" i="10"/>
  <c r="K586" i="10"/>
  <c r="M474" i="10"/>
  <c r="N474" i="10"/>
  <c r="O474" i="10"/>
  <c r="K582" i="10"/>
  <c r="M470" i="10"/>
  <c r="N470" i="10"/>
  <c r="O470" i="10"/>
  <c r="K674" i="10"/>
  <c r="M562" i="10"/>
  <c r="N562" i="10"/>
  <c r="O562" i="10"/>
  <c r="K673" i="10"/>
  <c r="M561" i="10"/>
  <c r="N561" i="10"/>
  <c r="O561" i="10"/>
  <c r="K665" i="10"/>
  <c r="M553" i="10"/>
  <c r="N553" i="10"/>
  <c r="O553" i="10"/>
  <c r="K641" i="10"/>
  <c r="M529" i="10"/>
  <c r="N529" i="10"/>
  <c r="O529" i="10"/>
  <c r="K629" i="10"/>
  <c r="N517" i="10"/>
  <c r="O517" i="10"/>
  <c r="M517" i="10"/>
  <c r="K609" i="10"/>
  <c r="M497" i="10"/>
  <c r="N497" i="10"/>
  <c r="O497" i="10"/>
  <c r="K597" i="10"/>
  <c r="M485" i="10"/>
  <c r="N485" i="10"/>
  <c r="O485" i="10"/>
  <c r="K585" i="10"/>
  <c r="M473" i="10"/>
  <c r="N473" i="10"/>
  <c r="O473" i="10"/>
  <c r="N452" i="10"/>
  <c r="AF353" i="10"/>
  <c r="K577" i="10"/>
  <c r="O465" i="10"/>
  <c r="M465" i="10"/>
  <c r="N465" i="10"/>
  <c r="K576" i="10"/>
  <c r="O464" i="10"/>
  <c r="N464" i="10"/>
  <c r="M464" i="10"/>
  <c r="O452" i="10"/>
  <c r="M452" i="10"/>
  <c r="AF352" i="10"/>
  <c r="J40" i="4"/>
  <c r="J41" i="4"/>
  <c r="J39" i="4"/>
  <c r="AF540" i="10" l="1"/>
  <c r="AF473" i="10"/>
  <c r="AF485" i="10"/>
  <c r="AF497" i="10"/>
  <c r="AF470" i="10"/>
  <c r="AF474" i="10"/>
  <c r="AF490" i="10"/>
  <c r="AF494" i="10"/>
  <c r="AF477" i="10"/>
  <c r="AF489" i="10"/>
  <c r="AF501" i="10"/>
  <c r="AF523" i="10"/>
  <c r="AF506" i="10"/>
  <c r="AF510" i="10"/>
  <c r="AF518" i="10"/>
  <c r="AF505" i="10"/>
  <c r="AF513" i="10"/>
  <c r="AF521" i="10"/>
  <c r="AF528" i="10"/>
  <c r="AF532" i="10"/>
  <c r="AF524" i="10"/>
  <c r="AF536" i="10"/>
  <c r="AF544" i="10"/>
  <c r="AF529" i="10"/>
  <c r="AF553" i="10"/>
  <c r="AF561" i="10"/>
  <c r="AF562" i="10"/>
  <c r="AF502" i="10"/>
  <c r="K729" i="10"/>
  <c r="O617" i="10"/>
  <c r="N617" i="10"/>
  <c r="M617" i="10"/>
  <c r="K737" i="10"/>
  <c r="O625" i="10"/>
  <c r="N625" i="10"/>
  <c r="M625" i="10"/>
  <c r="K745" i="10"/>
  <c r="O633" i="10"/>
  <c r="N633" i="10"/>
  <c r="M633" i="10"/>
  <c r="AF633" i="10" s="1"/>
  <c r="K773" i="10"/>
  <c r="M661" i="10"/>
  <c r="N661" i="10"/>
  <c r="O661" i="10"/>
  <c r="AF480" i="10"/>
  <c r="AF484" i="10"/>
  <c r="AF488" i="10"/>
  <c r="AF492" i="10"/>
  <c r="AF500" i="10"/>
  <c r="AF512" i="10"/>
  <c r="AF520" i="10"/>
  <c r="K780" i="10"/>
  <c r="M668" i="10"/>
  <c r="AF668" i="10" s="1"/>
  <c r="N668" i="10"/>
  <c r="O668" i="10"/>
  <c r="K772" i="10"/>
  <c r="M660" i="10"/>
  <c r="AF660" i="10" s="1"/>
  <c r="N660" i="10"/>
  <c r="O660" i="10"/>
  <c r="K732" i="10"/>
  <c r="O620" i="10"/>
  <c r="N620" i="10"/>
  <c r="M620" i="10"/>
  <c r="K756" i="10"/>
  <c r="M644" i="10"/>
  <c r="N644" i="10"/>
  <c r="O644" i="10"/>
  <c r="K693" i="10"/>
  <c r="M581" i="10"/>
  <c r="AF581" i="10" s="1"/>
  <c r="N581" i="10"/>
  <c r="O581" i="10"/>
  <c r="K705" i="10"/>
  <c r="O593" i="10"/>
  <c r="N593" i="10"/>
  <c r="M593" i="10"/>
  <c r="K717" i="10"/>
  <c r="O605" i="10"/>
  <c r="N605" i="10"/>
  <c r="M605" i="10"/>
  <c r="K733" i="10"/>
  <c r="O621" i="10"/>
  <c r="N621" i="10"/>
  <c r="M621" i="10"/>
  <c r="K749" i="10"/>
  <c r="M637" i="10"/>
  <c r="N637" i="10"/>
  <c r="O637" i="10"/>
  <c r="K757" i="10"/>
  <c r="M645" i="10"/>
  <c r="N645" i="10"/>
  <c r="O645" i="10"/>
  <c r="K761" i="10"/>
  <c r="M649" i="10"/>
  <c r="N649" i="10"/>
  <c r="O649" i="10"/>
  <c r="K765" i="10"/>
  <c r="M653" i="10"/>
  <c r="N653" i="10"/>
  <c r="O653" i="10"/>
  <c r="K769" i="10"/>
  <c r="M657" i="10"/>
  <c r="AF657" i="10" s="1"/>
  <c r="N657" i="10"/>
  <c r="O657" i="10"/>
  <c r="K781" i="10"/>
  <c r="M669" i="10"/>
  <c r="AF669" i="10" s="1"/>
  <c r="N669" i="10"/>
  <c r="O669" i="10"/>
  <c r="K690" i="10"/>
  <c r="M578" i="10"/>
  <c r="AF578" i="10" s="1"/>
  <c r="N578" i="10"/>
  <c r="O578" i="10"/>
  <c r="K702" i="10"/>
  <c r="O590" i="10"/>
  <c r="N590" i="10"/>
  <c r="M590" i="10"/>
  <c r="K706" i="10"/>
  <c r="O594" i="10"/>
  <c r="N594" i="10"/>
  <c r="M594" i="10"/>
  <c r="K710" i="10"/>
  <c r="O598" i="10"/>
  <c r="N598" i="10"/>
  <c r="M598" i="10"/>
  <c r="K722" i="10"/>
  <c r="O610" i="10"/>
  <c r="N610" i="10"/>
  <c r="M610" i="10"/>
  <c r="K738" i="10"/>
  <c r="O626" i="10"/>
  <c r="N626" i="10"/>
  <c r="M626" i="10"/>
  <c r="K746" i="10"/>
  <c r="M634" i="10"/>
  <c r="N634" i="10"/>
  <c r="O634" i="10"/>
  <c r="K750" i="10"/>
  <c r="M638" i="10"/>
  <c r="N638" i="10"/>
  <c r="O638" i="10"/>
  <c r="K754" i="10"/>
  <c r="M642" i="10"/>
  <c r="N642" i="10"/>
  <c r="O642" i="10"/>
  <c r="K758" i="10"/>
  <c r="M646" i="10"/>
  <c r="N646" i="10"/>
  <c r="O646" i="10"/>
  <c r="K762" i="10"/>
  <c r="M650" i="10"/>
  <c r="N650" i="10"/>
  <c r="O650" i="10"/>
  <c r="K766" i="10"/>
  <c r="M654" i="10"/>
  <c r="N654" i="10"/>
  <c r="O654" i="10"/>
  <c r="K770" i="10"/>
  <c r="M658" i="10"/>
  <c r="AF658" i="10" s="1"/>
  <c r="N658" i="10"/>
  <c r="O658" i="10"/>
  <c r="K774" i="10"/>
  <c r="M662" i="10"/>
  <c r="AF662" i="10" s="1"/>
  <c r="N662" i="10"/>
  <c r="O662" i="10"/>
  <c r="K778" i="10"/>
  <c r="M666" i="10"/>
  <c r="AF666" i="10" s="1"/>
  <c r="N666" i="10"/>
  <c r="O666" i="10"/>
  <c r="K782" i="10"/>
  <c r="M670" i="10"/>
  <c r="AF670" i="10" s="1"/>
  <c r="N670" i="10"/>
  <c r="O670" i="10"/>
  <c r="K691" i="10"/>
  <c r="M579" i="10"/>
  <c r="AF579" i="10" s="1"/>
  <c r="N579" i="10"/>
  <c r="O579" i="10"/>
  <c r="K695" i="10"/>
  <c r="M583" i="10"/>
  <c r="AF583" i="10" s="1"/>
  <c r="N583" i="10"/>
  <c r="O583" i="10"/>
  <c r="K699" i="10"/>
  <c r="O587" i="10"/>
  <c r="N587" i="10"/>
  <c r="M587" i="10"/>
  <c r="K703" i="10"/>
  <c r="O591" i="10"/>
  <c r="N591" i="10"/>
  <c r="M591" i="10"/>
  <c r="K707" i="10"/>
  <c r="O595" i="10"/>
  <c r="N595" i="10"/>
  <c r="M595" i="10"/>
  <c r="K711" i="10"/>
  <c r="O599" i="10"/>
  <c r="N599" i="10"/>
  <c r="M599" i="10"/>
  <c r="K715" i="10"/>
  <c r="O603" i="10"/>
  <c r="N603" i="10"/>
  <c r="M603" i="10"/>
  <c r="K719" i="10"/>
  <c r="O607" i="10"/>
  <c r="N607" i="10"/>
  <c r="M607" i="10"/>
  <c r="K723" i="10"/>
  <c r="O611" i="10"/>
  <c r="N611" i="10"/>
  <c r="M611" i="10"/>
  <c r="K727" i="10"/>
  <c r="O615" i="10"/>
  <c r="N615" i="10"/>
  <c r="M615" i="10"/>
  <c r="K720" i="10"/>
  <c r="O608" i="10"/>
  <c r="N608" i="10"/>
  <c r="M608" i="10"/>
  <c r="K752" i="10"/>
  <c r="M640" i="10"/>
  <c r="N640" i="10"/>
  <c r="O640" i="10"/>
  <c r="K697" i="10"/>
  <c r="M585" i="10"/>
  <c r="AF585" i="10" s="1"/>
  <c r="N585" i="10"/>
  <c r="O585" i="10"/>
  <c r="K709" i="10"/>
  <c r="O597" i="10"/>
  <c r="N597" i="10"/>
  <c r="M597" i="10"/>
  <c r="K721" i="10"/>
  <c r="O609" i="10"/>
  <c r="N609" i="10"/>
  <c r="M609" i="10"/>
  <c r="K741" i="10"/>
  <c r="O629" i="10"/>
  <c r="N629" i="10"/>
  <c r="M629" i="10"/>
  <c r="K753" i="10"/>
  <c r="M641" i="10"/>
  <c r="N641" i="10"/>
  <c r="O641" i="10"/>
  <c r="K777" i="10"/>
  <c r="M665" i="10"/>
  <c r="AF665" i="10" s="1"/>
  <c r="N665" i="10"/>
  <c r="O665" i="10"/>
  <c r="K785" i="10"/>
  <c r="M673" i="10"/>
  <c r="AF673" i="10" s="1"/>
  <c r="N673" i="10"/>
  <c r="O673" i="10"/>
  <c r="K786" i="10"/>
  <c r="M674" i="10"/>
  <c r="AF674" i="10" s="1"/>
  <c r="N674" i="10"/>
  <c r="O674" i="10"/>
  <c r="K694" i="10"/>
  <c r="M582" i="10"/>
  <c r="AF582" i="10" s="1"/>
  <c r="N582" i="10"/>
  <c r="O582" i="10"/>
  <c r="K698" i="10"/>
  <c r="O586" i="10"/>
  <c r="N586" i="10"/>
  <c r="M586" i="10"/>
  <c r="K714" i="10"/>
  <c r="O602" i="10"/>
  <c r="N602" i="10"/>
  <c r="M602" i="10"/>
  <c r="K718" i="10"/>
  <c r="O606" i="10"/>
  <c r="N606" i="10"/>
  <c r="M606" i="10"/>
  <c r="K726" i="10"/>
  <c r="O614" i="10"/>
  <c r="N614" i="10"/>
  <c r="M614" i="10"/>
  <c r="AF552" i="10"/>
  <c r="AF504" i="10"/>
  <c r="AF508" i="10"/>
  <c r="AF509" i="10"/>
  <c r="AF514" i="10"/>
  <c r="AF522" i="10"/>
  <c r="K731" i="10"/>
  <c r="O619" i="10"/>
  <c r="N619" i="10"/>
  <c r="M619" i="10"/>
  <c r="K735" i="10"/>
  <c r="O623" i="10"/>
  <c r="N623" i="10"/>
  <c r="M623" i="10"/>
  <c r="K739" i="10"/>
  <c r="O627" i="10"/>
  <c r="N627" i="10"/>
  <c r="M627" i="10"/>
  <c r="K743" i="10"/>
  <c r="O631" i="10"/>
  <c r="N631" i="10"/>
  <c r="M631" i="10"/>
  <c r="K747" i="10"/>
  <c r="M635" i="10"/>
  <c r="N635" i="10"/>
  <c r="O635" i="10"/>
  <c r="K751" i="10"/>
  <c r="M639" i="10"/>
  <c r="N639" i="10"/>
  <c r="O639" i="10"/>
  <c r="K755" i="10"/>
  <c r="M643" i="10"/>
  <c r="N643" i="10"/>
  <c r="O643" i="10"/>
  <c r="K759" i="10"/>
  <c r="M647" i="10"/>
  <c r="N647" i="10"/>
  <c r="O647" i="10"/>
  <c r="K763" i="10"/>
  <c r="M651" i="10"/>
  <c r="N651" i="10"/>
  <c r="O651" i="10"/>
  <c r="K767" i="10"/>
  <c r="M655" i="10"/>
  <c r="N655" i="10"/>
  <c r="O655" i="10"/>
  <c r="K771" i="10"/>
  <c r="M659" i="10"/>
  <c r="N659" i="10"/>
  <c r="O659" i="10"/>
  <c r="K775" i="10"/>
  <c r="M663" i="10"/>
  <c r="N663" i="10"/>
  <c r="O663" i="10"/>
  <c r="K779" i="10"/>
  <c r="M667" i="10"/>
  <c r="N667" i="10"/>
  <c r="O667" i="10"/>
  <c r="K783" i="10"/>
  <c r="M671" i="10"/>
  <c r="N671" i="10"/>
  <c r="O671" i="10"/>
  <c r="K787" i="10"/>
  <c r="M675" i="10"/>
  <c r="N675" i="10"/>
  <c r="O675" i="10"/>
  <c r="K692" i="10"/>
  <c r="M580" i="10"/>
  <c r="N580" i="10"/>
  <c r="O580" i="10"/>
  <c r="K696" i="10"/>
  <c r="M584" i="10"/>
  <c r="N584" i="10"/>
  <c r="O584" i="10"/>
  <c r="K700" i="10"/>
  <c r="O588" i="10"/>
  <c r="N588" i="10"/>
  <c r="M588" i="10"/>
  <c r="K704" i="10"/>
  <c r="O592" i="10"/>
  <c r="N592" i="10"/>
  <c r="M592" i="10"/>
  <c r="K708" i="10"/>
  <c r="O596" i="10"/>
  <c r="N596" i="10"/>
  <c r="M596" i="10"/>
  <c r="K712" i="10"/>
  <c r="O600" i="10"/>
  <c r="N600" i="10"/>
  <c r="M600" i="10"/>
  <c r="K716" i="10"/>
  <c r="O604" i="10"/>
  <c r="N604" i="10"/>
  <c r="M604" i="10"/>
  <c r="K724" i="10"/>
  <c r="O612" i="10"/>
  <c r="N612" i="10"/>
  <c r="M612" i="10"/>
  <c r="K740" i="10"/>
  <c r="O628" i="10"/>
  <c r="N628" i="10"/>
  <c r="M628" i="10"/>
  <c r="K748" i="10"/>
  <c r="M636" i="10"/>
  <c r="N636" i="10"/>
  <c r="O636" i="10"/>
  <c r="K760" i="10"/>
  <c r="M648" i="10"/>
  <c r="N648" i="10"/>
  <c r="O648" i="10"/>
  <c r="K768" i="10"/>
  <c r="M656" i="10"/>
  <c r="N656" i="10"/>
  <c r="O656" i="10"/>
  <c r="AF560" i="10"/>
  <c r="K728" i="10"/>
  <c r="O616" i="10"/>
  <c r="N616" i="10"/>
  <c r="M616" i="10"/>
  <c r="AF517" i="10"/>
  <c r="K730" i="10"/>
  <c r="O618" i="10"/>
  <c r="N618" i="10"/>
  <c r="M618" i="10"/>
  <c r="K734" i="10"/>
  <c r="O622" i="10"/>
  <c r="N622" i="10"/>
  <c r="M622" i="10"/>
  <c r="K742" i="10"/>
  <c r="O630" i="10"/>
  <c r="N630" i="10"/>
  <c r="M630" i="10"/>
  <c r="K701" i="10"/>
  <c r="O589" i="10"/>
  <c r="N589" i="10"/>
  <c r="M589" i="10"/>
  <c r="K713" i="10"/>
  <c r="O601" i="10"/>
  <c r="N601" i="10"/>
  <c r="M601" i="10"/>
  <c r="K725" i="10"/>
  <c r="O613" i="10"/>
  <c r="N613" i="10"/>
  <c r="M613" i="10"/>
  <c r="AF549" i="10"/>
  <c r="K776" i="10"/>
  <c r="M664" i="10"/>
  <c r="N664" i="10"/>
  <c r="O664" i="10"/>
  <c r="AF496" i="10"/>
  <c r="AF469" i="10"/>
  <c r="AF481" i="10"/>
  <c r="AF493" i="10"/>
  <c r="AF466" i="10"/>
  <c r="AF478" i="10"/>
  <c r="AF482" i="10"/>
  <c r="AF486" i="10"/>
  <c r="AF498" i="10"/>
  <c r="AF467" i="10"/>
  <c r="AF471" i="10"/>
  <c r="AF475" i="10"/>
  <c r="AF479" i="10"/>
  <c r="AF483" i="10"/>
  <c r="AF487" i="10"/>
  <c r="AF491" i="10"/>
  <c r="AF495" i="10"/>
  <c r="AF499" i="10"/>
  <c r="AF507" i="10"/>
  <c r="AF511" i="10"/>
  <c r="AF515" i="10"/>
  <c r="AF519" i="10"/>
  <c r="K736" i="10"/>
  <c r="O624" i="10"/>
  <c r="N624" i="10"/>
  <c r="M624" i="10"/>
  <c r="K744" i="10"/>
  <c r="O632" i="10"/>
  <c r="N632" i="10"/>
  <c r="M632" i="10"/>
  <c r="K764" i="10"/>
  <c r="M652" i="10"/>
  <c r="N652" i="10"/>
  <c r="O652" i="10"/>
  <c r="AF556" i="10"/>
  <c r="AF548" i="10"/>
  <c r="AF516" i="10"/>
  <c r="K784" i="10"/>
  <c r="M672" i="10"/>
  <c r="N672" i="10"/>
  <c r="O672" i="10"/>
  <c r="N564" i="10"/>
  <c r="O564" i="10"/>
  <c r="AF465" i="10"/>
  <c r="K689" i="10"/>
  <c r="O577" i="10"/>
  <c r="M577" i="10"/>
  <c r="N577" i="10"/>
  <c r="AF464" i="10"/>
  <c r="M564" i="10"/>
  <c r="K688" i="10"/>
  <c r="O576" i="10"/>
  <c r="N576" i="10"/>
  <c r="M576" i="10"/>
  <c r="AF652" i="10" l="1"/>
  <c r="AF632" i="10"/>
  <c r="AF624" i="10"/>
  <c r="AF616" i="10"/>
  <c r="AF627" i="10"/>
  <c r="AF623" i="10"/>
  <c r="AF656" i="10"/>
  <c r="AF648" i="10"/>
  <c r="AF636" i="10"/>
  <c r="AF655" i="10"/>
  <c r="AF651" i="10"/>
  <c r="AF647" i="10"/>
  <c r="AF643" i="10"/>
  <c r="AF639" i="10"/>
  <c r="AF635" i="10"/>
  <c r="AF625" i="10"/>
  <c r="AF617" i="10"/>
  <c r="AF631" i="10"/>
  <c r="AF619" i="10"/>
  <c r="O725" i="10"/>
  <c r="N725" i="10"/>
  <c r="M725" i="10"/>
  <c r="O742" i="10"/>
  <c r="N742" i="10"/>
  <c r="M742" i="10"/>
  <c r="O734" i="10"/>
  <c r="N734" i="10"/>
  <c r="M734" i="10"/>
  <c r="O730" i="10"/>
  <c r="N730" i="10"/>
  <c r="M730" i="10"/>
  <c r="O726" i="10"/>
  <c r="N726" i="10"/>
  <c r="M726" i="10"/>
  <c r="O718" i="10"/>
  <c r="N718" i="10"/>
  <c r="M718" i="10"/>
  <c r="O714" i="10"/>
  <c r="N714" i="10"/>
  <c r="M714" i="10"/>
  <c r="O698" i="10"/>
  <c r="N698" i="10"/>
  <c r="M698" i="10"/>
  <c r="O694" i="10"/>
  <c r="N694" i="10"/>
  <c r="M694" i="10"/>
  <c r="O786" i="10"/>
  <c r="N786" i="10"/>
  <c r="M786" i="10"/>
  <c r="O785" i="10"/>
  <c r="N785" i="10"/>
  <c r="M785" i="10"/>
  <c r="AF785" i="10" s="1"/>
  <c r="O777" i="10"/>
  <c r="N777" i="10"/>
  <c r="M777" i="10"/>
  <c r="O753" i="10"/>
  <c r="N753" i="10"/>
  <c r="M753" i="10"/>
  <c r="O741" i="10"/>
  <c r="N741" i="10"/>
  <c r="M741" i="10"/>
  <c r="O721" i="10"/>
  <c r="N721" i="10"/>
  <c r="M721" i="10"/>
  <c r="O709" i="10"/>
  <c r="N709" i="10"/>
  <c r="M709" i="10"/>
  <c r="O697" i="10"/>
  <c r="N697" i="10"/>
  <c r="M697" i="10"/>
  <c r="O752" i="10"/>
  <c r="N752" i="10"/>
  <c r="M752" i="10"/>
  <c r="O720" i="10"/>
  <c r="N720" i="10"/>
  <c r="M720" i="10"/>
  <c r="O727" i="10"/>
  <c r="N727" i="10"/>
  <c r="M727" i="10"/>
  <c r="O723" i="10"/>
  <c r="N723" i="10"/>
  <c r="M723" i="10"/>
  <c r="O719" i="10"/>
  <c r="N719" i="10"/>
  <c r="M719" i="10"/>
  <c r="O715" i="10"/>
  <c r="N715" i="10"/>
  <c r="M715" i="10"/>
  <c r="O711" i="10"/>
  <c r="N711" i="10"/>
  <c r="M711" i="10"/>
  <c r="O707" i="10"/>
  <c r="N707" i="10"/>
  <c r="M707" i="10"/>
  <c r="O703" i="10"/>
  <c r="N703" i="10"/>
  <c r="M703" i="10"/>
  <c r="O699" i="10"/>
  <c r="N699" i="10"/>
  <c r="M699" i="10"/>
  <c r="O695" i="10"/>
  <c r="N695" i="10"/>
  <c r="M695" i="10"/>
  <c r="O691" i="10"/>
  <c r="N691" i="10"/>
  <c r="M691" i="10"/>
  <c r="O782" i="10"/>
  <c r="N782" i="10"/>
  <c r="M782" i="10"/>
  <c r="O778" i="10"/>
  <c r="N778" i="10"/>
  <c r="M778" i="10"/>
  <c r="AF778" i="10" s="1"/>
  <c r="O774" i="10"/>
  <c r="N774" i="10"/>
  <c r="M774" i="10"/>
  <c r="O770" i="10"/>
  <c r="N770" i="10"/>
  <c r="M770" i="10"/>
  <c r="O766" i="10"/>
  <c r="N766" i="10"/>
  <c r="M766" i="10"/>
  <c r="O762" i="10"/>
  <c r="N762" i="10"/>
  <c r="M762" i="10"/>
  <c r="O758" i="10"/>
  <c r="N758" i="10"/>
  <c r="M758" i="10"/>
  <c r="O754" i="10"/>
  <c r="N754" i="10"/>
  <c r="M754" i="10"/>
  <c r="O750" i="10"/>
  <c r="N750" i="10"/>
  <c r="M750" i="10"/>
  <c r="O746" i="10"/>
  <c r="N746" i="10"/>
  <c r="M746" i="10"/>
  <c r="O738" i="10"/>
  <c r="N738" i="10"/>
  <c r="M738" i="10"/>
  <c r="O722" i="10"/>
  <c r="N722" i="10"/>
  <c r="M722" i="10"/>
  <c r="O710" i="10"/>
  <c r="N710" i="10"/>
  <c r="M710" i="10"/>
  <c r="O706" i="10"/>
  <c r="N706" i="10"/>
  <c r="M706" i="10"/>
  <c r="O702" i="10"/>
  <c r="N702" i="10"/>
  <c r="M702" i="10"/>
  <c r="O690" i="10"/>
  <c r="N690" i="10"/>
  <c r="M690" i="10"/>
  <c r="O781" i="10"/>
  <c r="N781" i="10"/>
  <c r="M781" i="10"/>
  <c r="O769" i="10"/>
  <c r="N769" i="10"/>
  <c r="M769" i="10"/>
  <c r="O765" i="10"/>
  <c r="N765" i="10"/>
  <c r="M765" i="10"/>
  <c r="O761" i="10"/>
  <c r="N761" i="10"/>
  <c r="M761" i="10"/>
  <c r="O757" i="10"/>
  <c r="N757" i="10"/>
  <c r="M757" i="10"/>
  <c r="O749" i="10"/>
  <c r="N749" i="10"/>
  <c r="M749" i="10"/>
  <c r="O733" i="10"/>
  <c r="N733" i="10"/>
  <c r="M733" i="10"/>
  <c r="O717" i="10"/>
  <c r="N717" i="10"/>
  <c r="M717" i="10"/>
  <c r="O705" i="10"/>
  <c r="N705" i="10"/>
  <c r="M705" i="10"/>
  <c r="O693" i="10"/>
  <c r="N693" i="10"/>
  <c r="M693" i="10"/>
  <c r="O756" i="10"/>
  <c r="N756" i="10"/>
  <c r="M756" i="10"/>
  <c r="O732" i="10"/>
  <c r="N732" i="10"/>
  <c r="M732" i="10"/>
  <c r="O772" i="10"/>
  <c r="N772" i="10"/>
  <c r="M772" i="10"/>
  <c r="O780" i="10"/>
  <c r="N780" i="10"/>
  <c r="M780" i="10"/>
  <c r="O713" i="10"/>
  <c r="N713" i="10"/>
  <c r="M713" i="10"/>
  <c r="O701" i="10"/>
  <c r="N701" i="10"/>
  <c r="M701" i="10"/>
  <c r="AF672" i="10"/>
  <c r="O764" i="10"/>
  <c r="N764" i="10"/>
  <c r="M764" i="10"/>
  <c r="O744" i="10"/>
  <c r="N744" i="10"/>
  <c r="M744" i="10"/>
  <c r="O736" i="10"/>
  <c r="N736" i="10"/>
  <c r="M736" i="10"/>
  <c r="AF613" i="10"/>
  <c r="AF601" i="10"/>
  <c r="AF589" i="10"/>
  <c r="AF630" i="10"/>
  <c r="AF622" i="10"/>
  <c r="AF618" i="10"/>
  <c r="O728" i="10"/>
  <c r="N728" i="10"/>
  <c r="M728" i="10"/>
  <c r="AF584" i="10"/>
  <c r="AF580" i="10"/>
  <c r="AF675" i="10"/>
  <c r="AF671" i="10"/>
  <c r="AF667" i="10"/>
  <c r="AF663" i="10"/>
  <c r="AF659" i="10"/>
  <c r="AF614" i="10"/>
  <c r="AF606" i="10"/>
  <c r="AF602" i="10"/>
  <c r="AF586" i="10"/>
  <c r="AF629" i="10"/>
  <c r="AF609" i="10"/>
  <c r="AF597" i="10"/>
  <c r="AF608" i="10"/>
  <c r="AF615" i="10"/>
  <c r="AF611" i="10"/>
  <c r="AF607" i="10"/>
  <c r="AF603" i="10"/>
  <c r="AF599" i="10"/>
  <c r="AF595" i="10"/>
  <c r="AF591" i="10"/>
  <c r="AF587" i="10"/>
  <c r="AF626" i="10"/>
  <c r="AF610" i="10"/>
  <c r="AF598" i="10"/>
  <c r="AF594" i="10"/>
  <c r="AF590" i="10"/>
  <c r="AF621" i="10"/>
  <c r="AF605" i="10"/>
  <c r="AF593" i="10"/>
  <c r="AF620" i="10"/>
  <c r="O784" i="10"/>
  <c r="N784" i="10"/>
  <c r="M784" i="10"/>
  <c r="AF784" i="10" s="1"/>
  <c r="AF664" i="10"/>
  <c r="O768" i="10"/>
  <c r="N768" i="10"/>
  <c r="M768" i="10"/>
  <c r="O760" i="10"/>
  <c r="N760" i="10"/>
  <c r="M760" i="10"/>
  <c r="O748" i="10"/>
  <c r="N748" i="10"/>
  <c r="M748" i="10"/>
  <c r="O740" i="10"/>
  <c r="N740" i="10"/>
  <c r="M740" i="10"/>
  <c r="O724" i="10"/>
  <c r="N724" i="10"/>
  <c r="M724" i="10"/>
  <c r="O716" i="10"/>
  <c r="N716" i="10"/>
  <c r="M716" i="10"/>
  <c r="O712" i="10"/>
  <c r="N712" i="10"/>
  <c r="M712" i="10"/>
  <c r="O708" i="10"/>
  <c r="N708" i="10"/>
  <c r="M708" i="10"/>
  <c r="O704" i="10"/>
  <c r="N704" i="10"/>
  <c r="M704" i="10"/>
  <c r="O700" i="10"/>
  <c r="N700" i="10"/>
  <c r="M700" i="10"/>
  <c r="AF700" i="10" s="1"/>
  <c r="O696" i="10"/>
  <c r="N696" i="10"/>
  <c r="M696" i="10"/>
  <c r="O692" i="10"/>
  <c r="N692" i="10"/>
  <c r="M692" i="10"/>
  <c r="O787" i="10"/>
  <c r="N787" i="10"/>
  <c r="M787" i="10"/>
  <c r="O783" i="10"/>
  <c r="N783" i="10"/>
  <c r="M783" i="10"/>
  <c r="AF783" i="10" s="1"/>
  <c r="O779" i="10"/>
  <c r="N779" i="10"/>
  <c r="M779" i="10"/>
  <c r="O775" i="10"/>
  <c r="N775" i="10"/>
  <c r="M775" i="10"/>
  <c r="O771" i="10"/>
  <c r="N771" i="10"/>
  <c r="M771" i="10"/>
  <c r="O767" i="10"/>
  <c r="N767" i="10"/>
  <c r="M767" i="10"/>
  <c r="O763" i="10"/>
  <c r="N763" i="10"/>
  <c r="M763" i="10"/>
  <c r="O759" i="10"/>
  <c r="N759" i="10"/>
  <c r="M759" i="10"/>
  <c r="O755" i="10"/>
  <c r="N755" i="10"/>
  <c r="M755" i="10"/>
  <c r="O751" i="10"/>
  <c r="N751" i="10"/>
  <c r="M751" i="10"/>
  <c r="O747" i="10"/>
  <c r="N747" i="10"/>
  <c r="M747" i="10"/>
  <c r="O743" i="10"/>
  <c r="N743" i="10"/>
  <c r="M743" i="10"/>
  <c r="O739" i="10"/>
  <c r="N739" i="10"/>
  <c r="M739" i="10"/>
  <c r="O735" i="10"/>
  <c r="N735" i="10"/>
  <c r="M735" i="10"/>
  <c r="O731" i="10"/>
  <c r="N731" i="10"/>
  <c r="M731" i="10"/>
  <c r="AF641" i="10"/>
  <c r="AF640" i="10"/>
  <c r="AF654" i="10"/>
  <c r="AF650" i="10"/>
  <c r="AF646" i="10"/>
  <c r="AF642" i="10"/>
  <c r="AF638" i="10"/>
  <c r="AF634" i="10"/>
  <c r="AF653" i="10"/>
  <c r="AF649" i="10"/>
  <c r="AF645" i="10"/>
  <c r="AF637" i="10"/>
  <c r="AF644" i="10"/>
  <c r="AF661" i="10"/>
  <c r="O776" i="10"/>
  <c r="N776" i="10"/>
  <c r="M776" i="10"/>
  <c r="AF628" i="10"/>
  <c r="AF612" i="10"/>
  <c r="AF604" i="10"/>
  <c r="AF600" i="10"/>
  <c r="AF596" i="10"/>
  <c r="AF592" i="10"/>
  <c r="AF588" i="10"/>
  <c r="O773" i="10"/>
  <c r="N773" i="10"/>
  <c r="M773" i="10"/>
  <c r="O745" i="10"/>
  <c r="N745" i="10"/>
  <c r="M745" i="10"/>
  <c r="O737" i="10"/>
  <c r="N737" i="10"/>
  <c r="M737" i="10"/>
  <c r="O729" i="10"/>
  <c r="N729" i="10"/>
  <c r="M729" i="10"/>
  <c r="O676" i="10"/>
  <c r="AF577" i="10"/>
  <c r="N689" i="10"/>
  <c r="M689" i="10"/>
  <c r="O689" i="10"/>
  <c r="M676" i="10"/>
  <c r="AF576" i="10"/>
  <c r="N676" i="10"/>
  <c r="O688" i="10"/>
  <c r="N688" i="10"/>
  <c r="M688" i="10"/>
  <c r="D122" i="4"/>
  <c r="AF787" i="10" l="1"/>
  <c r="AF780" i="10"/>
  <c r="AF702" i="10"/>
  <c r="AF698" i="10"/>
  <c r="AF729" i="10"/>
  <c r="AF731" i="10"/>
  <c r="AF747" i="10"/>
  <c r="AF763" i="10"/>
  <c r="AF696" i="10"/>
  <c r="AF712" i="10"/>
  <c r="AF748" i="10"/>
  <c r="AF764" i="10"/>
  <c r="AF732" i="10"/>
  <c r="AF717" i="10"/>
  <c r="AF761" i="10"/>
  <c r="AF690" i="10"/>
  <c r="AF722" i="10"/>
  <c r="AF754" i="10"/>
  <c r="AF770" i="10"/>
  <c r="AF691" i="10"/>
  <c r="AF707" i="10"/>
  <c r="AF723" i="10"/>
  <c r="AF697" i="10"/>
  <c r="AF753" i="10"/>
  <c r="AF694" i="10"/>
  <c r="AF726" i="10"/>
  <c r="AF725" i="10"/>
  <c r="AF737" i="10"/>
  <c r="AF776" i="10"/>
  <c r="AF735" i="10"/>
  <c r="AF751" i="10"/>
  <c r="AF767" i="10"/>
  <c r="AF704" i="10"/>
  <c r="AF716" i="10"/>
  <c r="AF760" i="10"/>
  <c r="AF713" i="10"/>
  <c r="AF756" i="10"/>
  <c r="AF733" i="10"/>
  <c r="AF765" i="10"/>
  <c r="AF706" i="10"/>
  <c r="AF738" i="10"/>
  <c r="AF758" i="10"/>
  <c r="AF774" i="10"/>
  <c r="AF695" i="10"/>
  <c r="AF699" i="10"/>
  <c r="AF711" i="10"/>
  <c r="AF727" i="10"/>
  <c r="AF709" i="10"/>
  <c r="AF777" i="10"/>
  <c r="AF730" i="10"/>
  <c r="AF781" i="10"/>
  <c r="AF782" i="10"/>
  <c r="AF786" i="10"/>
  <c r="AF773" i="10"/>
  <c r="AF743" i="10"/>
  <c r="AF759" i="10"/>
  <c r="AF775" i="10"/>
  <c r="AF692" i="10"/>
  <c r="AF708" i="10"/>
  <c r="AF740" i="10"/>
  <c r="AF728" i="10"/>
  <c r="AF744" i="10"/>
  <c r="AF701" i="10"/>
  <c r="AF772" i="10"/>
  <c r="AF757" i="10"/>
  <c r="AF710" i="10"/>
  <c r="AF750" i="10"/>
  <c r="AF766" i="10"/>
  <c r="AF719" i="10"/>
  <c r="AF752" i="10"/>
  <c r="AF741" i="10"/>
  <c r="AF718" i="10"/>
  <c r="AF742" i="10"/>
  <c r="AF745" i="10"/>
  <c r="AF739" i="10"/>
  <c r="AF755" i="10"/>
  <c r="AF771" i="10"/>
  <c r="AF779" i="10"/>
  <c r="AF724" i="10"/>
  <c r="AF768" i="10"/>
  <c r="AF736" i="10"/>
  <c r="AF693" i="10"/>
  <c r="AF705" i="10"/>
  <c r="AF749" i="10"/>
  <c r="AF769" i="10"/>
  <c r="AF746" i="10"/>
  <c r="AF762" i="10"/>
  <c r="AF703" i="10"/>
  <c r="AF715" i="10"/>
  <c r="AF720" i="10"/>
  <c r="AF721" i="10"/>
  <c r="AF714" i="10"/>
  <c r="AF734" i="10"/>
  <c r="N788" i="10"/>
  <c r="O788" i="10"/>
  <c r="AF689" i="10"/>
  <c r="M788" i="10"/>
  <c r="AF688" i="10"/>
  <c r="G168" i="5"/>
  <c r="G155" i="5"/>
  <c r="M98" i="5"/>
  <c r="L98" i="5"/>
  <c r="K98" i="5"/>
  <c r="J98" i="5"/>
  <c r="I98" i="5"/>
  <c r="H98" i="5"/>
  <c r="G98" i="5"/>
  <c r="E174" i="5"/>
  <c r="G126" i="5"/>
  <c r="G86" i="5"/>
  <c r="M86" i="5"/>
  <c r="L86" i="5"/>
  <c r="K86" i="5"/>
  <c r="J86" i="5"/>
  <c r="I86" i="5"/>
  <c r="H86" i="5"/>
  <c r="G73" i="5"/>
  <c r="M73" i="5"/>
  <c r="L73" i="5"/>
  <c r="K73" i="5"/>
  <c r="J73" i="5"/>
  <c r="I73" i="5"/>
  <c r="H73" i="5"/>
  <c r="I45" i="5"/>
  <c r="G27" i="18" l="1"/>
  <c r="H27" i="18"/>
  <c r="I27" i="18"/>
  <c r="F27" i="18"/>
  <c r="G49" i="16" l="1"/>
  <c r="G50" i="16"/>
  <c r="G51" i="16"/>
  <c r="G52" i="16"/>
  <c r="G53" i="16"/>
  <c r="G54" i="16"/>
  <c r="G48" i="16"/>
  <c r="G45" i="16"/>
  <c r="G44" i="16"/>
  <c r="F11" i="17"/>
  <c r="G16" i="16" l="1"/>
  <c r="F38" i="17" s="1"/>
  <c r="G14" i="16"/>
  <c r="F36" i="17" s="1"/>
  <c r="F23" i="16"/>
  <c r="F46" i="16"/>
  <c r="F55" i="16"/>
  <c r="F8" i="16"/>
  <c r="C5" i="18" l="1"/>
  <c r="C5" i="17"/>
  <c r="F83" i="20" l="1"/>
  <c r="G71" i="20"/>
  <c r="H71" i="20"/>
  <c r="I71" i="20"/>
  <c r="F71" i="20"/>
  <c r="G33" i="20"/>
  <c r="H33" i="20"/>
  <c r="I33" i="20"/>
  <c r="G34" i="20"/>
  <c r="H34" i="20"/>
  <c r="I34" i="20"/>
  <c r="F34" i="20"/>
  <c r="F33" i="20"/>
  <c r="G25" i="20"/>
  <c r="H25" i="20"/>
  <c r="I25" i="20"/>
  <c r="F25" i="20"/>
  <c r="F20" i="20"/>
  <c r="F19" i="20"/>
  <c r="G16" i="20"/>
  <c r="H16" i="20"/>
  <c r="I16" i="20"/>
  <c r="F16" i="20"/>
  <c r="C5" i="20"/>
  <c r="C5" i="19"/>
  <c r="G190" i="18"/>
  <c r="H190" i="18"/>
  <c r="I190" i="18"/>
  <c r="F190" i="18"/>
  <c r="G48" i="18"/>
  <c r="H48" i="18" s="1"/>
  <c r="I48" i="18" s="1"/>
  <c r="G47" i="18"/>
  <c r="H47" i="18" s="1"/>
  <c r="I47" i="18" s="1"/>
  <c r="G46" i="18"/>
  <c r="H46" i="18" s="1"/>
  <c r="I46" i="18" s="1"/>
  <c r="G40" i="18"/>
  <c r="H40" i="18" s="1"/>
  <c r="I40" i="18" s="1"/>
  <c r="G41" i="18"/>
  <c r="G39" i="18"/>
  <c r="H39" i="18" s="1"/>
  <c r="G15" i="18"/>
  <c r="H15" i="18"/>
  <c r="I15" i="18"/>
  <c r="F15" i="18"/>
  <c r="G240" i="5"/>
  <c r="G239" i="5"/>
  <c r="I239" i="5"/>
  <c r="J239" i="5"/>
  <c r="K239" i="5"/>
  <c r="L239" i="5"/>
  <c r="M239" i="5"/>
  <c r="I240" i="5"/>
  <c r="J240" i="5"/>
  <c r="K240" i="5"/>
  <c r="L240" i="5"/>
  <c r="M240" i="5"/>
  <c r="H240" i="5"/>
  <c r="H239" i="5"/>
  <c r="H195" i="5"/>
  <c r="I195" i="5"/>
  <c r="J195" i="5"/>
  <c r="K195" i="5"/>
  <c r="L195" i="5"/>
  <c r="M195" i="5"/>
  <c r="H196" i="5"/>
  <c r="I196" i="5"/>
  <c r="J196" i="5"/>
  <c r="K196" i="5"/>
  <c r="L196" i="5"/>
  <c r="M196" i="5"/>
  <c r="G196" i="5"/>
  <c r="G195" i="5"/>
  <c r="H208" i="5"/>
  <c r="I208" i="5"/>
  <c r="J208" i="5"/>
  <c r="K208" i="5"/>
  <c r="L208" i="5"/>
  <c r="M208" i="5"/>
  <c r="H209" i="5"/>
  <c r="I209" i="5"/>
  <c r="J209" i="5"/>
  <c r="K209" i="5"/>
  <c r="L209" i="5"/>
  <c r="M209" i="5"/>
  <c r="G209" i="5"/>
  <c r="G208" i="5"/>
  <c r="H226" i="5"/>
  <c r="I226" i="5"/>
  <c r="J226" i="5"/>
  <c r="K226" i="5"/>
  <c r="L226" i="5"/>
  <c r="M226" i="5"/>
  <c r="H227" i="5"/>
  <c r="I227" i="5"/>
  <c r="J227" i="5"/>
  <c r="K227" i="5"/>
  <c r="L227" i="5"/>
  <c r="M227" i="5"/>
  <c r="G227" i="5"/>
  <c r="G226" i="5"/>
  <c r="G8" i="18"/>
  <c r="G169" i="18" s="1"/>
  <c r="H8" i="18"/>
  <c r="H169" i="18" s="1"/>
  <c r="I8" i="18"/>
  <c r="I169" i="18" s="1"/>
  <c r="F8" i="18"/>
  <c r="G8" i="17"/>
  <c r="H8" i="17"/>
  <c r="I8" i="17"/>
  <c r="F8" i="17"/>
  <c r="I168" i="21"/>
  <c r="G8" i="16"/>
  <c r="H8" i="16"/>
  <c r="I8" i="16"/>
  <c r="C5" i="16"/>
  <c r="F60" i="15"/>
  <c r="G60" i="15"/>
  <c r="H60" i="15"/>
  <c r="I60" i="15"/>
  <c r="J60" i="15"/>
  <c r="K60" i="15"/>
  <c r="L60" i="15"/>
  <c r="K88" i="15"/>
  <c r="J88" i="15"/>
  <c r="I88" i="15"/>
  <c r="H88" i="15"/>
  <c r="G88" i="15"/>
  <c r="F88" i="15"/>
  <c r="L47" i="15"/>
  <c r="L48" i="15"/>
  <c r="M131" i="5"/>
  <c r="K48" i="15" s="1"/>
  <c r="L131" i="5"/>
  <c r="J48" i="15" s="1"/>
  <c r="K131" i="5"/>
  <c r="J131" i="5"/>
  <c r="H48" i="15" s="1"/>
  <c r="I131" i="5"/>
  <c r="H131" i="5"/>
  <c r="F48" i="15" s="1"/>
  <c r="G131" i="5"/>
  <c r="M45" i="5"/>
  <c r="K47" i="15" s="1"/>
  <c r="L45" i="5"/>
  <c r="L222" i="5" s="1"/>
  <c r="K45" i="5"/>
  <c r="I47" i="15" s="1"/>
  <c r="J45" i="5"/>
  <c r="J222" i="5" s="1"/>
  <c r="G47" i="15"/>
  <c r="H45" i="5"/>
  <c r="H222" i="5" s="1"/>
  <c r="G45" i="5"/>
  <c r="H235" i="5" l="1"/>
  <c r="F100" i="15" s="1"/>
  <c r="L235" i="5"/>
  <c r="J100" i="15" s="1"/>
  <c r="G42" i="18"/>
  <c r="G78" i="20" s="1"/>
  <c r="J235" i="5"/>
  <c r="H100" i="15" s="1"/>
  <c r="H152" i="21"/>
  <c r="F62" i="20" s="1"/>
  <c r="F99" i="15"/>
  <c r="H99" i="15"/>
  <c r="J99" i="15"/>
  <c r="J101" i="15" s="1"/>
  <c r="F75" i="20"/>
  <c r="I75" i="20"/>
  <c r="G75" i="20"/>
  <c r="I74" i="20"/>
  <c r="G74" i="20"/>
  <c r="F74" i="20"/>
  <c r="H75" i="20"/>
  <c r="H74" i="20"/>
  <c r="L191" i="5"/>
  <c r="J191" i="5"/>
  <c r="I67" i="20" s="1"/>
  <c r="H191" i="5"/>
  <c r="G67" i="20" s="1"/>
  <c r="M204" i="5"/>
  <c r="K204" i="5"/>
  <c r="I204" i="5"/>
  <c r="H68" i="20" s="1"/>
  <c r="G204" i="5"/>
  <c r="F68" i="20" s="1"/>
  <c r="M222" i="5"/>
  <c r="K222" i="5"/>
  <c r="I222" i="5"/>
  <c r="G235" i="5"/>
  <c r="M235" i="5"/>
  <c r="K100" i="15" s="1"/>
  <c r="K235" i="5"/>
  <c r="I100" i="15" s="1"/>
  <c r="I235" i="5"/>
  <c r="G100" i="15" s="1"/>
  <c r="I48" i="15"/>
  <c r="I49" i="15" s="1"/>
  <c r="G48" i="15"/>
  <c r="G49" i="15" s="1"/>
  <c r="J47" i="15"/>
  <c r="J49" i="15" s="1"/>
  <c r="H47" i="15"/>
  <c r="H49" i="15" s="1"/>
  <c r="F47" i="15"/>
  <c r="F49" i="15" s="1"/>
  <c r="H19" i="18"/>
  <c r="F19" i="18"/>
  <c r="H22" i="18"/>
  <c r="G191" i="5"/>
  <c r="F67" i="20" s="1"/>
  <c r="K191" i="5"/>
  <c r="I191" i="5"/>
  <c r="H67" i="20" s="1"/>
  <c r="L204" i="5"/>
  <c r="J204" i="5"/>
  <c r="I68" i="20" s="1"/>
  <c r="H204" i="5"/>
  <c r="G68" i="20" s="1"/>
  <c r="G222" i="5"/>
  <c r="I19" i="18"/>
  <c r="G19" i="18"/>
  <c r="F22" i="18"/>
  <c r="I22" i="18"/>
  <c r="G22" i="18"/>
  <c r="K49" i="15"/>
  <c r="I39" i="18"/>
  <c r="H41" i="18"/>
  <c r="I41" i="18" s="1"/>
  <c r="L49" i="15"/>
  <c r="I42" i="18" l="1"/>
  <c r="I78" i="20" s="1"/>
  <c r="F101" i="15"/>
  <c r="H101" i="15"/>
  <c r="G99" i="15"/>
  <c r="G101" i="15" s="1"/>
  <c r="K99" i="15"/>
  <c r="K101" i="15" s="1"/>
  <c r="I99" i="15"/>
  <c r="I101" i="15" s="1"/>
  <c r="M191" i="5"/>
  <c r="H42" i="18"/>
  <c r="H78" i="20" s="1"/>
  <c r="F36" i="15" l="1"/>
  <c r="G36" i="15"/>
  <c r="H36" i="15"/>
  <c r="I36" i="15"/>
  <c r="J36" i="15"/>
  <c r="K36" i="15"/>
  <c r="L36" i="15"/>
  <c r="J8" i="15"/>
  <c r="K8" i="15"/>
  <c r="L8" i="15"/>
  <c r="I8" i="15"/>
  <c r="F8" i="15"/>
  <c r="G8" i="15"/>
  <c r="H8" i="15"/>
  <c r="H157" i="21" l="1"/>
  <c r="H140" i="21"/>
  <c r="M238" i="5"/>
  <c r="I238" i="5"/>
  <c r="J238" i="5"/>
  <c r="K238" i="5"/>
  <c r="L238" i="5"/>
  <c r="H238" i="5"/>
  <c r="G238" i="5"/>
  <c r="H224" i="5"/>
  <c r="F69" i="15" s="1"/>
  <c r="I224" i="5"/>
  <c r="G69" i="15" s="1"/>
  <c r="J224" i="5"/>
  <c r="H69" i="15" s="1"/>
  <c r="K224" i="5"/>
  <c r="I69" i="15" s="1"/>
  <c r="L224" i="5"/>
  <c r="J69" i="15" s="1"/>
  <c r="M224" i="5"/>
  <c r="K69" i="15" s="1"/>
  <c r="H225" i="5"/>
  <c r="F70" i="15" s="1"/>
  <c r="I225" i="5"/>
  <c r="G70" i="15" s="1"/>
  <c r="J225" i="5"/>
  <c r="H70" i="15" s="1"/>
  <c r="K225" i="5"/>
  <c r="I70" i="15" s="1"/>
  <c r="L225" i="5"/>
  <c r="J70" i="15" s="1"/>
  <c r="M225" i="5"/>
  <c r="K70" i="15" s="1"/>
  <c r="G225" i="5"/>
  <c r="G224" i="5"/>
  <c r="H207" i="5"/>
  <c r="I207" i="5"/>
  <c r="J207" i="5"/>
  <c r="K207" i="5"/>
  <c r="L207" i="5"/>
  <c r="M207" i="5"/>
  <c r="H126" i="5"/>
  <c r="I126" i="5"/>
  <c r="J126" i="5"/>
  <c r="K126" i="5"/>
  <c r="L126" i="5"/>
  <c r="M126" i="5"/>
  <c r="H155" i="5"/>
  <c r="I155" i="5"/>
  <c r="I205" i="5" s="1"/>
  <c r="J155" i="5"/>
  <c r="K155" i="5"/>
  <c r="K205" i="5" s="1"/>
  <c r="L155" i="5"/>
  <c r="L223" i="5" s="1"/>
  <c r="J67" i="15" s="1"/>
  <c r="M155" i="5"/>
  <c r="M205" i="5" s="1"/>
  <c r="H168" i="5"/>
  <c r="I168" i="5"/>
  <c r="I206" i="5" s="1"/>
  <c r="J168" i="5"/>
  <c r="K168" i="5"/>
  <c r="K206" i="5" s="1"/>
  <c r="L168" i="5"/>
  <c r="M168" i="5"/>
  <c r="M206" i="5" s="1"/>
  <c r="G207" i="5"/>
  <c r="G206" i="5"/>
  <c r="G205" i="5"/>
  <c r="H192" i="5"/>
  <c r="G15" i="15" s="1"/>
  <c r="G179" i="18" s="1"/>
  <c r="I192" i="5"/>
  <c r="H15" i="15" s="1"/>
  <c r="H179" i="18" s="1"/>
  <c r="J192" i="5"/>
  <c r="I15" i="15" s="1"/>
  <c r="I179" i="18" s="1"/>
  <c r="K192" i="5"/>
  <c r="J15" i="15" s="1"/>
  <c r="L192" i="5"/>
  <c r="H193" i="5"/>
  <c r="G18" i="15" s="1"/>
  <c r="G181" i="18" s="1"/>
  <c r="I193" i="5"/>
  <c r="H18" i="15" s="1"/>
  <c r="H181" i="18" s="1"/>
  <c r="J193" i="5"/>
  <c r="I18" i="15" s="1"/>
  <c r="I181" i="18" s="1"/>
  <c r="K193" i="5"/>
  <c r="J18" i="15" s="1"/>
  <c r="L193" i="5"/>
  <c r="H194" i="5"/>
  <c r="G17" i="15" s="1"/>
  <c r="I194" i="5"/>
  <c r="H17" i="15" s="1"/>
  <c r="J194" i="5"/>
  <c r="I17" i="15" s="1"/>
  <c r="K194" i="5"/>
  <c r="J17" i="15" s="1"/>
  <c r="L194" i="5"/>
  <c r="G194" i="5"/>
  <c r="F17" i="15" s="1"/>
  <c r="F180" i="18" s="1"/>
  <c r="G193" i="5"/>
  <c r="F18" i="15" s="1"/>
  <c r="F181" i="18" s="1"/>
  <c r="G192" i="5"/>
  <c r="F15" i="15" s="1"/>
  <c r="F179" i="18" s="1"/>
  <c r="H42" i="1"/>
  <c r="H24" i="5" s="1"/>
  <c r="D40" i="4"/>
  <c r="E41" i="4"/>
  <c r="D37" i="4"/>
  <c r="D36" i="4"/>
  <c r="C37" i="4"/>
  <c r="C36" i="4"/>
  <c r="C35" i="4"/>
  <c r="I180" i="18" l="1"/>
  <c r="H180" i="18"/>
  <c r="G180" i="18"/>
  <c r="G24" i="5"/>
  <c r="G219" i="5" s="1"/>
  <c r="M237" i="5"/>
  <c r="K237" i="5"/>
  <c r="I236" i="5"/>
  <c r="I237" i="5"/>
  <c r="K236" i="5"/>
  <c r="I42" i="1"/>
  <c r="G53" i="20" s="1"/>
  <c r="F53" i="20"/>
  <c r="F24" i="20"/>
  <c r="F27" i="20"/>
  <c r="I26" i="20"/>
  <c r="G26" i="20"/>
  <c r="H27" i="20"/>
  <c r="I24" i="20"/>
  <c r="G24" i="20"/>
  <c r="F26" i="20"/>
  <c r="H26" i="20"/>
  <c r="I27" i="20"/>
  <c r="G27" i="20"/>
  <c r="H24" i="20"/>
  <c r="M193" i="5"/>
  <c r="L18" i="15" s="1"/>
  <c r="K18" i="15"/>
  <c r="L206" i="5"/>
  <c r="J206" i="5"/>
  <c r="H206" i="5"/>
  <c r="L205" i="5"/>
  <c r="J205" i="5"/>
  <c r="H205" i="5"/>
  <c r="M223" i="5"/>
  <c r="K67" i="15" s="1"/>
  <c r="K223" i="5"/>
  <c r="I67" i="15" s="1"/>
  <c r="I223" i="5"/>
  <c r="G67" i="15" s="1"/>
  <c r="G236" i="5"/>
  <c r="H237" i="5"/>
  <c r="L237" i="5"/>
  <c r="J237" i="5"/>
  <c r="L236" i="5"/>
  <c r="J236" i="5"/>
  <c r="M236" i="5"/>
  <c r="M194" i="5"/>
  <c r="L17" i="15" s="1"/>
  <c r="K17" i="15"/>
  <c r="M192" i="5"/>
  <c r="L15" i="15" s="1"/>
  <c r="K15" i="15"/>
  <c r="G223" i="5"/>
  <c r="J223" i="5"/>
  <c r="H67" i="15" s="1"/>
  <c r="H223" i="5"/>
  <c r="F67" i="15" s="1"/>
  <c r="G237" i="5"/>
  <c r="H236" i="5"/>
  <c r="E40" i="4"/>
  <c r="F40" i="4"/>
  <c r="J42" i="1" l="1"/>
  <c r="K42" i="1" s="1"/>
  <c r="I53" i="20" s="1"/>
  <c r="D41" i="4"/>
  <c r="F41" i="4"/>
  <c r="H53" i="20" l="1"/>
  <c r="L42" i="1"/>
  <c r="M42" i="1" l="1"/>
  <c r="H70" i="21"/>
  <c r="M97" i="5"/>
  <c r="M183" i="5" s="1"/>
  <c r="L97" i="5"/>
  <c r="L183" i="5" s="1"/>
  <c r="I70" i="21"/>
  <c r="F68" i="18" s="1"/>
  <c r="J70" i="21"/>
  <c r="G68" i="18" s="1"/>
  <c r="K70" i="21"/>
  <c r="H68" i="18" s="1"/>
  <c r="L70" i="21"/>
  <c r="I68" i="18" s="1"/>
  <c r="M70" i="21"/>
  <c r="N70" i="21"/>
  <c r="O70" i="21"/>
  <c r="E381" i="11" l="1"/>
  <c r="E319" i="11"/>
  <c r="E380" i="11"/>
  <c r="E318" i="11"/>
  <c r="E680" i="10"/>
  <c r="E681" i="10"/>
  <c r="E569" i="10"/>
  <c r="E568" i="10"/>
  <c r="O81" i="21"/>
  <c r="O145" i="21" s="1"/>
  <c r="O51" i="21"/>
  <c r="O141" i="21" s="1"/>
  <c r="N81" i="21"/>
  <c r="N145" i="21" s="1"/>
  <c r="M81" i="21"/>
  <c r="L81" i="21"/>
  <c r="L145" i="21" s="1"/>
  <c r="K81" i="21"/>
  <c r="K145" i="21" s="1"/>
  <c r="J81" i="21"/>
  <c r="J145" i="21" s="1"/>
  <c r="H81" i="21"/>
  <c r="H145" i="21" s="1"/>
  <c r="I51" i="21"/>
  <c r="I141" i="21" s="1"/>
  <c r="J51" i="21"/>
  <c r="J141" i="21" s="1"/>
  <c r="K51" i="21"/>
  <c r="K141" i="21" s="1"/>
  <c r="L51" i="21"/>
  <c r="L141" i="21" s="1"/>
  <c r="M51" i="21"/>
  <c r="M141" i="21" s="1"/>
  <c r="N51" i="21"/>
  <c r="N141" i="21" s="1"/>
  <c r="H51" i="21"/>
  <c r="H141" i="21" s="1"/>
  <c r="J8" i="21"/>
  <c r="K8" i="21"/>
  <c r="L8" i="21"/>
  <c r="M8" i="21"/>
  <c r="N8" i="21"/>
  <c r="O8" i="21"/>
  <c r="I8" i="21"/>
  <c r="C5" i="21"/>
  <c r="H123" i="21"/>
  <c r="H146" i="21" s="1"/>
  <c r="I121" i="21"/>
  <c r="J121" i="21" s="1"/>
  <c r="K121" i="21" s="1"/>
  <c r="L121" i="21" s="1"/>
  <c r="M121" i="21" s="1"/>
  <c r="N121" i="21" s="1"/>
  <c r="O121" i="21" s="1"/>
  <c r="I120" i="21"/>
  <c r="J120" i="21" s="1"/>
  <c r="K120" i="21" s="1"/>
  <c r="L120" i="21" s="1"/>
  <c r="M120" i="21" s="1"/>
  <c r="N120" i="21" s="1"/>
  <c r="O120" i="21" s="1"/>
  <c r="I119" i="21"/>
  <c r="J119" i="21" s="1"/>
  <c r="K119" i="21" s="1"/>
  <c r="L119" i="21" s="1"/>
  <c r="M119" i="21" s="1"/>
  <c r="N119" i="21" s="1"/>
  <c r="O119" i="21" s="1"/>
  <c r="I118" i="21"/>
  <c r="J118" i="21" s="1"/>
  <c r="K118" i="21" s="1"/>
  <c r="L118" i="21" s="1"/>
  <c r="M118" i="21" s="1"/>
  <c r="N118" i="21" s="1"/>
  <c r="O118" i="21" s="1"/>
  <c r="I117" i="21"/>
  <c r="J117" i="21" s="1"/>
  <c r="K117" i="21" s="1"/>
  <c r="L117" i="21" s="1"/>
  <c r="M117" i="21" s="1"/>
  <c r="N117" i="21" s="1"/>
  <c r="O117" i="21" s="1"/>
  <c r="I116" i="21"/>
  <c r="J116" i="21" s="1"/>
  <c r="K116" i="21" s="1"/>
  <c r="L116" i="21" s="1"/>
  <c r="M116" i="21" s="1"/>
  <c r="N116" i="21" s="1"/>
  <c r="O116" i="21" s="1"/>
  <c r="I115" i="21"/>
  <c r="J115" i="21" s="1"/>
  <c r="K115" i="21" s="1"/>
  <c r="L115" i="21" s="1"/>
  <c r="M115" i="21" s="1"/>
  <c r="N115" i="21" s="1"/>
  <c r="O115" i="21" s="1"/>
  <c r="I114" i="21"/>
  <c r="J114" i="21" s="1"/>
  <c r="K114" i="21" s="1"/>
  <c r="L114" i="21" s="1"/>
  <c r="M114" i="21" s="1"/>
  <c r="N114" i="21" s="1"/>
  <c r="O114" i="21" s="1"/>
  <c r="I113" i="21"/>
  <c r="J113" i="21" s="1"/>
  <c r="K113" i="21" s="1"/>
  <c r="L113" i="21" s="1"/>
  <c r="M113" i="21" s="1"/>
  <c r="N113" i="21" s="1"/>
  <c r="O113" i="21" s="1"/>
  <c r="I112" i="21"/>
  <c r="J112" i="21" s="1"/>
  <c r="K112" i="21" s="1"/>
  <c r="L112" i="21" s="1"/>
  <c r="M112" i="21" s="1"/>
  <c r="N112" i="21" s="1"/>
  <c r="O112" i="21" s="1"/>
  <c r="I111" i="21"/>
  <c r="J111" i="21" s="1"/>
  <c r="K111" i="21" s="1"/>
  <c r="L111" i="21" s="1"/>
  <c r="M111" i="21" s="1"/>
  <c r="N111" i="21" s="1"/>
  <c r="O111" i="21" s="1"/>
  <c r="I110" i="21"/>
  <c r="J110" i="21" s="1"/>
  <c r="K110" i="21" s="1"/>
  <c r="L110" i="21" s="1"/>
  <c r="M110" i="21" s="1"/>
  <c r="N110" i="21" s="1"/>
  <c r="O110" i="21" s="1"/>
  <c r="I109" i="21"/>
  <c r="J109" i="21" s="1"/>
  <c r="K109" i="21" s="1"/>
  <c r="L109" i="21" s="1"/>
  <c r="M109" i="21" s="1"/>
  <c r="N109" i="21" s="1"/>
  <c r="O109" i="21" s="1"/>
  <c r="I108" i="21"/>
  <c r="J108" i="21" s="1"/>
  <c r="K108" i="21" s="1"/>
  <c r="L108" i="21" s="1"/>
  <c r="M108" i="21" s="1"/>
  <c r="N108" i="21" s="1"/>
  <c r="O108" i="21" s="1"/>
  <c r="I107" i="21"/>
  <c r="J107" i="21" s="1"/>
  <c r="K107" i="21" s="1"/>
  <c r="L107" i="21" s="1"/>
  <c r="M107" i="21" s="1"/>
  <c r="N107" i="21" s="1"/>
  <c r="O107" i="21" s="1"/>
  <c r="I106" i="21"/>
  <c r="J106" i="21" s="1"/>
  <c r="K106" i="21" s="1"/>
  <c r="L106" i="21" s="1"/>
  <c r="M106" i="21" s="1"/>
  <c r="N106" i="21" s="1"/>
  <c r="O106" i="21" s="1"/>
  <c r="I105" i="21"/>
  <c r="J105" i="21" s="1"/>
  <c r="K105" i="21" s="1"/>
  <c r="L105" i="21" s="1"/>
  <c r="M105" i="21" s="1"/>
  <c r="N105" i="21" s="1"/>
  <c r="O105" i="21" s="1"/>
  <c r="I104" i="21"/>
  <c r="J104" i="21" s="1"/>
  <c r="K104" i="21" s="1"/>
  <c r="L104" i="21" s="1"/>
  <c r="M104" i="21" s="1"/>
  <c r="N104" i="21" s="1"/>
  <c r="O104" i="21" s="1"/>
  <c r="I103" i="21"/>
  <c r="J103" i="21" s="1"/>
  <c r="K103" i="21" s="1"/>
  <c r="L103" i="21" s="1"/>
  <c r="M103" i="21" s="1"/>
  <c r="N103" i="21" s="1"/>
  <c r="O103" i="21" s="1"/>
  <c r="I102" i="21"/>
  <c r="J102" i="21" s="1"/>
  <c r="K102" i="21" s="1"/>
  <c r="L102" i="21" s="1"/>
  <c r="M102" i="21" s="1"/>
  <c r="N102" i="21" s="1"/>
  <c r="O102" i="21" s="1"/>
  <c r="I101" i="21"/>
  <c r="J101" i="21" s="1"/>
  <c r="K101" i="21" s="1"/>
  <c r="L101" i="21" s="1"/>
  <c r="M101" i="21" s="1"/>
  <c r="N101" i="21" s="1"/>
  <c r="O101" i="21" s="1"/>
  <c r="I100" i="21"/>
  <c r="J100" i="21" s="1"/>
  <c r="K100" i="21" s="1"/>
  <c r="L100" i="21" s="1"/>
  <c r="M100" i="21" s="1"/>
  <c r="N100" i="21" s="1"/>
  <c r="O100" i="21" s="1"/>
  <c r="I99" i="21"/>
  <c r="J99" i="21" s="1"/>
  <c r="K99" i="21" s="1"/>
  <c r="L99" i="21" s="1"/>
  <c r="M99" i="21" s="1"/>
  <c r="N99" i="21" s="1"/>
  <c r="O99" i="21" s="1"/>
  <c r="I98" i="21"/>
  <c r="J98" i="21" s="1"/>
  <c r="K98" i="21" s="1"/>
  <c r="L98" i="21" s="1"/>
  <c r="M98" i="21" s="1"/>
  <c r="N98" i="21" s="1"/>
  <c r="O98" i="21" s="1"/>
  <c r="I97" i="21"/>
  <c r="J97" i="21" s="1"/>
  <c r="K97" i="21" s="1"/>
  <c r="L97" i="21" s="1"/>
  <c r="M97" i="21" s="1"/>
  <c r="N97" i="21" s="1"/>
  <c r="O97" i="21" s="1"/>
  <c r="I96" i="21"/>
  <c r="J96" i="21" s="1"/>
  <c r="K96" i="21" s="1"/>
  <c r="L96" i="21" s="1"/>
  <c r="M96" i="21" s="1"/>
  <c r="N96" i="21" s="1"/>
  <c r="O96" i="21" s="1"/>
  <c r="I95" i="21"/>
  <c r="J95" i="21" s="1"/>
  <c r="K95" i="21" s="1"/>
  <c r="L95" i="21" s="1"/>
  <c r="M95" i="21" s="1"/>
  <c r="N95" i="21" s="1"/>
  <c r="O95" i="21" s="1"/>
  <c r="I94" i="21"/>
  <c r="J94" i="21" s="1"/>
  <c r="K94" i="21" s="1"/>
  <c r="L94" i="21" s="1"/>
  <c r="M94" i="21" s="1"/>
  <c r="N94" i="21" s="1"/>
  <c r="O94" i="21" s="1"/>
  <c r="I93" i="21"/>
  <c r="J93" i="21" s="1"/>
  <c r="K93" i="21" s="1"/>
  <c r="L93" i="21" s="1"/>
  <c r="M93" i="21" s="1"/>
  <c r="N93" i="21" s="1"/>
  <c r="O93" i="21" s="1"/>
  <c r="I92" i="21"/>
  <c r="J92" i="21" s="1"/>
  <c r="K92" i="21" s="1"/>
  <c r="L92" i="21" s="1"/>
  <c r="M92" i="21" s="1"/>
  <c r="N92" i="21" s="1"/>
  <c r="O92" i="21" s="1"/>
  <c r="I91" i="21"/>
  <c r="J91" i="21" s="1"/>
  <c r="K91" i="21" s="1"/>
  <c r="L91" i="21" s="1"/>
  <c r="M91" i="21" s="1"/>
  <c r="N91" i="21" s="1"/>
  <c r="O91" i="21" s="1"/>
  <c r="I90" i="21"/>
  <c r="J90" i="21" s="1"/>
  <c r="K90" i="21" s="1"/>
  <c r="L90" i="21" s="1"/>
  <c r="M90" i="21" s="1"/>
  <c r="N90" i="21" s="1"/>
  <c r="O90" i="21" s="1"/>
  <c r="I89" i="21"/>
  <c r="J89" i="21" s="1"/>
  <c r="K89" i="21" s="1"/>
  <c r="L89" i="21" s="1"/>
  <c r="M89" i="21" s="1"/>
  <c r="N89" i="21" s="1"/>
  <c r="O89" i="21" s="1"/>
  <c r="I88" i="21"/>
  <c r="J88" i="21" s="1"/>
  <c r="K88" i="21" s="1"/>
  <c r="L88" i="21" s="1"/>
  <c r="M88" i="21" s="1"/>
  <c r="N88" i="21" s="1"/>
  <c r="O88" i="21" s="1"/>
  <c r="I87" i="21"/>
  <c r="I81" i="21"/>
  <c r="I40" i="21"/>
  <c r="J39" i="21"/>
  <c r="K39" i="21" s="1"/>
  <c r="L39" i="21" s="1"/>
  <c r="M39" i="21" s="1"/>
  <c r="N39" i="21" s="1"/>
  <c r="O39" i="21" s="1"/>
  <c r="J38" i="21"/>
  <c r="K38" i="21" s="1"/>
  <c r="L38" i="21" s="1"/>
  <c r="M38" i="21" s="1"/>
  <c r="N38" i="21" s="1"/>
  <c r="O38" i="21" s="1"/>
  <c r="J37" i="21"/>
  <c r="K37" i="21" s="1"/>
  <c r="L37" i="21" s="1"/>
  <c r="M37" i="21" s="1"/>
  <c r="N37" i="21" s="1"/>
  <c r="O37" i="21" s="1"/>
  <c r="J36" i="21"/>
  <c r="K36" i="21" s="1"/>
  <c r="L36" i="21" s="1"/>
  <c r="M36" i="21" s="1"/>
  <c r="N36" i="21" s="1"/>
  <c r="J35" i="21"/>
  <c r="K35" i="21" s="1"/>
  <c r="L35" i="21" s="1"/>
  <c r="M35" i="21" s="1"/>
  <c r="N35" i="21" s="1"/>
  <c r="O35" i="21" s="1"/>
  <c r="J34" i="21"/>
  <c r="K34" i="21" s="1"/>
  <c r="L34" i="21" s="1"/>
  <c r="M34" i="21" s="1"/>
  <c r="N34" i="21" s="1"/>
  <c r="O34" i="21" s="1"/>
  <c r="J33" i="21"/>
  <c r="K33" i="21" s="1"/>
  <c r="L33" i="21" s="1"/>
  <c r="M33" i="21" s="1"/>
  <c r="N33" i="21" s="1"/>
  <c r="O33" i="21" s="1"/>
  <c r="J32" i="21"/>
  <c r="K32" i="21" s="1"/>
  <c r="L32" i="21" s="1"/>
  <c r="M32" i="21" s="1"/>
  <c r="N32" i="21" s="1"/>
  <c r="O32" i="21" s="1"/>
  <c r="J31" i="21"/>
  <c r="K31" i="21" s="1"/>
  <c r="L31" i="21" s="1"/>
  <c r="M31" i="21" s="1"/>
  <c r="N31" i="21" s="1"/>
  <c r="O31" i="21" s="1"/>
  <c r="J30" i="21"/>
  <c r="K30" i="21" s="1"/>
  <c r="L30" i="21" s="1"/>
  <c r="M30" i="21" s="1"/>
  <c r="J29" i="21"/>
  <c r="K29" i="21" s="1"/>
  <c r="L29" i="21" s="1"/>
  <c r="M29" i="21" s="1"/>
  <c r="N29" i="21" s="1"/>
  <c r="O29" i="21" s="1"/>
  <c r="J28" i="21"/>
  <c r="K28" i="21" s="1"/>
  <c r="L28" i="21" s="1"/>
  <c r="M28" i="21" s="1"/>
  <c r="N28" i="21" s="1"/>
  <c r="O28" i="21" s="1"/>
  <c r="J27" i="21"/>
  <c r="J26" i="21"/>
  <c r="K26" i="21" s="1"/>
  <c r="L26" i="21" s="1"/>
  <c r="M26" i="21" s="1"/>
  <c r="N26" i="21" s="1"/>
  <c r="O26" i="21" s="1"/>
  <c r="J25" i="21"/>
  <c r="K25" i="21" s="1"/>
  <c r="L25" i="21" s="1"/>
  <c r="M25" i="21" s="1"/>
  <c r="N25" i="21" s="1"/>
  <c r="O25" i="21" s="1"/>
  <c r="J24" i="21"/>
  <c r="K24" i="21" s="1"/>
  <c r="L24" i="21" s="1"/>
  <c r="M24" i="21" s="1"/>
  <c r="N24" i="21" s="1"/>
  <c r="O24" i="21" s="1"/>
  <c r="J23" i="21"/>
  <c r="K23" i="21" s="1"/>
  <c r="L23" i="21" s="1"/>
  <c r="M23" i="21" s="1"/>
  <c r="N23" i="21" s="1"/>
  <c r="O23" i="21" s="1"/>
  <c r="J22" i="21"/>
  <c r="K22" i="21" s="1"/>
  <c r="L22" i="21" s="1"/>
  <c r="M22" i="21" s="1"/>
  <c r="N22" i="21" s="1"/>
  <c r="O22" i="21" s="1"/>
  <c r="J21" i="21"/>
  <c r="K21" i="21" s="1"/>
  <c r="L21" i="21" s="1"/>
  <c r="M21" i="21" s="1"/>
  <c r="N21" i="21" s="1"/>
  <c r="O21" i="21" s="1"/>
  <c r="J20" i="21"/>
  <c r="J168" i="21" s="1"/>
  <c r="F21" i="20"/>
  <c r="F82" i="18"/>
  <c r="F84" i="20" s="1"/>
  <c r="G81" i="18"/>
  <c r="H81" i="18" s="1"/>
  <c r="I81" i="18" s="1"/>
  <c r="G80" i="18"/>
  <c r="H80" i="18" s="1"/>
  <c r="I80" i="18" s="1"/>
  <c r="G79" i="18"/>
  <c r="H79" i="18" s="1"/>
  <c r="I79" i="18" s="1"/>
  <c r="G78" i="18"/>
  <c r="G74" i="18"/>
  <c r="G70" i="18"/>
  <c r="H70" i="18" s="1"/>
  <c r="I70" i="18" s="1"/>
  <c r="G69" i="18"/>
  <c r="H69" i="18" s="1"/>
  <c r="I69" i="18" s="1"/>
  <c r="G66" i="18"/>
  <c r="H66" i="18" s="1"/>
  <c r="I66" i="18" s="1"/>
  <c r="G65" i="18"/>
  <c r="G60" i="18"/>
  <c r="G54" i="18"/>
  <c r="F49" i="18"/>
  <c r="F79" i="20" s="1"/>
  <c r="G49" i="18"/>
  <c r="G79" i="20" s="1"/>
  <c r="F42" i="18"/>
  <c r="F78" i="20" s="1"/>
  <c r="H54" i="16"/>
  <c r="I54" i="16" s="1"/>
  <c r="J54" i="16" s="1"/>
  <c r="H53" i="16"/>
  <c r="I53" i="16" s="1"/>
  <c r="J53" i="16" s="1"/>
  <c r="H52" i="16"/>
  <c r="I52" i="16" s="1"/>
  <c r="J52" i="16" s="1"/>
  <c r="H51" i="16"/>
  <c r="I51" i="16" s="1"/>
  <c r="J51" i="16" s="1"/>
  <c r="H50" i="16"/>
  <c r="I50" i="16" s="1"/>
  <c r="J50" i="16" s="1"/>
  <c r="H49" i="16"/>
  <c r="I49" i="16" s="1"/>
  <c r="J49" i="16" s="1"/>
  <c r="G55" i="16"/>
  <c r="F25" i="17" s="1"/>
  <c r="H45" i="16"/>
  <c r="I45" i="16" s="1"/>
  <c r="J45" i="16" s="1"/>
  <c r="G46" i="16"/>
  <c r="F44" i="17" s="1"/>
  <c r="H41" i="16"/>
  <c r="I41" i="16" s="1"/>
  <c r="J41" i="16" s="1"/>
  <c r="H35" i="16"/>
  <c r="I35" i="16" s="1"/>
  <c r="J35" i="16" s="1"/>
  <c r="H34" i="16"/>
  <c r="I34" i="16" s="1"/>
  <c r="J34" i="16" s="1"/>
  <c r="H33" i="16"/>
  <c r="I33" i="16" s="1"/>
  <c r="J33" i="16" s="1"/>
  <c r="C5" i="15"/>
  <c r="C57" i="15" s="1"/>
  <c r="N161" i="21" l="1"/>
  <c r="J75" i="15" s="1"/>
  <c r="M145" i="21"/>
  <c r="J161" i="21"/>
  <c r="F75" i="15" s="1"/>
  <c r="I145" i="21"/>
  <c r="F23" i="15" s="1"/>
  <c r="F31" i="20" s="1"/>
  <c r="M161" i="21"/>
  <c r="I75" i="15" s="1"/>
  <c r="I152" i="21"/>
  <c r="G62" i="20" s="1"/>
  <c r="K161" i="21"/>
  <c r="G75" i="15" s="1"/>
  <c r="O161" i="21"/>
  <c r="K75" i="15" s="1"/>
  <c r="G83" i="20"/>
  <c r="H44" i="16"/>
  <c r="H46" i="16" s="1"/>
  <c r="G44" i="17" s="1"/>
  <c r="H14" i="16"/>
  <c r="H21" i="16"/>
  <c r="H16" i="16"/>
  <c r="H20" i="16"/>
  <c r="F41" i="20"/>
  <c r="F117" i="18"/>
  <c r="F118" i="18" s="1"/>
  <c r="F52" i="17" s="1"/>
  <c r="F42" i="20"/>
  <c r="G41" i="20"/>
  <c r="H54" i="18"/>
  <c r="H60" i="18"/>
  <c r="H65" i="18"/>
  <c r="H74" i="18"/>
  <c r="G82" i="18"/>
  <c r="G84" i="20" s="1"/>
  <c r="H78" i="18"/>
  <c r="I159" i="21"/>
  <c r="I161" i="21"/>
  <c r="L161" i="21"/>
  <c r="H75" i="15" s="1"/>
  <c r="O157" i="21"/>
  <c r="M157" i="21"/>
  <c r="K157" i="21"/>
  <c r="G23" i="15"/>
  <c r="G31" i="20" s="1"/>
  <c r="I23" i="15"/>
  <c r="I31" i="20" s="1"/>
  <c r="K23" i="15"/>
  <c r="L23" i="15"/>
  <c r="I157" i="21"/>
  <c r="N157" i="21"/>
  <c r="L157" i="21"/>
  <c r="J157" i="21"/>
  <c r="H23" i="15"/>
  <c r="H31" i="20" s="1"/>
  <c r="J23" i="15"/>
  <c r="O36" i="21"/>
  <c r="N30" i="21"/>
  <c r="I123" i="21"/>
  <c r="I146" i="21" s="1"/>
  <c r="J87" i="21"/>
  <c r="K27" i="21"/>
  <c r="J40" i="21"/>
  <c r="K20" i="21"/>
  <c r="K168" i="21" s="1"/>
  <c r="J152" i="21" s="1"/>
  <c r="H62" i="20" s="1"/>
  <c r="F169" i="18"/>
  <c r="F89" i="18"/>
  <c r="H89" i="18"/>
  <c r="H49" i="18"/>
  <c r="H79" i="20" s="1"/>
  <c r="G89" i="18"/>
  <c r="I89" i="18"/>
  <c r="I49" i="18"/>
  <c r="I79" i="20" s="1"/>
  <c r="H19" i="16"/>
  <c r="I44" i="16"/>
  <c r="J44" i="16" s="1"/>
  <c r="H48" i="16"/>
  <c r="G24" i="17" l="1"/>
  <c r="G23" i="17"/>
  <c r="J46" i="16"/>
  <c r="H83" i="20"/>
  <c r="I20" i="16"/>
  <c r="I16" i="16"/>
  <c r="J16" i="16" s="1"/>
  <c r="G38" i="17"/>
  <c r="I21" i="16"/>
  <c r="I14" i="16"/>
  <c r="J14" i="16" s="1"/>
  <c r="G36" i="17"/>
  <c r="I78" i="18"/>
  <c r="H82" i="18"/>
  <c r="H84" i="20" s="1"/>
  <c r="I60" i="18"/>
  <c r="I54" i="18"/>
  <c r="I74" i="18"/>
  <c r="I65" i="18"/>
  <c r="J159" i="21"/>
  <c r="F24" i="15"/>
  <c r="I162" i="21"/>
  <c r="O30" i="21"/>
  <c r="J123" i="21"/>
  <c r="K87" i="21"/>
  <c r="L27" i="21"/>
  <c r="K40" i="21"/>
  <c r="L20" i="21"/>
  <c r="L168" i="21" s="1"/>
  <c r="K152" i="21" s="1"/>
  <c r="I62" i="20" s="1"/>
  <c r="I46" i="16"/>
  <c r="H55" i="16"/>
  <c r="G25" i="17" s="1"/>
  <c r="I48" i="16"/>
  <c r="J48" i="16" s="1"/>
  <c r="I19" i="16"/>
  <c r="J19" i="16" s="1"/>
  <c r="J20" i="16" l="1"/>
  <c r="I23" i="17" s="1"/>
  <c r="H23" i="17"/>
  <c r="H24" i="17"/>
  <c r="J55" i="16"/>
  <c r="J21" i="16"/>
  <c r="I24" i="17" s="1"/>
  <c r="J162" i="21"/>
  <c r="F76" i="15" s="1"/>
  <c r="J146" i="21"/>
  <c r="I83" i="20"/>
  <c r="H41" i="20"/>
  <c r="H44" i="17"/>
  <c r="G117" i="18"/>
  <c r="G118" i="18" s="1"/>
  <c r="G52" i="17" s="1"/>
  <c r="G42" i="20"/>
  <c r="H36" i="17"/>
  <c r="H38" i="17"/>
  <c r="I41" i="20"/>
  <c r="I44" i="17"/>
  <c r="F32" i="20"/>
  <c r="F186" i="18"/>
  <c r="I82" i="18"/>
  <c r="I84" i="20" s="1"/>
  <c r="G24" i="15"/>
  <c r="K159" i="21"/>
  <c r="J143" i="21"/>
  <c r="K123" i="21"/>
  <c r="K146" i="21" s="1"/>
  <c r="L87" i="21"/>
  <c r="M27" i="21"/>
  <c r="N27" i="21" s="1"/>
  <c r="O27" i="21" s="1"/>
  <c r="L40" i="21"/>
  <c r="M20" i="21"/>
  <c r="M168" i="21" s="1"/>
  <c r="I55" i="16"/>
  <c r="H25" i="17" s="1"/>
  <c r="L152" i="21" l="1"/>
  <c r="I38" i="17"/>
  <c r="H42" i="20"/>
  <c r="H117" i="18"/>
  <c r="H118" i="18" s="1"/>
  <c r="H52" i="17" s="1"/>
  <c r="I25" i="17"/>
  <c r="I36" i="17"/>
  <c r="G186" i="18"/>
  <c r="G32" i="20"/>
  <c r="K162" i="21"/>
  <c r="G76" i="15" s="1"/>
  <c r="L159" i="21"/>
  <c r="H24" i="15"/>
  <c r="K143" i="21"/>
  <c r="L123" i="21"/>
  <c r="L146" i="21" s="1"/>
  <c r="M87" i="21"/>
  <c r="M40" i="21"/>
  <c r="N20" i="21"/>
  <c r="N168" i="21" s="1"/>
  <c r="M152" i="21" s="1"/>
  <c r="I117" i="18" l="1"/>
  <c r="I118" i="18" s="1"/>
  <c r="I52" i="17" s="1"/>
  <c r="I42" i="20"/>
  <c r="H32" i="20"/>
  <c r="H186" i="18"/>
  <c r="M159" i="21"/>
  <c r="I24" i="15"/>
  <c r="L162" i="21"/>
  <c r="H76" i="15" s="1"/>
  <c r="L143" i="21"/>
  <c r="O20" i="21"/>
  <c r="N40" i="21"/>
  <c r="M123" i="21"/>
  <c r="N87" i="21"/>
  <c r="M162" i="21" l="1"/>
  <c r="I76" i="15" s="1"/>
  <c r="M146" i="21"/>
  <c r="O40" i="21"/>
  <c r="O168" i="21"/>
  <c r="N152" i="21" s="1"/>
  <c r="I186" i="18"/>
  <c r="I32" i="20"/>
  <c r="N159" i="21"/>
  <c r="J24" i="15"/>
  <c r="M143" i="21"/>
  <c r="N123" i="21"/>
  <c r="N146" i="21" s="1"/>
  <c r="O87" i="21"/>
  <c r="O123" i="21" s="1"/>
  <c r="N143" i="21" l="1"/>
  <c r="O146" i="21"/>
  <c r="L24" i="15" s="1"/>
  <c r="O159" i="21"/>
  <c r="O162" i="21"/>
  <c r="K76" i="15" s="1"/>
  <c r="O152" i="21"/>
  <c r="O143" i="21"/>
  <c r="N162" i="21"/>
  <c r="J76" i="15" s="1"/>
  <c r="K24" i="15"/>
  <c r="C5" i="14"/>
  <c r="G34" i="14" l="1"/>
  <c r="H34" i="14"/>
  <c r="I34" i="14"/>
  <c r="J34" i="14"/>
  <c r="K34" i="14"/>
  <c r="L34" i="14"/>
  <c r="M34" i="14"/>
  <c r="G37" i="14"/>
  <c r="I60" i="21" s="1"/>
  <c r="H37" i="14"/>
  <c r="J60" i="21" s="1"/>
  <c r="I37" i="14"/>
  <c r="K60" i="21" s="1"/>
  <c r="J37" i="14"/>
  <c r="L60" i="21" s="1"/>
  <c r="K37" i="14"/>
  <c r="M60" i="21" s="1"/>
  <c r="L37" i="14"/>
  <c r="N60" i="21" s="1"/>
  <c r="M37" i="14"/>
  <c r="O60" i="21" s="1"/>
  <c r="G38" i="14"/>
  <c r="H38" i="14"/>
  <c r="I38" i="14"/>
  <c r="J38" i="14"/>
  <c r="K38" i="14"/>
  <c r="L38" i="14"/>
  <c r="M38" i="14"/>
  <c r="G39" i="14"/>
  <c r="I62" i="21" s="1"/>
  <c r="H39" i="14"/>
  <c r="J62" i="21" s="1"/>
  <c r="I39" i="14"/>
  <c r="K62" i="21" s="1"/>
  <c r="J39" i="14"/>
  <c r="L62" i="21" s="1"/>
  <c r="K39" i="14"/>
  <c r="M62" i="21" s="1"/>
  <c r="L39" i="14"/>
  <c r="N62" i="21" s="1"/>
  <c r="M39" i="14"/>
  <c r="O62" i="21" s="1"/>
  <c r="F39" i="14"/>
  <c r="H62" i="21" s="1"/>
  <c r="F38" i="14"/>
  <c r="H61" i="21" s="1"/>
  <c r="F37" i="14"/>
  <c r="H60" i="21" s="1"/>
  <c r="F34" i="14"/>
  <c r="H57" i="21" s="1"/>
  <c r="G26" i="14"/>
  <c r="H26" i="14"/>
  <c r="I26" i="14"/>
  <c r="J26" i="14"/>
  <c r="K26" i="14"/>
  <c r="L26" i="14"/>
  <c r="M26" i="14"/>
  <c r="G27" i="14"/>
  <c r="H27" i="14"/>
  <c r="I27" i="14"/>
  <c r="J27" i="14"/>
  <c r="K27" i="14"/>
  <c r="L27" i="14"/>
  <c r="M27" i="14"/>
  <c r="G28" i="14"/>
  <c r="H28" i="14"/>
  <c r="I28" i="14"/>
  <c r="J28" i="14"/>
  <c r="K28" i="14"/>
  <c r="L28" i="14"/>
  <c r="M28" i="14"/>
  <c r="F28" i="14"/>
  <c r="F27" i="14"/>
  <c r="F26" i="14"/>
  <c r="G23" i="14"/>
  <c r="H23" i="14"/>
  <c r="I23" i="14"/>
  <c r="J23" i="14"/>
  <c r="K23" i="14"/>
  <c r="L23" i="14"/>
  <c r="M23" i="14"/>
  <c r="F23" i="14"/>
  <c r="F55" i="14" s="1"/>
  <c r="K48" i="14"/>
  <c r="L48" i="14"/>
  <c r="M48" i="14"/>
  <c r="F8" i="14"/>
  <c r="G8" i="14" s="1"/>
  <c r="H8" i="14" s="1"/>
  <c r="I8" i="14" s="1"/>
  <c r="J8" i="14" s="1"/>
  <c r="K8" i="14" s="1"/>
  <c r="L8" i="14" s="1"/>
  <c r="M8" i="14" s="1"/>
  <c r="J48" i="14"/>
  <c r="I48" i="14"/>
  <c r="H48" i="14"/>
  <c r="G48" i="14"/>
  <c r="F48" i="14"/>
  <c r="F18" i="14"/>
  <c r="R8" i="13"/>
  <c r="C5" i="13"/>
  <c r="N141" i="13"/>
  <c r="M141" i="13"/>
  <c r="L141" i="13"/>
  <c r="O141" i="13" s="1"/>
  <c r="N140" i="13"/>
  <c r="M140" i="13"/>
  <c r="L140" i="13"/>
  <c r="O140" i="13" s="1"/>
  <c r="N139" i="13"/>
  <c r="M139" i="13"/>
  <c r="L139" i="13"/>
  <c r="O139" i="13" s="1"/>
  <c r="N138" i="13"/>
  <c r="M138" i="13"/>
  <c r="L138" i="13"/>
  <c r="O138" i="13" s="1"/>
  <c r="N137" i="13"/>
  <c r="M137" i="13"/>
  <c r="L137" i="13"/>
  <c r="O137" i="13" s="1"/>
  <c r="N136" i="13"/>
  <c r="M136" i="13"/>
  <c r="L136" i="13"/>
  <c r="O136" i="13" s="1"/>
  <c r="N135" i="13"/>
  <c r="M135" i="13"/>
  <c r="L135" i="13"/>
  <c r="O135" i="13" s="1"/>
  <c r="N134" i="13"/>
  <c r="M134" i="13"/>
  <c r="L134" i="13"/>
  <c r="O134" i="13" s="1"/>
  <c r="N133" i="13"/>
  <c r="M133" i="13"/>
  <c r="L133" i="13"/>
  <c r="O133" i="13" s="1"/>
  <c r="N132" i="13"/>
  <c r="M132" i="13"/>
  <c r="L132" i="13"/>
  <c r="O132" i="13" s="1"/>
  <c r="N131" i="13"/>
  <c r="M131" i="13"/>
  <c r="L131" i="13"/>
  <c r="O131" i="13" s="1"/>
  <c r="N130" i="13"/>
  <c r="M130" i="13"/>
  <c r="L130" i="13"/>
  <c r="O130" i="13" s="1"/>
  <c r="N129" i="13"/>
  <c r="M129" i="13"/>
  <c r="L129" i="13"/>
  <c r="O129" i="13" s="1"/>
  <c r="N128" i="13"/>
  <c r="M128" i="13"/>
  <c r="L128" i="13"/>
  <c r="O128" i="13" s="1"/>
  <c r="N127" i="13"/>
  <c r="M127" i="13"/>
  <c r="L127" i="13"/>
  <c r="O127" i="13" s="1"/>
  <c r="N126" i="13"/>
  <c r="M126" i="13"/>
  <c r="L126" i="13"/>
  <c r="O126" i="13" s="1"/>
  <c r="N125" i="13"/>
  <c r="M125" i="13"/>
  <c r="L125" i="13"/>
  <c r="O125" i="13" s="1"/>
  <c r="N124" i="13"/>
  <c r="M124" i="13"/>
  <c r="L124" i="13"/>
  <c r="O124" i="13" s="1"/>
  <c r="N123" i="13"/>
  <c r="M123" i="13"/>
  <c r="L123" i="13"/>
  <c r="O123" i="13" s="1"/>
  <c r="N122" i="13"/>
  <c r="M122" i="13"/>
  <c r="L122" i="13"/>
  <c r="O122" i="13" s="1"/>
  <c r="N121" i="13"/>
  <c r="M121" i="13"/>
  <c r="L121" i="13"/>
  <c r="O121" i="13" s="1"/>
  <c r="N120" i="13"/>
  <c r="M120" i="13"/>
  <c r="L120" i="13"/>
  <c r="O120" i="13" s="1"/>
  <c r="N119" i="13"/>
  <c r="M119" i="13"/>
  <c r="L119" i="13"/>
  <c r="O119" i="13" s="1"/>
  <c r="N118" i="13"/>
  <c r="M118" i="13"/>
  <c r="L118" i="13"/>
  <c r="O118" i="13" s="1"/>
  <c r="N117" i="13"/>
  <c r="M117" i="13"/>
  <c r="L117" i="13"/>
  <c r="O117" i="13" s="1"/>
  <c r="N116" i="13"/>
  <c r="M116" i="13"/>
  <c r="L116" i="13"/>
  <c r="O116" i="13" s="1"/>
  <c r="N115" i="13"/>
  <c r="M115" i="13"/>
  <c r="L115" i="13"/>
  <c r="O115" i="13" s="1"/>
  <c r="N114" i="13"/>
  <c r="M114" i="13"/>
  <c r="L114" i="13"/>
  <c r="O114" i="13" s="1"/>
  <c r="N113" i="13"/>
  <c r="M113" i="13"/>
  <c r="L113" i="13"/>
  <c r="O113" i="13" s="1"/>
  <c r="N112" i="13"/>
  <c r="M112" i="13"/>
  <c r="L112" i="13"/>
  <c r="O112" i="13" s="1"/>
  <c r="N111" i="13"/>
  <c r="M111" i="13"/>
  <c r="L111" i="13"/>
  <c r="O111" i="13" s="1"/>
  <c r="N110" i="13"/>
  <c r="M110" i="13"/>
  <c r="L110" i="13"/>
  <c r="O110" i="13" s="1"/>
  <c r="N109" i="13"/>
  <c r="M109" i="13"/>
  <c r="L109" i="13"/>
  <c r="O109" i="13" s="1"/>
  <c r="N108" i="13"/>
  <c r="M108" i="13"/>
  <c r="L108" i="13"/>
  <c r="O108" i="13" s="1"/>
  <c r="N107" i="13"/>
  <c r="M107" i="13"/>
  <c r="L107" i="13"/>
  <c r="O107" i="13" s="1"/>
  <c r="N106" i="13"/>
  <c r="M106" i="13"/>
  <c r="L106" i="13"/>
  <c r="O106" i="13" s="1"/>
  <c r="N105" i="13"/>
  <c r="M105" i="13"/>
  <c r="L105" i="13"/>
  <c r="O105" i="13" s="1"/>
  <c r="N104" i="13"/>
  <c r="M104" i="13"/>
  <c r="L104" i="13"/>
  <c r="O104" i="13" s="1"/>
  <c r="N103" i="13"/>
  <c r="M103" i="13"/>
  <c r="L103" i="13"/>
  <c r="O103" i="13" s="1"/>
  <c r="N102" i="13"/>
  <c r="M102" i="13"/>
  <c r="L102" i="13"/>
  <c r="O102" i="13" s="1"/>
  <c r="N101" i="13"/>
  <c r="M101" i="13"/>
  <c r="L101" i="13"/>
  <c r="O101" i="13" s="1"/>
  <c r="N100" i="13"/>
  <c r="M100" i="13"/>
  <c r="L100" i="13"/>
  <c r="O100" i="13" s="1"/>
  <c r="N99" i="13"/>
  <c r="M99" i="13"/>
  <c r="L99" i="13"/>
  <c r="O99" i="13" s="1"/>
  <c r="N98" i="13"/>
  <c r="M98" i="13"/>
  <c r="L98" i="13"/>
  <c r="O98" i="13" s="1"/>
  <c r="N97" i="13"/>
  <c r="M97" i="13"/>
  <c r="L97" i="13"/>
  <c r="O97" i="13" s="1"/>
  <c r="N96" i="13"/>
  <c r="M96" i="13"/>
  <c r="L96" i="13"/>
  <c r="O96" i="13" s="1"/>
  <c r="N95" i="13"/>
  <c r="M95" i="13"/>
  <c r="L95" i="13"/>
  <c r="O95" i="13" s="1"/>
  <c r="N94" i="13"/>
  <c r="M94" i="13"/>
  <c r="L94" i="13"/>
  <c r="O94" i="13" s="1"/>
  <c r="N93" i="13"/>
  <c r="M93" i="13"/>
  <c r="L93" i="13"/>
  <c r="O93" i="13" s="1"/>
  <c r="N92" i="13"/>
  <c r="M92" i="13"/>
  <c r="L92" i="13"/>
  <c r="O92" i="13" s="1"/>
  <c r="N91" i="13"/>
  <c r="M91" i="13"/>
  <c r="L91" i="13"/>
  <c r="O91" i="13" s="1"/>
  <c r="N90" i="13"/>
  <c r="M90" i="13"/>
  <c r="L90" i="13"/>
  <c r="O90" i="13" s="1"/>
  <c r="N89" i="13"/>
  <c r="M89" i="13"/>
  <c r="L89" i="13"/>
  <c r="O89" i="13" s="1"/>
  <c r="N88" i="13"/>
  <c r="M88" i="13"/>
  <c r="L88" i="13"/>
  <c r="O88" i="13" s="1"/>
  <c r="N87" i="13"/>
  <c r="M87" i="13"/>
  <c r="L87" i="13"/>
  <c r="O87" i="13" s="1"/>
  <c r="N86" i="13"/>
  <c r="M86" i="13"/>
  <c r="L86" i="13"/>
  <c r="O86" i="13" s="1"/>
  <c r="N85" i="13"/>
  <c r="M85" i="13"/>
  <c r="L85" i="13"/>
  <c r="O85" i="13" s="1"/>
  <c r="N84" i="13"/>
  <c r="M84" i="13"/>
  <c r="L84" i="13"/>
  <c r="O84" i="13" s="1"/>
  <c r="N83" i="13"/>
  <c r="M83" i="13"/>
  <c r="L83" i="13"/>
  <c r="O83" i="13" s="1"/>
  <c r="N82" i="13"/>
  <c r="M82" i="13"/>
  <c r="L82" i="13"/>
  <c r="O82" i="13" s="1"/>
  <c r="N81" i="13"/>
  <c r="M81" i="13"/>
  <c r="L81" i="13"/>
  <c r="O81" i="13" s="1"/>
  <c r="N80" i="13"/>
  <c r="M80" i="13"/>
  <c r="L80" i="13"/>
  <c r="O80" i="13" s="1"/>
  <c r="N79" i="13"/>
  <c r="M79" i="13"/>
  <c r="L79" i="13"/>
  <c r="O79" i="13" s="1"/>
  <c r="N78" i="13"/>
  <c r="M78" i="13"/>
  <c r="L78" i="13"/>
  <c r="O78" i="13" s="1"/>
  <c r="N77" i="13"/>
  <c r="M77" i="13"/>
  <c r="L77" i="13"/>
  <c r="O77" i="13" s="1"/>
  <c r="N76" i="13"/>
  <c r="M76" i="13"/>
  <c r="L76" i="13"/>
  <c r="O76" i="13" s="1"/>
  <c r="N75" i="13"/>
  <c r="M75" i="13"/>
  <c r="L75" i="13"/>
  <c r="O75" i="13" s="1"/>
  <c r="N74" i="13"/>
  <c r="M74" i="13"/>
  <c r="L74" i="13"/>
  <c r="O74" i="13" s="1"/>
  <c r="N73" i="13"/>
  <c r="M73" i="13"/>
  <c r="L73" i="13"/>
  <c r="O73" i="13" s="1"/>
  <c r="N72" i="13"/>
  <c r="M72" i="13"/>
  <c r="L72" i="13"/>
  <c r="O72" i="13" s="1"/>
  <c r="N71" i="13"/>
  <c r="M71" i="13"/>
  <c r="L71" i="13"/>
  <c r="O71" i="13" s="1"/>
  <c r="N70" i="13"/>
  <c r="M70" i="13"/>
  <c r="L70" i="13"/>
  <c r="O70" i="13" s="1"/>
  <c r="N69" i="13"/>
  <c r="M69" i="13"/>
  <c r="L69" i="13"/>
  <c r="O69" i="13" s="1"/>
  <c r="N68" i="13"/>
  <c r="M68" i="13"/>
  <c r="L68" i="13"/>
  <c r="O68" i="13" s="1"/>
  <c r="N67" i="13"/>
  <c r="M67" i="13"/>
  <c r="L67" i="13"/>
  <c r="O67" i="13" s="1"/>
  <c r="N66" i="13"/>
  <c r="M66" i="13"/>
  <c r="L66" i="13"/>
  <c r="O66" i="13" s="1"/>
  <c r="N65" i="13"/>
  <c r="M65" i="13"/>
  <c r="L65" i="13"/>
  <c r="O65" i="13" s="1"/>
  <c r="N64" i="13"/>
  <c r="M64" i="13"/>
  <c r="L64" i="13"/>
  <c r="O64" i="13" s="1"/>
  <c r="N63" i="13"/>
  <c r="M63" i="13"/>
  <c r="L63" i="13"/>
  <c r="O63" i="13" s="1"/>
  <c r="N62" i="13"/>
  <c r="M62" i="13"/>
  <c r="L62" i="13"/>
  <c r="O62" i="13" s="1"/>
  <c r="N61" i="13"/>
  <c r="M61" i="13"/>
  <c r="L61" i="13"/>
  <c r="O61" i="13" s="1"/>
  <c r="N60" i="13"/>
  <c r="M60" i="13"/>
  <c r="L60" i="13"/>
  <c r="O60" i="13" s="1"/>
  <c r="N59" i="13"/>
  <c r="M59" i="13"/>
  <c r="L59" i="13"/>
  <c r="O59" i="13" s="1"/>
  <c r="N58" i="13"/>
  <c r="M58" i="13"/>
  <c r="L58" i="13"/>
  <c r="O58" i="13" s="1"/>
  <c r="N57" i="13"/>
  <c r="M57" i="13"/>
  <c r="L57" i="13"/>
  <c r="O57" i="13" s="1"/>
  <c r="N56" i="13"/>
  <c r="M56" i="13"/>
  <c r="L56" i="13"/>
  <c r="O56" i="13" s="1"/>
  <c r="P55" i="13"/>
  <c r="N55" i="13"/>
  <c r="M55" i="13"/>
  <c r="L55" i="13"/>
  <c r="O55" i="13" s="1"/>
  <c r="N54" i="13"/>
  <c r="M54" i="13"/>
  <c r="L54" i="13"/>
  <c r="O54" i="13" s="1"/>
  <c r="N53" i="13"/>
  <c r="M53" i="13"/>
  <c r="L53" i="13"/>
  <c r="O53" i="13" s="1"/>
  <c r="N52" i="13"/>
  <c r="M52" i="13"/>
  <c r="L52" i="13"/>
  <c r="O52" i="13" s="1"/>
  <c r="N51" i="13"/>
  <c r="M51" i="13"/>
  <c r="L51" i="13"/>
  <c r="O51" i="13" s="1"/>
  <c r="N50" i="13"/>
  <c r="M50" i="13"/>
  <c r="L50" i="13"/>
  <c r="O50" i="13" s="1"/>
  <c r="N49" i="13"/>
  <c r="M49" i="13"/>
  <c r="L49" i="13"/>
  <c r="O49" i="13" s="1"/>
  <c r="N48" i="13"/>
  <c r="M48" i="13"/>
  <c r="L48" i="13"/>
  <c r="O48" i="13" s="1"/>
  <c r="N47" i="13"/>
  <c r="M47" i="13"/>
  <c r="L47" i="13"/>
  <c r="O47" i="13" s="1"/>
  <c r="N46" i="13"/>
  <c r="M46" i="13"/>
  <c r="L46" i="13"/>
  <c r="O46" i="13" s="1"/>
  <c r="N45" i="13"/>
  <c r="M45" i="13"/>
  <c r="L45" i="13"/>
  <c r="O45" i="13" s="1"/>
  <c r="N44" i="13"/>
  <c r="M44" i="13"/>
  <c r="L44" i="13"/>
  <c r="O44" i="13" s="1"/>
  <c r="N43" i="13"/>
  <c r="M43" i="13"/>
  <c r="L43" i="13"/>
  <c r="O43" i="13" s="1"/>
  <c r="N42" i="13"/>
  <c r="M42" i="13"/>
  <c r="L42" i="13"/>
  <c r="O42" i="13" s="1"/>
  <c r="N41" i="13"/>
  <c r="M41" i="13"/>
  <c r="L41" i="13"/>
  <c r="O41" i="13" s="1"/>
  <c r="N40" i="13"/>
  <c r="M40" i="13"/>
  <c r="L40" i="13"/>
  <c r="O40" i="13" s="1"/>
  <c r="N39" i="13"/>
  <c r="M39" i="13"/>
  <c r="L39" i="13"/>
  <c r="O39" i="13" s="1"/>
  <c r="N38" i="13"/>
  <c r="M38" i="13"/>
  <c r="L38" i="13"/>
  <c r="O38" i="13" s="1"/>
  <c r="N37" i="13"/>
  <c r="M37" i="13"/>
  <c r="L37" i="13"/>
  <c r="O37" i="13" s="1"/>
  <c r="N36" i="13"/>
  <c r="M36" i="13"/>
  <c r="L36" i="13"/>
  <c r="O36" i="13" s="1"/>
  <c r="N35" i="13"/>
  <c r="M35" i="13"/>
  <c r="L35" i="13"/>
  <c r="O35" i="13" s="1"/>
  <c r="N34" i="13"/>
  <c r="M34" i="13"/>
  <c r="L34" i="13"/>
  <c r="O34" i="13" s="1"/>
  <c r="N33" i="13"/>
  <c r="M33" i="13"/>
  <c r="L33" i="13"/>
  <c r="O33" i="13" s="1"/>
  <c r="N32" i="13"/>
  <c r="M32" i="13"/>
  <c r="L32" i="13"/>
  <c r="O32" i="13" s="1"/>
  <c r="N31" i="13"/>
  <c r="M31" i="13"/>
  <c r="L31" i="13"/>
  <c r="O31" i="13" s="1"/>
  <c r="N30" i="13"/>
  <c r="M30" i="13"/>
  <c r="L30" i="13"/>
  <c r="O30" i="13" s="1"/>
  <c r="N29" i="13"/>
  <c r="M29" i="13"/>
  <c r="L29" i="13"/>
  <c r="O29" i="13" s="1"/>
  <c r="N28" i="13"/>
  <c r="M28" i="13"/>
  <c r="L28" i="13"/>
  <c r="O28" i="13" s="1"/>
  <c r="N27" i="13"/>
  <c r="M27" i="13"/>
  <c r="L27" i="13"/>
  <c r="O27" i="13" s="1"/>
  <c r="N26" i="13"/>
  <c r="M26" i="13"/>
  <c r="L26" i="13"/>
  <c r="O26" i="13" s="1"/>
  <c r="N25" i="13"/>
  <c r="M25" i="13"/>
  <c r="L25" i="13"/>
  <c r="O25" i="13" s="1"/>
  <c r="N24" i="13"/>
  <c r="M24" i="13"/>
  <c r="L24" i="13"/>
  <c r="O24" i="13" s="1"/>
  <c r="N23" i="13"/>
  <c r="M23" i="13"/>
  <c r="L23" i="13"/>
  <c r="O23" i="13" s="1"/>
  <c r="N22" i="13"/>
  <c r="M22" i="13"/>
  <c r="L22" i="13"/>
  <c r="O22" i="13" s="1"/>
  <c r="N21" i="13"/>
  <c r="M21" i="13"/>
  <c r="L21" i="13"/>
  <c r="O21" i="13" s="1"/>
  <c r="N20" i="13"/>
  <c r="M20" i="13"/>
  <c r="L20" i="13"/>
  <c r="O20" i="13" s="1"/>
  <c r="N19" i="13"/>
  <c r="M19" i="13"/>
  <c r="L19" i="13"/>
  <c r="O19" i="13" s="1"/>
  <c r="N18" i="13"/>
  <c r="M18" i="13"/>
  <c r="L18" i="13"/>
  <c r="O18" i="13" s="1"/>
  <c r="N17" i="13"/>
  <c r="M17" i="13"/>
  <c r="L17" i="13"/>
  <c r="O17" i="13" s="1"/>
  <c r="M16" i="13"/>
  <c r="L16" i="13"/>
  <c r="N16" i="13" s="1"/>
  <c r="M15" i="13"/>
  <c r="L15" i="13"/>
  <c r="O15" i="13" s="1"/>
  <c r="M14" i="13"/>
  <c r="L14" i="13"/>
  <c r="O14" i="13" s="1"/>
  <c r="C5" i="12"/>
  <c r="F13" i="12"/>
  <c r="G13" i="12" s="1"/>
  <c r="H13" i="12" s="1"/>
  <c r="I13" i="12" s="1"/>
  <c r="J13" i="12" s="1"/>
  <c r="K13" i="12" s="1"/>
  <c r="L13" i="12" s="1"/>
  <c r="M13" i="12" s="1"/>
  <c r="N13" i="12" s="1"/>
  <c r="O13" i="12" s="1"/>
  <c r="F23" i="12" s="1"/>
  <c r="G23" i="12" s="1"/>
  <c r="H23" i="12" s="1"/>
  <c r="I23" i="12" s="1"/>
  <c r="J23" i="12" s="1"/>
  <c r="K23" i="12" s="1"/>
  <c r="L23" i="12" s="1"/>
  <c r="M23" i="12" s="1"/>
  <c r="N23" i="12" s="1"/>
  <c r="O23" i="12" s="1"/>
  <c r="F19" i="12"/>
  <c r="K127" i="11"/>
  <c r="T127" i="11" s="1"/>
  <c r="I127" i="11"/>
  <c r="H127" i="11"/>
  <c r="H189" i="11" s="1"/>
  <c r="H251" i="11" s="1"/>
  <c r="H313" i="11" s="1"/>
  <c r="H375" i="11" s="1"/>
  <c r="H437" i="11" s="1"/>
  <c r="G127" i="11"/>
  <c r="AH127" i="11" s="1"/>
  <c r="AI127" i="11" s="1"/>
  <c r="F127" i="11"/>
  <c r="F189" i="11" s="1"/>
  <c r="F251" i="11" s="1"/>
  <c r="F313" i="11" s="1"/>
  <c r="F375" i="11" s="1"/>
  <c r="F437" i="11" s="1"/>
  <c r="E127" i="11"/>
  <c r="E189" i="11" s="1"/>
  <c r="E251" i="11" s="1"/>
  <c r="E313" i="11" s="1"/>
  <c r="E375" i="11" s="1"/>
  <c r="D127" i="11"/>
  <c r="D189" i="11" s="1"/>
  <c r="D251" i="11" s="1"/>
  <c r="D313" i="11" s="1"/>
  <c r="D375" i="11" s="1"/>
  <c r="D437" i="11" s="1"/>
  <c r="K126" i="11"/>
  <c r="T126" i="11" s="1"/>
  <c r="I126" i="11"/>
  <c r="H126" i="11"/>
  <c r="H188" i="11" s="1"/>
  <c r="H250" i="11" s="1"/>
  <c r="H312" i="11" s="1"/>
  <c r="H374" i="11" s="1"/>
  <c r="H436" i="11" s="1"/>
  <c r="G126" i="11"/>
  <c r="AH126" i="11" s="1"/>
  <c r="AI126" i="11" s="1"/>
  <c r="F126" i="11"/>
  <c r="F188" i="11" s="1"/>
  <c r="F250" i="11" s="1"/>
  <c r="F312" i="11" s="1"/>
  <c r="F374" i="11" s="1"/>
  <c r="F436" i="11" s="1"/>
  <c r="E126" i="11"/>
  <c r="E188" i="11" s="1"/>
  <c r="E250" i="11" s="1"/>
  <c r="E312" i="11" s="1"/>
  <c r="E374" i="11" s="1"/>
  <c r="D126" i="11"/>
  <c r="D188" i="11" s="1"/>
  <c r="D250" i="11" s="1"/>
  <c r="D312" i="11" s="1"/>
  <c r="D374" i="11" s="1"/>
  <c r="D436" i="11" s="1"/>
  <c r="K125" i="11"/>
  <c r="T125" i="11" s="1"/>
  <c r="I125" i="11"/>
  <c r="H125" i="11"/>
  <c r="H187" i="11" s="1"/>
  <c r="H249" i="11" s="1"/>
  <c r="H311" i="11" s="1"/>
  <c r="H373" i="11" s="1"/>
  <c r="H435" i="11" s="1"/>
  <c r="G125" i="11"/>
  <c r="AH125" i="11" s="1"/>
  <c r="AI125" i="11" s="1"/>
  <c r="F125" i="11"/>
  <c r="F187" i="11" s="1"/>
  <c r="F249" i="11" s="1"/>
  <c r="F311" i="11" s="1"/>
  <c r="F373" i="11" s="1"/>
  <c r="F435" i="11" s="1"/>
  <c r="E125" i="11"/>
  <c r="E187" i="11" s="1"/>
  <c r="E249" i="11" s="1"/>
  <c r="E311" i="11" s="1"/>
  <c r="E373" i="11" s="1"/>
  <c r="D125" i="11"/>
  <c r="D187" i="11" s="1"/>
  <c r="D249" i="11" s="1"/>
  <c r="D311" i="11" s="1"/>
  <c r="D373" i="11" s="1"/>
  <c r="D435" i="11" s="1"/>
  <c r="K124" i="11"/>
  <c r="T124" i="11" s="1"/>
  <c r="I124" i="11"/>
  <c r="H124" i="11"/>
  <c r="H186" i="11" s="1"/>
  <c r="H248" i="11" s="1"/>
  <c r="H310" i="11" s="1"/>
  <c r="H372" i="11" s="1"/>
  <c r="H434" i="11" s="1"/>
  <c r="G124" i="11"/>
  <c r="AH124" i="11" s="1"/>
  <c r="AI124" i="11" s="1"/>
  <c r="F124" i="11"/>
  <c r="F186" i="11" s="1"/>
  <c r="F248" i="11" s="1"/>
  <c r="F310" i="11" s="1"/>
  <c r="F372" i="11" s="1"/>
  <c r="F434" i="11" s="1"/>
  <c r="E124" i="11"/>
  <c r="E186" i="11" s="1"/>
  <c r="E248" i="11" s="1"/>
  <c r="E310" i="11" s="1"/>
  <c r="E372" i="11" s="1"/>
  <c r="D124" i="11"/>
  <c r="D186" i="11" s="1"/>
  <c r="D248" i="11" s="1"/>
  <c r="D310" i="11" s="1"/>
  <c r="D372" i="11" s="1"/>
  <c r="D434" i="11" s="1"/>
  <c r="K123" i="11"/>
  <c r="T123" i="11" s="1"/>
  <c r="I123" i="11"/>
  <c r="H123" i="11"/>
  <c r="H185" i="11" s="1"/>
  <c r="H247" i="11" s="1"/>
  <c r="H309" i="11" s="1"/>
  <c r="H371" i="11" s="1"/>
  <c r="H433" i="11" s="1"/>
  <c r="G123" i="11"/>
  <c r="AH123" i="11" s="1"/>
  <c r="AI123" i="11" s="1"/>
  <c r="F123" i="11"/>
  <c r="F185" i="11" s="1"/>
  <c r="F247" i="11" s="1"/>
  <c r="F309" i="11" s="1"/>
  <c r="F371" i="11" s="1"/>
  <c r="F433" i="11" s="1"/>
  <c r="E123" i="11"/>
  <c r="E185" i="11" s="1"/>
  <c r="E247" i="11" s="1"/>
  <c r="E309" i="11" s="1"/>
  <c r="E371" i="11" s="1"/>
  <c r="D123" i="11"/>
  <c r="D185" i="11" s="1"/>
  <c r="D247" i="11" s="1"/>
  <c r="D309" i="11" s="1"/>
  <c r="D371" i="11" s="1"/>
  <c r="D433" i="11" s="1"/>
  <c r="K122" i="11"/>
  <c r="T122" i="11" s="1"/>
  <c r="I122" i="11"/>
  <c r="H122" i="11"/>
  <c r="H184" i="11" s="1"/>
  <c r="H246" i="11" s="1"/>
  <c r="H308" i="11" s="1"/>
  <c r="H370" i="11" s="1"/>
  <c r="H432" i="11" s="1"/>
  <c r="G122" i="11"/>
  <c r="AH122" i="11" s="1"/>
  <c r="AI122" i="11" s="1"/>
  <c r="F122" i="11"/>
  <c r="F184" i="11" s="1"/>
  <c r="F246" i="11" s="1"/>
  <c r="F308" i="11" s="1"/>
  <c r="F370" i="11" s="1"/>
  <c r="F432" i="11" s="1"/>
  <c r="E122" i="11"/>
  <c r="E184" i="11" s="1"/>
  <c r="E246" i="11" s="1"/>
  <c r="E308" i="11" s="1"/>
  <c r="E370" i="11" s="1"/>
  <c r="D122" i="11"/>
  <c r="D184" i="11" s="1"/>
  <c r="D246" i="11" s="1"/>
  <c r="D308" i="11" s="1"/>
  <c r="D370" i="11" s="1"/>
  <c r="D432" i="11" s="1"/>
  <c r="K121" i="11"/>
  <c r="T121" i="11" s="1"/>
  <c r="I121" i="11"/>
  <c r="H121" i="11"/>
  <c r="H183" i="11" s="1"/>
  <c r="H245" i="11" s="1"/>
  <c r="H307" i="11" s="1"/>
  <c r="H369" i="11" s="1"/>
  <c r="H431" i="11" s="1"/>
  <c r="G121" i="11"/>
  <c r="AH121" i="11" s="1"/>
  <c r="AI121" i="11" s="1"/>
  <c r="F121" i="11"/>
  <c r="F183" i="11" s="1"/>
  <c r="F245" i="11" s="1"/>
  <c r="F307" i="11" s="1"/>
  <c r="F369" i="11" s="1"/>
  <c r="F431" i="11" s="1"/>
  <c r="E121" i="11"/>
  <c r="E183" i="11" s="1"/>
  <c r="E245" i="11" s="1"/>
  <c r="E307" i="11" s="1"/>
  <c r="E369" i="11" s="1"/>
  <c r="D121" i="11"/>
  <c r="D183" i="11" s="1"/>
  <c r="D245" i="11" s="1"/>
  <c r="D307" i="11" s="1"/>
  <c r="D369" i="11" s="1"/>
  <c r="D431" i="11" s="1"/>
  <c r="K120" i="11"/>
  <c r="T120" i="11" s="1"/>
  <c r="I120" i="11"/>
  <c r="H120" i="11"/>
  <c r="H182" i="11" s="1"/>
  <c r="H244" i="11" s="1"/>
  <c r="H306" i="11" s="1"/>
  <c r="H368" i="11" s="1"/>
  <c r="H430" i="11" s="1"/>
  <c r="G120" i="11"/>
  <c r="AH120" i="11" s="1"/>
  <c r="AI120" i="11" s="1"/>
  <c r="F120" i="11"/>
  <c r="F182" i="11" s="1"/>
  <c r="F244" i="11" s="1"/>
  <c r="F306" i="11" s="1"/>
  <c r="F368" i="11" s="1"/>
  <c r="F430" i="11" s="1"/>
  <c r="E120" i="11"/>
  <c r="E182" i="11" s="1"/>
  <c r="E244" i="11" s="1"/>
  <c r="E306" i="11" s="1"/>
  <c r="E368" i="11" s="1"/>
  <c r="D120" i="11"/>
  <c r="D182" i="11" s="1"/>
  <c r="D244" i="11" s="1"/>
  <c r="D306" i="11" s="1"/>
  <c r="D368" i="11" s="1"/>
  <c r="D430" i="11" s="1"/>
  <c r="K119" i="11"/>
  <c r="T119" i="11" s="1"/>
  <c r="I119" i="11"/>
  <c r="H119" i="11"/>
  <c r="H181" i="11" s="1"/>
  <c r="H243" i="11" s="1"/>
  <c r="H305" i="11" s="1"/>
  <c r="H367" i="11" s="1"/>
  <c r="H429" i="11" s="1"/>
  <c r="G119" i="11"/>
  <c r="AH119" i="11" s="1"/>
  <c r="AI119" i="11" s="1"/>
  <c r="F119" i="11"/>
  <c r="F181" i="11" s="1"/>
  <c r="F243" i="11" s="1"/>
  <c r="F305" i="11" s="1"/>
  <c r="F367" i="11" s="1"/>
  <c r="F429" i="11" s="1"/>
  <c r="E119" i="11"/>
  <c r="E181" i="11" s="1"/>
  <c r="E243" i="11" s="1"/>
  <c r="E305" i="11" s="1"/>
  <c r="E367" i="11" s="1"/>
  <c r="D119" i="11"/>
  <c r="D181" i="11" s="1"/>
  <c r="D243" i="11" s="1"/>
  <c r="D305" i="11" s="1"/>
  <c r="D367" i="11" s="1"/>
  <c r="D429" i="11" s="1"/>
  <c r="K118" i="11"/>
  <c r="T118" i="11" s="1"/>
  <c r="I118" i="11"/>
  <c r="H118" i="11"/>
  <c r="H180" i="11" s="1"/>
  <c r="H242" i="11" s="1"/>
  <c r="H304" i="11" s="1"/>
  <c r="H366" i="11" s="1"/>
  <c r="H428" i="11" s="1"/>
  <c r="G118" i="11"/>
  <c r="AH118" i="11" s="1"/>
  <c r="AI118" i="11" s="1"/>
  <c r="F118" i="11"/>
  <c r="F180" i="11" s="1"/>
  <c r="F242" i="11" s="1"/>
  <c r="F304" i="11" s="1"/>
  <c r="F366" i="11" s="1"/>
  <c r="F428" i="11" s="1"/>
  <c r="E118" i="11"/>
  <c r="E180" i="11" s="1"/>
  <c r="E242" i="11" s="1"/>
  <c r="E304" i="11" s="1"/>
  <c r="E366" i="11" s="1"/>
  <c r="D118" i="11"/>
  <c r="D180" i="11" s="1"/>
  <c r="D242" i="11" s="1"/>
  <c r="D304" i="11" s="1"/>
  <c r="D366" i="11" s="1"/>
  <c r="D428" i="11" s="1"/>
  <c r="K117" i="11"/>
  <c r="T117" i="11" s="1"/>
  <c r="I117" i="11"/>
  <c r="H117" i="11"/>
  <c r="H179" i="11" s="1"/>
  <c r="H241" i="11" s="1"/>
  <c r="H303" i="11" s="1"/>
  <c r="H365" i="11" s="1"/>
  <c r="H427" i="11" s="1"/>
  <c r="G117" i="11"/>
  <c r="AH117" i="11" s="1"/>
  <c r="AI117" i="11" s="1"/>
  <c r="F117" i="11"/>
  <c r="F179" i="11" s="1"/>
  <c r="F241" i="11" s="1"/>
  <c r="F303" i="11" s="1"/>
  <c r="F365" i="11" s="1"/>
  <c r="F427" i="11" s="1"/>
  <c r="E117" i="11"/>
  <c r="E179" i="11" s="1"/>
  <c r="E241" i="11" s="1"/>
  <c r="E303" i="11" s="1"/>
  <c r="E365" i="11" s="1"/>
  <c r="D117" i="11"/>
  <c r="D179" i="11" s="1"/>
  <c r="D241" i="11" s="1"/>
  <c r="D303" i="11" s="1"/>
  <c r="D365" i="11" s="1"/>
  <c r="D427" i="11" s="1"/>
  <c r="K116" i="11"/>
  <c r="T116" i="11" s="1"/>
  <c r="I116" i="11"/>
  <c r="H116" i="11"/>
  <c r="H178" i="11" s="1"/>
  <c r="H240" i="11" s="1"/>
  <c r="H302" i="11" s="1"/>
  <c r="H364" i="11" s="1"/>
  <c r="H426" i="11" s="1"/>
  <c r="G116" i="11"/>
  <c r="AH116" i="11" s="1"/>
  <c r="AI116" i="11" s="1"/>
  <c r="F116" i="11"/>
  <c r="F178" i="11" s="1"/>
  <c r="F240" i="11" s="1"/>
  <c r="F302" i="11" s="1"/>
  <c r="F364" i="11" s="1"/>
  <c r="F426" i="11" s="1"/>
  <c r="E116" i="11"/>
  <c r="E178" i="11" s="1"/>
  <c r="E240" i="11" s="1"/>
  <c r="E302" i="11" s="1"/>
  <c r="E364" i="11" s="1"/>
  <c r="D116" i="11"/>
  <c r="D178" i="11" s="1"/>
  <c r="D240" i="11" s="1"/>
  <c r="D302" i="11" s="1"/>
  <c r="D364" i="11" s="1"/>
  <c r="D426" i="11" s="1"/>
  <c r="K115" i="11"/>
  <c r="T115" i="11" s="1"/>
  <c r="I115" i="11"/>
  <c r="H115" i="11"/>
  <c r="H177" i="11" s="1"/>
  <c r="H239" i="11" s="1"/>
  <c r="H301" i="11" s="1"/>
  <c r="H363" i="11" s="1"/>
  <c r="H425" i="11" s="1"/>
  <c r="G115" i="11"/>
  <c r="AH115" i="11" s="1"/>
  <c r="AI115" i="11" s="1"/>
  <c r="F115" i="11"/>
  <c r="F177" i="11" s="1"/>
  <c r="F239" i="11" s="1"/>
  <c r="F301" i="11" s="1"/>
  <c r="F363" i="11" s="1"/>
  <c r="F425" i="11" s="1"/>
  <c r="E115" i="11"/>
  <c r="E177" i="11" s="1"/>
  <c r="E239" i="11" s="1"/>
  <c r="E301" i="11" s="1"/>
  <c r="E363" i="11" s="1"/>
  <c r="D115" i="11"/>
  <c r="D177" i="11" s="1"/>
  <c r="D239" i="11" s="1"/>
  <c r="D301" i="11" s="1"/>
  <c r="D363" i="11" s="1"/>
  <c r="D425" i="11" s="1"/>
  <c r="K114" i="11"/>
  <c r="T114" i="11" s="1"/>
  <c r="I114" i="11"/>
  <c r="H114" i="11"/>
  <c r="H176" i="11" s="1"/>
  <c r="H238" i="11" s="1"/>
  <c r="H300" i="11" s="1"/>
  <c r="H362" i="11" s="1"/>
  <c r="H424" i="11" s="1"/>
  <c r="G114" i="11"/>
  <c r="AH114" i="11" s="1"/>
  <c r="AI114" i="11" s="1"/>
  <c r="F114" i="11"/>
  <c r="F176" i="11" s="1"/>
  <c r="F238" i="11" s="1"/>
  <c r="F300" i="11" s="1"/>
  <c r="F362" i="11" s="1"/>
  <c r="F424" i="11" s="1"/>
  <c r="E114" i="11"/>
  <c r="E176" i="11" s="1"/>
  <c r="E238" i="11" s="1"/>
  <c r="E300" i="11" s="1"/>
  <c r="E362" i="11" s="1"/>
  <c r="D114" i="11"/>
  <c r="D176" i="11" s="1"/>
  <c r="D238" i="11" s="1"/>
  <c r="D300" i="11" s="1"/>
  <c r="D362" i="11" s="1"/>
  <c r="D424" i="11" s="1"/>
  <c r="K113" i="11"/>
  <c r="T113" i="11" s="1"/>
  <c r="I113" i="11"/>
  <c r="H113" i="11"/>
  <c r="H175" i="11" s="1"/>
  <c r="H237" i="11" s="1"/>
  <c r="H299" i="11" s="1"/>
  <c r="H361" i="11" s="1"/>
  <c r="H423" i="11" s="1"/>
  <c r="G113" i="11"/>
  <c r="AH113" i="11" s="1"/>
  <c r="AI113" i="11" s="1"/>
  <c r="F113" i="11"/>
  <c r="F175" i="11" s="1"/>
  <c r="F237" i="11" s="1"/>
  <c r="F299" i="11" s="1"/>
  <c r="F361" i="11" s="1"/>
  <c r="F423" i="11" s="1"/>
  <c r="E113" i="11"/>
  <c r="J113" i="11" s="1"/>
  <c r="D113" i="11"/>
  <c r="D175" i="11" s="1"/>
  <c r="D237" i="11" s="1"/>
  <c r="D299" i="11" s="1"/>
  <c r="D361" i="11" s="1"/>
  <c r="D423" i="11" s="1"/>
  <c r="K112" i="11"/>
  <c r="T112" i="11" s="1"/>
  <c r="I112" i="11"/>
  <c r="H112" i="11"/>
  <c r="H174" i="11" s="1"/>
  <c r="H236" i="11" s="1"/>
  <c r="H298" i="11" s="1"/>
  <c r="H360" i="11" s="1"/>
  <c r="H422" i="11" s="1"/>
  <c r="G112" i="11"/>
  <c r="F112" i="11"/>
  <c r="F174" i="11" s="1"/>
  <c r="F236" i="11" s="1"/>
  <c r="F298" i="11" s="1"/>
  <c r="F360" i="11" s="1"/>
  <c r="F422" i="11" s="1"/>
  <c r="E112" i="11"/>
  <c r="E174" i="11" s="1"/>
  <c r="E236" i="11" s="1"/>
  <c r="E298" i="11" s="1"/>
  <c r="D112" i="11"/>
  <c r="D174" i="11" s="1"/>
  <c r="D236" i="11" s="1"/>
  <c r="D298" i="11" s="1"/>
  <c r="D360" i="11" s="1"/>
  <c r="D422" i="11" s="1"/>
  <c r="K111" i="11"/>
  <c r="T111" i="11" s="1"/>
  <c r="I111" i="11"/>
  <c r="H111" i="11"/>
  <c r="H173" i="11" s="1"/>
  <c r="H235" i="11" s="1"/>
  <c r="H297" i="11" s="1"/>
  <c r="H359" i="11" s="1"/>
  <c r="H421" i="11" s="1"/>
  <c r="G111" i="11"/>
  <c r="AH111" i="11" s="1"/>
  <c r="AI111" i="11" s="1"/>
  <c r="F111" i="11"/>
  <c r="F173" i="11" s="1"/>
  <c r="F235" i="11" s="1"/>
  <c r="F297" i="11" s="1"/>
  <c r="F359" i="11" s="1"/>
  <c r="F421" i="11" s="1"/>
  <c r="E111" i="11"/>
  <c r="E173" i="11" s="1"/>
  <c r="E235" i="11" s="1"/>
  <c r="E297" i="11" s="1"/>
  <c r="D111" i="11"/>
  <c r="D173" i="11" s="1"/>
  <c r="D235" i="11" s="1"/>
  <c r="D297" i="11" s="1"/>
  <c r="D359" i="11" s="1"/>
  <c r="D421" i="11" s="1"/>
  <c r="K110" i="11"/>
  <c r="T110" i="11" s="1"/>
  <c r="I110" i="11"/>
  <c r="H110" i="11"/>
  <c r="H172" i="11" s="1"/>
  <c r="H234" i="11" s="1"/>
  <c r="H296" i="11" s="1"/>
  <c r="H358" i="11" s="1"/>
  <c r="H420" i="11" s="1"/>
  <c r="G110" i="11"/>
  <c r="AH110" i="11" s="1"/>
  <c r="AI110" i="11" s="1"/>
  <c r="F110" i="11"/>
  <c r="F172" i="11" s="1"/>
  <c r="F234" i="11" s="1"/>
  <c r="F296" i="11" s="1"/>
  <c r="F358" i="11" s="1"/>
  <c r="F420" i="11" s="1"/>
  <c r="E110" i="11"/>
  <c r="J110" i="11" s="1"/>
  <c r="D110" i="11"/>
  <c r="D172" i="11" s="1"/>
  <c r="D234" i="11" s="1"/>
  <c r="D296" i="11" s="1"/>
  <c r="D358" i="11" s="1"/>
  <c r="D420" i="11" s="1"/>
  <c r="K109" i="11"/>
  <c r="T109" i="11" s="1"/>
  <c r="I109" i="11"/>
  <c r="H109" i="11"/>
  <c r="H171" i="11" s="1"/>
  <c r="H233" i="11" s="1"/>
  <c r="H295" i="11" s="1"/>
  <c r="H357" i="11" s="1"/>
  <c r="H419" i="11" s="1"/>
  <c r="G109" i="11"/>
  <c r="AH109" i="11" s="1"/>
  <c r="AI109" i="11" s="1"/>
  <c r="F109" i="11"/>
  <c r="F171" i="11" s="1"/>
  <c r="F233" i="11" s="1"/>
  <c r="F295" i="11" s="1"/>
  <c r="F357" i="11" s="1"/>
  <c r="F419" i="11" s="1"/>
  <c r="E109" i="11"/>
  <c r="J109" i="11" s="1"/>
  <c r="D109" i="11"/>
  <c r="D171" i="11" s="1"/>
  <c r="D233" i="11" s="1"/>
  <c r="D295" i="11" s="1"/>
  <c r="D357" i="11" s="1"/>
  <c r="D419" i="11" s="1"/>
  <c r="K108" i="11"/>
  <c r="T108" i="11" s="1"/>
  <c r="I108" i="11"/>
  <c r="H108" i="11"/>
  <c r="H170" i="11" s="1"/>
  <c r="H232" i="11" s="1"/>
  <c r="H294" i="11" s="1"/>
  <c r="H356" i="11" s="1"/>
  <c r="H418" i="11" s="1"/>
  <c r="G108" i="11"/>
  <c r="AH108" i="11" s="1"/>
  <c r="AI108" i="11" s="1"/>
  <c r="F108" i="11"/>
  <c r="F170" i="11" s="1"/>
  <c r="F232" i="11" s="1"/>
  <c r="F294" i="11" s="1"/>
  <c r="F356" i="11" s="1"/>
  <c r="F418" i="11" s="1"/>
  <c r="E108" i="11"/>
  <c r="J108" i="11" s="1"/>
  <c r="D108" i="11"/>
  <c r="D170" i="11" s="1"/>
  <c r="D232" i="11" s="1"/>
  <c r="D294" i="11" s="1"/>
  <c r="D356" i="11" s="1"/>
  <c r="D418" i="11" s="1"/>
  <c r="K107" i="11"/>
  <c r="T107" i="11" s="1"/>
  <c r="I107" i="11"/>
  <c r="H107" i="11"/>
  <c r="H169" i="11" s="1"/>
  <c r="H231" i="11" s="1"/>
  <c r="H293" i="11" s="1"/>
  <c r="H355" i="11" s="1"/>
  <c r="H417" i="11" s="1"/>
  <c r="G107" i="11"/>
  <c r="AH107" i="11" s="1"/>
  <c r="AI107" i="11" s="1"/>
  <c r="F107" i="11"/>
  <c r="F169" i="11" s="1"/>
  <c r="F231" i="11" s="1"/>
  <c r="F293" i="11" s="1"/>
  <c r="F355" i="11" s="1"/>
  <c r="F417" i="11" s="1"/>
  <c r="E107" i="11"/>
  <c r="J107" i="11" s="1"/>
  <c r="D107" i="11"/>
  <c r="D169" i="11" s="1"/>
  <c r="D231" i="11" s="1"/>
  <c r="D293" i="11" s="1"/>
  <c r="D355" i="11" s="1"/>
  <c r="D417" i="11" s="1"/>
  <c r="K106" i="11"/>
  <c r="T106" i="11" s="1"/>
  <c r="I106" i="11"/>
  <c r="H106" i="11"/>
  <c r="H168" i="11" s="1"/>
  <c r="H230" i="11" s="1"/>
  <c r="H292" i="11" s="1"/>
  <c r="H354" i="11" s="1"/>
  <c r="H416" i="11" s="1"/>
  <c r="G106" i="11"/>
  <c r="AH106" i="11" s="1"/>
  <c r="AI106" i="11" s="1"/>
  <c r="F106" i="11"/>
  <c r="F168" i="11" s="1"/>
  <c r="F230" i="11" s="1"/>
  <c r="F292" i="11" s="1"/>
  <c r="F354" i="11" s="1"/>
  <c r="F416" i="11" s="1"/>
  <c r="E106" i="11"/>
  <c r="J106" i="11" s="1"/>
  <c r="D106" i="11"/>
  <c r="D168" i="11" s="1"/>
  <c r="D230" i="11" s="1"/>
  <c r="D292" i="11" s="1"/>
  <c r="D354" i="11" s="1"/>
  <c r="D416" i="11" s="1"/>
  <c r="K105" i="11"/>
  <c r="T105" i="11" s="1"/>
  <c r="I105" i="11"/>
  <c r="H105" i="11"/>
  <c r="H167" i="11" s="1"/>
  <c r="H229" i="11" s="1"/>
  <c r="H291" i="11" s="1"/>
  <c r="H353" i="11" s="1"/>
  <c r="H415" i="11" s="1"/>
  <c r="G105" i="11"/>
  <c r="AH105" i="11" s="1"/>
  <c r="AI105" i="11" s="1"/>
  <c r="F105" i="11"/>
  <c r="F167" i="11" s="1"/>
  <c r="F229" i="11" s="1"/>
  <c r="F291" i="11" s="1"/>
  <c r="F353" i="11" s="1"/>
  <c r="F415" i="11" s="1"/>
  <c r="E105" i="11"/>
  <c r="J105" i="11" s="1"/>
  <c r="D105" i="11"/>
  <c r="D167" i="11" s="1"/>
  <c r="D229" i="11" s="1"/>
  <c r="D291" i="11" s="1"/>
  <c r="D353" i="11" s="1"/>
  <c r="D415" i="11" s="1"/>
  <c r="K104" i="11"/>
  <c r="T104" i="11" s="1"/>
  <c r="I104" i="11"/>
  <c r="H104" i="11"/>
  <c r="H166" i="11" s="1"/>
  <c r="H228" i="11" s="1"/>
  <c r="H290" i="11" s="1"/>
  <c r="H352" i="11" s="1"/>
  <c r="H414" i="11" s="1"/>
  <c r="G104" i="11"/>
  <c r="AH104" i="11" s="1"/>
  <c r="AI104" i="11" s="1"/>
  <c r="F104" i="11"/>
  <c r="F166" i="11" s="1"/>
  <c r="F228" i="11" s="1"/>
  <c r="F290" i="11" s="1"/>
  <c r="F352" i="11" s="1"/>
  <c r="F414" i="11" s="1"/>
  <c r="E104" i="11"/>
  <c r="J104" i="11" s="1"/>
  <c r="D104" i="11"/>
  <c r="D166" i="11" s="1"/>
  <c r="D228" i="11" s="1"/>
  <c r="D290" i="11" s="1"/>
  <c r="D352" i="11" s="1"/>
  <c r="D414" i="11" s="1"/>
  <c r="K103" i="11"/>
  <c r="T103" i="11" s="1"/>
  <c r="I103" i="11"/>
  <c r="H103" i="11"/>
  <c r="H165" i="11" s="1"/>
  <c r="H227" i="11" s="1"/>
  <c r="H289" i="11" s="1"/>
  <c r="H351" i="11" s="1"/>
  <c r="H413" i="11" s="1"/>
  <c r="G103" i="11"/>
  <c r="AH103" i="11" s="1"/>
  <c r="AI103" i="11" s="1"/>
  <c r="F103" i="11"/>
  <c r="F165" i="11" s="1"/>
  <c r="F227" i="11" s="1"/>
  <c r="F289" i="11" s="1"/>
  <c r="F351" i="11" s="1"/>
  <c r="F413" i="11" s="1"/>
  <c r="E103" i="11"/>
  <c r="J103" i="11" s="1"/>
  <c r="D103" i="11"/>
  <c r="D165" i="11" s="1"/>
  <c r="D227" i="11" s="1"/>
  <c r="D289" i="11" s="1"/>
  <c r="D351" i="11" s="1"/>
  <c r="D413" i="11" s="1"/>
  <c r="K102" i="11"/>
  <c r="T102" i="11" s="1"/>
  <c r="I102" i="11"/>
  <c r="H102" i="11"/>
  <c r="H164" i="11" s="1"/>
  <c r="H226" i="11" s="1"/>
  <c r="H288" i="11" s="1"/>
  <c r="H350" i="11" s="1"/>
  <c r="H412" i="11" s="1"/>
  <c r="G102" i="11"/>
  <c r="AH102" i="11" s="1"/>
  <c r="AI102" i="11" s="1"/>
  <c r="F102" i="11"/>
  <c r="F164" i="11" s="1"/>
  <c r="F226" i="11" s="1"/>
  <c r="F288" i="11" s="1"/>
  <c r="F350" i="11" s="1"/>
  <c r="F412" i="11" s="1"/>
  <c r="E102" i="11"/>
  <c r="J102" i="11" s="1"/>
  <c r="D102" i="11"/>
  <c r="D164" i="11" s="1"/>
  <c r="D226" i="11" s="1"/>
  <c r="D288" i="11" s="1"/>
  <c r="D350" i="11" s="1"/>
  <c r="D412" i="11" s="1"/>
  <c r="K101" i="11"/>
  <c r="T101" i="11" s="1"/>
  <c r="I101" i="11"/>
  <c r="H101" i="11"/>
  <c r="H163" i="11" s="1"/>
  <c r="H225" i="11" s="1"/>
  <c r="H287" i="11" s="1"/>
  <c r="H349" i="11" s="1"/>
  <c r="H411" i="11" s="1"/>
  <c r="G101" i="11"/>
  <c r="AH101" i="11" s="1"/>
  <c r="AI101" i="11" s="1"/>
  <c r="F101" i="11"/>
  <c r="F163" i="11" s="1"/>
  <c r="F225" i="11" s="1"/>
  <c r="F287" i="11" s="1"/>
  <c r="F349" i="11" s="1"/>
  <c r="F411" i="11" s="1"/>
  <c r="E101" i="11"/>
  <c r="J101" i="11" s="1"/>
  <c r="D101" i="11"/>
  <c r="D163" i="11" s="1"/>
  <c r="D225" i="11" s="1"/>
  <c r="D287" i="11" s="1"/>
  <c r="D349" i="11" s="1"/>
  <c r="D411" i="11" s="1"/>
  <c r="K100" i="11"/>
  <c r="T100" i="11" s="1"/>
  <c r="I100" i="11"/>
  <c r="H100" i="11"/>
  <c r="H162" i="11" s="1"/>
  <c r="H224" i="11" s="1"/>
  <c r="H286" i="11" s="1"/>
  <c r="H348" i="11" s="1"/>
  <c r="H410" i="11" s="1"/>
  <c r="G100" i="11"/>
  <c r="AH100" i="11" s="1"/>
  <c r="AI100" i="11" s="1"/>
  <c r="F100" i="11"/>
  <c r="F162" i="11" s="1"/>
  <c r="F224" i="11" s="1"/>
  <c r="F286" i="11" s="1"/>
  <c r="F348" i="11" s="1"/>
  <c r="F410" i="11" s="1"/>
  <c r="E100" i="11"/>
  <c r="J100" i="11" s="1"/>
  <c r="D100" i="11"/>
  <c r="D162" i="11" s="1"/>
  <c r="D224" i="11" s="1"/>
  <c r="D286" i="11" s="1"/>
  <c r="D348" i="11" s="1"/>
  <c r="D410" i="11" s="1"/>
  <c r="K99" i="11"/>
  <c r="T99" i="11" s="1"/>
  <c r="I99" i="11"/>
  <c r="H99" i="11"/>
  <c r="H161" i="11" s="1"/>
  <c r="H223" i="11" s="1"/>
  <c r="H285" i="11" s="1"/>
  <c r="H347" i="11" s="1"/>
  <c r="H409" i="11" s="1"/>
  <c r="G99" i="11"/>
  <c r="AH99" i="11" s="1"/>
  <c r="AI99" i="11" s="1"/>
  <c r="F99" i="11"/>
  <c r="F161" i="11" s="1"/>
  <c r="F223" i="11" s="1"/>
  <c r="F285" i="11" s="1"/>
  <c r="F347" i="11" s="1"/>
  <c r="F409" i="11" s="1"/>
  <c r="E99" i="11"/>
  <c r="J99" i="11" s="1"/>
  <c r="D99" i="11"/>
  <c r="D161" i="11" s="1"/>
  <c r="D223" i="11" s="1"/>
  <c r="D285" i="11" s="1"/>
  <c r="D347" i="11" s="1"/>
  <c r="D409" i="11" s="1"/>
  <c r="K98" i="11"/>
  <c r="T98" i="11" s="1"/>
  <c r="I98" i="11"/>
  <c r="H98" i="11"/>
  <c r="H160" i="11" s="1"/>
  <c r="H222" i="11" s="1"/>
  <c r="H284" i="11" s="1"/>
  <c r="H346" i="11" s="1"/>
  <c r="H408" i="11" s="1"/>
  <c r="G98" i="11"/>
  <c r="AH98" i="11" s="1"/>
  <c r="AI98" i="11" s="1"/>
  <c r="F98" i="11"/>
  <c r="F160" i="11" s="1"/>
  <c r="F222" i="11" s="1"/>
  <c r="F284" i="11" s="1"/>
  <c r="F346" i="11" s="1"/>
  <c r="F408" i="11" s="1"/>
  <c r="E98" i="11"/>
  <c r="J98" i="11" s="1"/>
  <c r="D98" i="11"/>
  <c r="D160" i="11" s="1"/>
  <c r="D222" i="11" s="1"/>
  <c r="D284" i="11" s="1"/>
  <c r="D346" i="11" s="1"/>
  <c r="D408" i="11" s="1"/>
  <c r="K97" i="11"/>
  <c r="T97" i="11" s="1"/>
  <c r="I97" i="11"/>
  <c r="H97" i="11"/>
  <c r="H159" i="11" s="1"/>
  <c r="H221" i="11" s="1"/>
  <c r="H283" i="11" s="1"/>
  <c r="H345" i="11" s="1"/>
  <c r="H407" i="11" s="1"/>
  <c r="G97" i="11"/>
  <c r="AH97" i="11" s="1"/>
  <c r="AI97" i="11" s="1"/>
  <c r="F97" i="11"/>
  <c r="F159" i="11" s="1"/>
  <c r="F221" i="11" s="1"/>
  <c r="F283" i="11" s="1"/>
  <c r="F345" i="11" s="1"/>
  <c r="F407" i="11" s="1"/>
  <c r="E97" i="11"/>
  <c r="J97" i="11" s="1"/>
  <c r="D97" i="11"/>
  <c r="D159" i="11" s="1"/>
  <c r="D221" i="11" s="1"/>
  <c r="D283" i="11" s="1"/>
  <c r="D345" i="11" s="1"/>
  <c r="D407" i="11" s="1"/>
  <c r="K96" i="11"/>
  <c r="T96" i="11" s="1"/>
  <c r="I96" i="11"/>
  <c r="H96" i="11"/>
  <c r="H158" i="11" s="1"/>
  <c r="H220" i="11" s="1"/>
  <c r="H282" i="11" s="1"/>
  <c r="H344" i="11" s="1"/>
  <c r="H406" i="11" s="1"/>
  <c r="G96" i="11"/>
  <c r="AH96" i="11" s="1"/>
  <c r="AI96" i="11" s="1"/>
  <c r="F96" i="11"/>
  <c r="F158" i="11" s="1"/>
  <c r="F220" i="11" s="1"/>
  <c r="F282" i="11" s="1"/>
  <c r="F344" i="11" s="1"/>
  <c r="F406" i="11" s="1"/>
  <c r="E96" i="11"/>
  <c r="D96" i="11"/>
  <c r="D158" i="11" s="1"/>
  <c r="D220" i="11" s="1"/>
  <c r="D282" i="11" s="1"/>
  <c r="D344" i="11" s="1"/>
  <c r="D406" i="11" s="1"/>
  <c r="K95" i="11"/>
  <c r="T95" i="11" s="1"/>
  <c r="I95" i="11"/>
  <c r="H95" i="11"/>
  <c r="H157" i="11" s="1"/>
  <c r="H219" i="11" s="1"/>
  <c r="H281" i="11" s="1"/>
  <c r="H343" i="11" s="1"/>
  <c r="H405" i="11" s="1"/>
  <c r="G95" i="11"/>
  <c r="AH95" i="11" s="1"/>
  <c r="AI95" i="11" s="1"/>
  <c r="F95" i="11"/>
  <c r="F157" i="11" s="1"/>
  <c r="F219" i="11" s="1"/>
  <c r="F281" i="11" s="1"/>
  <c r="F343" i="11" s="1"/>
  <c r="F405" i="11" s="1"/>
  <c r="E95" i="11"/>
  <c r="D95" i="11"/>
  <c r="D157" i="11" s="1"/>
  <c r="D219" i="11" s="1"/>
  <c r="D281" i="11" s="1"/>
  <c r="D343" i="11" s="1"/>
  <c r="D405" i="11" s="1"/>
  <c r="K94" i="11"/>
  <c r="T94" i="11" s="1"/>
  <c r="I94" i="11"/>
  <c r="H94" i="11"/>
  <c r="H156" i="11" s="1"/>
  <c r="H218" i="11" s="1"/>
  <c r="H280" i="11" s="1"/>
  <c r="H342" i="11" s="1"/>
  <c r="H404" i="11" s="1"/>
  <c r="G94" i="11"/>
  <c r="AH94" i="11" s="1"/>
  <c r="AI94" i="11" s="1"/>
  <c r="F94" i="11"/>
  <c r="F156" i="11" s="1"/>
  <c r="F218" i="11" s="1"/>
  <c r="F280" i="11" s="1"/>
  <c r="F342" i="11" s="1"/>
  <c r="F404" i="11" s="1"/>
  <c r="E94" i="11"/>
  <c r="D94" i="11"/>
  <c r="D156" i="11" s="1"/>
  <c r="D218" i="11" s="1"/>
  <c r="D280" i="11" s="1"/>
  <c r="D342" i="11" s="1"/>
  <c r="D404" i="11" s="1"/>
  <c r="K93" i="11"/>
  <c r="T93" i="11" s="1"/>
  <c r="I93" i="11"/>
  <c r="H93" i="11"/>
  <c r="H155" i="11" s="1"/>
  <c r="H217" i="11" s="1"/>
  <c r="H279" i="11" s="1"/>
  <c r="H341" i="11" s="1"/>
  <c r="H403" i="11" s="1"/>
  <c r="G93" i="11"/>
  <c r="AH93" i="11" s="1"/>
  <c r="AI93" i="11" s="1"/>
  <c r="F93" i="11"/>
  <c r="F155" i="11" s="1"/>
  <c r="F217" i="11" s="1"/>
  <c r="F279" i="11" s="1"/>
  <c r="F341" i="11" s="1"/>
  <c r="F403" i="11" s="1"/>
  <c r="E93" i="11"/>
  <c r="D93" i="11"/>
  <c r="D155" i="11" s="1"/>
  <c r="D217" i="11" s="1"/>
  <c r="D279" i="11" s="1"/>
  <c r="D341" i="11" s="1"/>
  <c r="D403" i="11" s="1"/>
  <c r="K92" i="11"/>
  <c r="T92" i="11" s="1"/>
  <c r="I92" i="11"/>
  <c r="H92" i="11"/>
  <c r="H154" i="11" s="1"/>
  <c r="H216" i="11" s="1"/>
  <c r="H278" i="11" s="1"/>
  <c r="H340" i="11" s="1"/>
  <c r="H402" i="11" s="1"/>
  <c r="G92" i="11"/>
  <c r="AH92" i="11" s="1"/>
  <c r="AI92" i="11" s="1"/>
  <c r="F92" i="11"/>
  <c r="F154" i="11" s="1"/>
  <c r="F216" i="11" s="1"/>
  <c r="F278" i="11" s="1"/>
  <c r="F340" i="11" s="1"/>
  <c r="F402" i="11" s="1"/>
  <c r="E92" i="11"/>
  <c r="J92" i="11" s="1"/>
  <c r="D92" i="11"/>
  <c r="D154" i="11" s="1"/>
  <c r="D216" i="11" s="1"/>
  <c r="D278" i="11" s="1"/>
  <c r="D340" i="11" s="1"/>
  <c r="D402" i="11" s="1"/>
  <c r="K91" i="11"/>
  <c r="T91" i="11" s="1"/>
  <c r="I91" i="11"/>
  <c r="H91" i="11"/>
  <c r="H153" i="11" s="1"/>
  <c r="H215" i="11" s="1"/>
  <c r="H277" i="11" s="1"/>
  <c r="H339" i="11" s="1"/>
  <c r="H401" i="11" s="1"/>
  <c r="G91" i="11"/>
  <c r="F91" i="11"/>
  <c r="F153" i="11" s="1"/>
  <c r="F215" i="11" s="1"/>
  <c r="F277" i="11" s="1"/>
  <c r="F339" i="11" s="1"/>
  <c r="F401" i="11" s="1"/>
  <c r="E91" i="11"/>
  <c r="E153" i="11" s="1"/>
  <c r="E215" i="11" s="1"/>
  <c r="D91" i="11"/>
  <c r="D153" i="11" s="1"/>
  <c r="D215" i="11" s="1"/>
  <c r="D277" i="11" s="1"/>
  <c r="D339" i="11" s="1"/>
  <c r="D401" i="11" s="1"/>
  <c r="K90" i="11"/>
  <c r="T90" i="11" s="1"/>
  <c r="I90" i="11"/>
  <c r="H90" i="11"/>
  <c r="H152" i="11" s="1"/>
  <c r="H214" i="11" s="1"/>
  <c r="H276" i="11" s="1"/>
  <c r="H338" i="11" s="1"/>
  <c r="H400" i="11" s="1"/>
  <c r="G90" i="11"/>
  <c r="AH90" i="11" s="1"/>
  <c r="AI90" i="11" s="1"/>
  <c r="F90" i="11"/>
  <c r="F152" i="11" s="1"/>
  <c r="F214" i="11" s="1"/>
  <c r="F276" i="11" s="1"/>
  <c r="F338" i="11" s="1"/>
  <c r="F400" i="11" s="1"/>
  <c r="E90" i="11"/>
  <c r="J90" i="11" s="1"/>
  <c r="D90" i="11"/>
  <c r="D152" i="11" s="1"/>
  <c r="D214" i="11" s="1"/>
  <c r="D276" i="11" s="1"/>
  <c r="D338" i="11" s="1"/>
  <c r="D400" i="11" s="1"/>
  <c r="K89" i="11"/>
  <c r="T89" i="11" s="1"/>
  <c r="I89" i="11"/>
  <c r="H89" i="11"/>
  <c r="H151" i="11" s="1"/>
  <c r="H213" i="11" s="1"/>
  <c r="H275" i="11" s="1"/>
  <c r="H337" i="11" s="1"/>
  <c r="H399" i="11" s="1"/>
  <c r="G89" i="11"/>
  <c r="F89" i="11"/>
  <c r="F151" i="11" s="1"/>
  <c r="F213" i="11" s="1"/>
  <c r="F275" i="11" s="1"/>
  <c r="F337" i="11" s="1"/>
  <c r="F399" i="11" s="1"/>
  <c r="E89" i="11"/>
  <c r="E151" i="11" s="1"/>
  <c r="E213" i="11" s="1"/>
  <c r="D89" i="11"/>
  <c r="D151" i="11" s="1"/>
  <c r="D213" i="11" s="1"/>
  <c r="D275" i="11" s="1"/>
  <c r="D337" i="11" s="1"/>
  <c r="D399" i="11" s="1"/>
  <c r="K88" i="11"/>
  <c r="T88" i="11" s="1"/>
  <c r="I88" i="11"/>
  <c r="H88" i="11"/>
  <c r="H150" i="11" s="1"/>
  <c r="H212" i="11" s="1"/>
  <c r="H274" i="11" s="1"/>
  <c r="H336" i="11" s="1"/>
  <c r="H398" i="11" s="1"/>
  <c r="G88" i="11"/>
  <c r="AH88" i="11" s="1"/>
  <c r="AI88" i="11" s="1"/>
  <c r="F88" i="11"/>
  <c r="F150" i="11" s="1"/>
  <c r="F212" i="11" s="1"/>
  <c r="F274" i="11" s="1"/>
  <c r="F336" i="11" s="1"/>
  <c r="F398" i="11" s="1"/>
  <c r="E88" i="11"/>
  <c r="J88" i="11" s="1"/>
  <c r="D88" i="11"/>
  <c r="D150" i="11" s="1"/>
  <c r="D212" i="11" s="1"/>
  <c r="D274" i="11" s="1"/>
  <c r="D336" i="11" s="1"/>
  <c r="D398" i="11" s="1"/>
  <c r="K87" i="11"/>
  <c r="T87" i="11" s="1"/>
  <c r="I87" i="11"/>
  <c r="H87" i="11"/>
  <c r="H149" i="11" s="1"/>
  <c r="H211" i="11" s="1"/>
  <c r="H273" i="11" s="1"/>
  <c r="H335" i="11" s="1"/>
  <c r="H397" i="11" s="1"/>
  <c r="G87" i="11"/>
  <c r="F87" i="11"/>
  <c r="F149" i="11" s="1"/>
  <c r="F211" i="11" s="1"/>
  <c r="F273" i="11" s="1"/>
  <c r="F335" i="11" s="1"/>
  <c r="F397" i="11" s="1"/>
  <c r="E87" i="11"/>
  <c r="E149" i="11" s="1"/>
  <c r="E211" i="11" s="1"/>
  <c r="D87" i="11"/>
  <c r="D149" i="11" s="1"/>
  <c r="D211" i="11" s="1"/>
  <c r="D273" i="11" s="1"/>
  <c r="D335" i="11" s="1"/>
  <c r="D397" i="11" s="1"/>
  <c r="K86" i="11"/>
  <c r="T86" i="11" s="1"/>
  <c r="I86" i="11"/>
  <c r="H86" i="11"/>
  <c r="H148" i="11" s="1"/>
  <c r="H210" i="11" s="1"/>
  <c r="H272" i="11" s="1"/>
  <c r="H334" i="11" s="1"/>
  <c r="H396" i="11" s="1"/>
  <c r="G86" i="11"/>
  <c r="AH86" i="11" s="1"/>
  <c r="AI86" i="11" s="1"/>
  <c r="F86" i="11"/>
  <c r="F148" i="11" s="1"/>
  <c r="F210" i="11" s="1"/>
  <c r="F272" i="11" s="1"/>
  <c r="F334" i="11" s="1"/>
  <c r="F396" i="11" s="1"/>
  <c r="E86" i="11"/>
  <c r="J86" i="11" s="1"/>
  <c r="D86" i="11"/>
  <c r="D148" i="11" s="1"/>
  <c r="D210" i="11" s="1"/>
  <c r="D272" i="11" s="1"/>
  <c r="D334" i="11" s="1"/>
  <c r="D396" i="11" s="1"/>
  <c r="K85" i="11"/>
  <c r="T85" i="11" s="1"/>
  <c r="I85" i="11"/>
  <c r="H85" i="11"/>
  <c r="H147" i="11" s="1"/>
  <c r="H209" i="11" s="1"/>
  <c r="H271" i="11" s="1"/>
  <c r="H333" i="11" s="1"/>
  <c r="H395" i="11" s="1"/>
  <c r="G85" i="11"/>
  <c r="F85" i="11"/>
  <c r="F147" i="11" s="1"/>
  <c r="F209" i="11" s="1"/>
  <c r="F271" i="11" s="1"/>
  <c r="F333" i="11" s="1"/>
  <c r="F395" i="11" s="1"/>
  <c r="E85" i="11"/>
  <c r="E147" i="11" s="1"/>
  <c r="E209" i="11" s="1"/>
  <c r="D85" i="11"/>
  <c r="D147" i="11" s="1"/>
  <c r="D209" i="11" s="1"/>
  <c r="D271" i="11" s="1"/>
  <c r="D333" i="11" s="1"/>
  <c r="D395" i="11" s="1"/>
  <c r="K84" i="11"/>
  <c r="T84" i="11" s="1"/>
  <c r="I84" i="11"/>
  <c r="H84" i="11"/>
  <c r="H146" i="11" s="1"/>
  <c r="H208" i="11" s="1"/>
  <c r="H270" i="11" s="1"/>
  <c r="H332" i="11" s="1"/>
  <c r="H394" i="11" s="1"/>
  <c r="G84" i="11"/>
  <c r="AH84" i="11" s="1"/>
  <c r="AI84" i="11" s="1"/>
  <c r="F84" i="11"/>
  <c r="F146" i="11" s="1"/>
  <c r="F208" i="11" s="1"/>
  <c r="F270" i="11" s="1"/>
  <c r="F332" i="11" s="1"/>
  <c r="F394" i="11" s="1"/>
  <c r="E84" i="11"/>
  <c r="J84" i="11" s="1"/>
  <c r="D84" i="11"/>
  <c r="D146" i="11" s="1"/>
  <c r="D208" i="11" s="1"/>
  <c r="D270" i="11" s="1"/>
  <c r="D332" i="11" s="1"/>
  <c r="D394" i="11" s="1"/>
  <c r="K83" i="11"/>
  <c r="T83" i="11" s="1"/>
  <c r="I83" i="11"/>
  <c r="H83" i="11"/>
  <c r="H145" i="11" s="1"/>
  <c r="H207" i="11" s="1"/>
  <c r="H269" i="11" s="1"/>
  <c r="H331" i="11" s="1"/>
  <c r="H393" i="11" s="1"/>
  <c r="G83" i="11"/>
  <c r="F83" i="11"/>
  <c r="F145" i="11" s="1"/>
  <c r="F207" i="11" s="1"/>
  <c r="F269" i="11" s="1"/>
  <c r="F331" i="11" s="1"/>
  <c r="F393" i="11" s="1"/>
  <c r="E83" i="11"/>
  <c r="E145" i="11" s="1"/>
  <c r="D83" i="11"/>
  <c r="D145" i="11" s="1"/>
  <c r="D207" i="11" s="1"/>
  <c r="D269" i="11" s="1"/>
  <c r="D331" i="11" s="1"/>
  <c r="D393" i="11" s="1"/>
  <c r="K82" i="11"/>
  <c r="T82" i="11" s="1"/>
  <c r="I82" i="11"/>
  <c r="H82" i="11"/>
  <c r="H144" i="11" s="1"/>
  <c r="H206" i="11" s="1"/>
  <c r="H268" i="11" s="1"/>
  <c r="H330" i="11" s="1"/>
  <c r="H392" i="11" s="1"/>
  <c r="G82" i="11"/>
  <c r="F82" i="11"/>
  <c r="F144" i="11" s="1"/>
  <c r="F206" i="11" s="1"/>
  <c r="F268" i="11" s="1"/>
  <c r="F330" i="11" s="1"/>
  <c r="F392" i="11" s="1"/>
  <c r="E82" i="11"/>
  <c r="E144" i="11" s="1"/>
  <c r="D82" i="11"/>
  <c r="D144" i="11" s="1"/>
  <c r="D206" i="11" s="1"/>
  <c r="D268" i="11" s="1"/>
  <c r="D330" i="11" s="1"/>
  <c r="D392" i="11" s="1"/>
  <c r="K81" i="11"/>
  <c r="T81" i="11" s="1"/>
  <c r="I81" i="11"/>
  <c r="H81" i="11"/>
  <c r="H143" i="11" s="1"/>
  <c r="H205" i="11" s="1"/>
  <c r="H267" i="11" s="1"/>
  <c r="H329" i="11" s="1"/>
  <c r="H391" i="11" s="1"/>
  <c r="G81" i="11"/>
  <c r="F81" i="11"/>
  <c r="F143" i="11" s="1"/>
  <c r="F205" i="11" s="1"/>
  <c r="F267" i="11" s="1"/>
  <c r="F329" i="11" s="1"/>
  <c r="F391" i="11" s="1"/>
  <c r="E81" i="11"/>
  <c r="E143" i="11" s="1"/>
  <c r="D81" i="11"/>
  <c r="D143" i="11" s="1"/>
  <c r="D205" i="11" s="1"/>
  <c r="D267" i="11" s="1"/>
  <c r="D329" i="11" s="1"/>
  <c r="D391" i="11" s="1"/>
  <c r="K80" i="11"/>
  <c r="T80" i="11" s="1"/>
  <c r="I80" i="11"/>
  <c r="H80" i="11"/>
  <c r="H142" i="11" s="1"/>
  <c r="H204" i="11" s="1"/>
  <c r="H266" i="11" s="1"/>
  <c r="H328" i="11" s="1"/>
  <c r="H390" i="11" s="1"/>
  <c r="G80" i="11"/>
  <c r="F80" i="11"/>
  <c r="F142" i="11" s="1"/>
  <c r="F204" i="11" s="1"/>
  <c r="F266" i="11" s="1"/>
  <c r="F328" i="11" s="1"/>
  <c r="F390" i="11" s="1"/>
  <c r="E80" i="11"/>
  <c r="E142" i="11" s="1"/>
  <c r="D80" i="11"/>
  <c r="D142" i="11" s="1"/>
  <c r="D204" i="11" s="1"/>
  <c r="D266" i="11" s="1"/>
  <c r="D328" i="11" s="1"/>
  <c r="D390" i="11" s="1"/>
  <c r="K79" i="11"/>
  <c r="T79" i="11" s="1"/>
  <c r="I79" i="11"/>
  <c r="H79" i="11"/>
  <c r="H141" i="11" s="1"/>
  <c r="H203" i="11" s="1"/>
  <c r="H265" i="11" s="1"/>
  <c r="H327" i="11" s="1"/>
  <c r="H389" i="11" s="1"/>
  <c r="G79" i="11"/>
  <c r="F79" i="11"/>
  <c r="F141" i="11" s="1"/>
  <c r="F203" i="11" s="1"/>
  <c r="F265" i="11" s="1"/>
  <c r="F327" i="11" s="1"/>
  <c r="F389" i="11" s="1"/>
  <c r="E79" i="11"/>
  <c r="E141" i="11" s="1"/>
  <c r="D79" i="11"/>
  <c r="D141" i="11" s="1"/>
  <c r="D203" i="11" s="1"/>
  <c r="D265" i="11" s="1"/>
  <c r="D327" i="11" s="1"/>
  <c r="D389" i="11" s="1"/>
  <c r="I78" i="11"/>
  <c r="K78" i="11"/>
  <c r="O78" i="11" s="1"/>
  <c r="H78" i="11"/>
  <c r="H140" i="11" s="1"/>
  <c r="H202" i="11" s="1"/>
  <c r="H264" i="11" s="1"/>
  <c r="H326" i="11" s="1"/>
  <c r="H388" i="11" s="1"/>
  <c r="G78" i="11"/>
  <c r="F78" i="11"/>
  <c r="F140" i="11" s="1"/>
  <c r="F202" i="11" s="1"/>
  <c r="F264" i="11" s="1"/>
  <c r="F326" i="11" s="1"/>
  <c r="F388" i="11" s="1"/>
  <c r="E78" i="11"/>
  <c r="E140" i="11" s="1"/>
  <c r="E202" i="11" s="1"/>
  <c r="E264" i="11" s="1"/>
  <c r="E326" i="11" s="1"/>
  <c r="E388" i="11" s="1"/>
  <c r="D78" i="11"/>
  <c r="D140" i="11" s="1"/>
  <c r="D202" i="11" s="1"/>
  <c r="D264" i="11" s="1"/>
  <c r="D326" i="11" s="1"/>
  <c r="D388" i="11" s="1"/>
  <c r="E257" i="11"/>
  <c r="E195" i="11"/>
  <c r="E133" i="11"/>
  <c r="E71" i="11"/>
  <c r="E256" i="11"/>
  <c r="E194" i="11"/>
  <c r="E132" i="11"/>
  <c r="E70" i="11"/>
  <c r="E457" i="10"/>
  <c r="E345" i="10"/>
  <c r="E233" i="10"/>
  <c r="E456" i="10"/>
  <c r="E344" i="10"/>
  <c r="E232" i="10"/>
  <c r="E120" i="10"/>
  <c r="E8" i="10"/>
  <c r="E121" i="10"/>
  <c r="K145" i="11" l="1"/>
  <c r="T145" i="11" s="1"/>
  <c r="U83" i="11"/>
  <c r="O83" i="11"/>
  <c r="AE83" i="11" s="1"/>
  <c r="Q83" i="11"/>
  <c r="S83" i="11"/>
  <c r="I148" i="11"/>
  <c r="AG86" i="11"/>
  <c r="Z86" i="11"/>
  <c r="K173" i="11"/>
  <c r="T173" i="11" s="1"/>
  <c r="AF111" i="11"/>
  <c r="U111" i="11"/>
  <c r="O111" i="11"/>
  <c r="AE111" i="11" s="1"/>
  <c r="S111" i="11"/>
  <c r="Q111" i="11"/>
  <c r="G174" i="11"/>
  <c r="AH112" i="11"/>
  <c r="AI112" i="11" s="1"/>
  <c r="I184" i="11"/>
  <c r="Z122" i="11"/>
  <c r="AG122" i="11"/>
  <c r="K189" i="11"/>
  <c r="T189" i="11" s="1"/>
  <c r="S127" i="11"/>
  <c r="Q127" i="11"/>
  <c r="U127" i="11"/>
  <c r="O127" i="11"/>
  <c r="AE127" i="11" s="1"/>
  <c r="G141" i="11"/>
  <c r="AH79" i="11"/>
  <c r="AI79" i="11" s="1"/>
  <c r="I143" i="11"/>
  <c r="AG81" i="11"/>
  <c r="Z81" i="11"/>
  <c r="K144" i="11"/>
  <c r="T144" i="11" s="1"/>
  <c r="S82" i="11"/>
  <c r="Q82" i="11"/>
  <c r="U82" i="11"/>
  <c r="O82" i="11"/>
  <c r="AE82" i="11" s="1"/>
  <c r="G145" i="11"/>
  <c r="AH83" i="11"/>
  <c r="AI83" i="11" s="1"/>
  <c r="I147" i="11"/>
  <c r="Z85" i="11"/>
  <c r="AG85" i="11"/>
  <c r="K148" i="11"/>
  <c r="T148" i="11" s="1"/>
  <c r="AF86" i="11"/>
  <c r="U86" i="11"/>
  <c r="O86" i="11"/>
  <c r="AE86" i="11" s="1"/>
  <c r="S86" i="11"/>
  <c r="Q86" i="11"/>
  <c r="G149" i="11"/>
  <c r="AH87" i="11"/>
  <c r="AI87" i="11" s="1"/>
  <c r="I151" i="11"/>
  <c r="AG89" i="11"/>
  <c r="Z89" i="11"/>
  <c r="K152" i="11"/>
  <c r="T152" i="11" s="1"/>
  <c r="S90" i="11"/>
  <c r="O90" i="11"/>
  <c r="AE90" i="11" s="1"/>
  <c r="Q90" i="11"/>
  <c r="U90" i="11"/>
  <c r="G153" i="11"/>
  <c r="AH91" i="11"/>
  <c r="AI91" i="11" s="1"/>
  <c r="AG93" i="11"/>
  <c r="Z93" i="11"/>
  <c r="S94" i="11"/>
  <c r="Q94" i="11"/>
  <c r="O94" i="11"/>
  <c r="AE94" i="11" s="1"/>
  <c r="U94" i="11"/>
  <c r="Z97" i="11"/>
  <c r="AG97" i="11"/>
  <c r="U98" i="11"/>
  <c r="O98" i="11"/>
  <c r="AE98" i="11" s="1"/>
  <c r="Q98" i="11"/>
  <c r="S98" i="11"/>
  <c r="AG101" i="11"/>
  <c r="Z101" i="11"/>
  <c r="AF102" i="11"/>
  <c r="S102" i="11"/>
  <c r="Q102" i="11"/>
  <c r="U102" i="11"/>
  <c r="O102" i="11"/>
  <c r="AE102" i="11" s="1"/>
  <c r="Z105" i="11"/>
  <c r="AG105" i="11"/>
  <c r="AF106" i="11"/>
  <c r="U106" i="11"/>
  <c r="O106" i="11"/>
  <c r="AE106" i="11" s="1"/>
  <c r="Q106" i="11"/>
  <c r="S106" i="11"/>
  <c r="AG109" i="11"/>
  <c r="Z109" i="11"/>
  <c r="S110" i="11"/>
  <c r="Q110" i="11"/>
  <c r="U110" i="11"/>
  <c r="O110" i="11"/>
  <c r="AE110" i="11" s="1"/>
  <c r="I175" i="11"/>
  <c r="Z113" i="11"/>
  <c r="AG113" i="11"/>
  <c r="K176" i="11"/>
  <c r="T176" i="11" s="1"/>
  <c r="AF114" i="11"/>
  <c r="U114" i="11"/>
  <c r="O114" i="11"/>
  <c r="AE114" i="11" s="1"/>
  <c r="Q114" i="11"/>
  <c r="S114" i="11"/>
  <c r="I179" i="11"/>
  <c r="AG117" i="11"/>
  <c r="Z117" i="11"/>
  <c r="K180" i="11"/>
  <c r="T180" i="11" s="1"/>
  <c r="S118" i="11"/>
  <c r="Q118" i="11"/>
  <c r="U118" i="11"/>
  <c r="O118" i="11"/>
  <c r="AE118" i="11" s="1"/>
  <c r="Z121" i="11"/>
  <c r="AG121" i="11"/>
  <c r="K184" i="11"/>
  <c r="T184" i="11" s="1"/>
  <c r="S122" i="11"/>
  <c r="U122" i="11"/>
  <c r="O122" i="11"/>
  <c r="AE122" i="11" s="1"/>
  <c r="Q122" i="11"/>
  <c r="I187" i="11"/>
  <c r="AG125" i="11"/>
  <c r="Z125" i="11"/>
  <c r="K188" i="11"/>
  <c r="T188" i="11" s="1"/>
  <c r="AF126" i="11"/>
  <c r="U126" i="11"/>
  <c r="O126" i="11"/>
  <c r="AE126" i="11" s="1"/>
  <c r="Q126" i="11"/>
  <c r="S126" i="11"/>
  <c r="K141" i="11"/>
  <c r="T141" i="11" s="1"/>
  <c r="S79" i="11"/>
  <c r="U79" i="11"/>
  <c r="Q79" i="11"/>
  <c r="O79" i="11"/>
  <c r="AE79" i="11" s="1"/>
  <c r="G142" i="11"/>
  <c r="AH80" i="11"/>
  <c r="AI80" i="11" s="1"/>
  <c r="Z94" i="11"/>
  <c r="AG94" i="11"/>
  <c r="AF99" i="11"/>
  <c r="S99" i="11"/>
  <c r="Q99" i="11"/>
  <c r="U99" i="11"/>
  <c r="O99" i="11"/>
  <c r="AE99" i="11" s="1"/>
  <c r="AF107" i="11"/>
  <c r="S107" i="11"/>
  <c r="Q107" i="11"/>
  <c r="U107" i="11"/>
  <c r="O107" i="11"/>
  <c r="AE107" i="11" s="1"/>
  <c r="I176" i="11"/>
  <c r="AG114" i="11"/>
  <c r="Z114" i="11"/>
  <c r="K177" i="11"/>
  <c r="T177" i="11" s="1"/>
  <c r="AF115" i="11"/>
  <c r="S115" i="11"/>
  <c r="Q115" i="11"/>
  <c r="U115" i="11"/>
  <c r="O115" i="11"/>
  <c r="AE115" i="11" s="1"/>
  <c r="Z118" i="11"/>
  <c r="AG118" i="11"/>
  <c r="K185" i="11"/>
  <c r="T185" i="11" s="1"/>
  <c r="AF123" i="11"/>
  <c r="Q123" i="11"/>
  <c r="U123" i="11"/>
  <c r="O123" i="11"/>
  <c r="AE123" i="11" s="1"/>
  <c r="S123" i="11"/>
  <c r="AG126" i="11"/>
  <c r="Z126" i="11"/>
  <c r="I142" i="11"/>
  <c r="AG80" i="11"/>
  <c r="Z80" i="11"/>
  <c r="K143" i="11"/>
  <c r="T143" i="11" s="1"/>
  <c r="U81" i="11"/>
  <c r="O81" i="11"/>
  <c r="AE81" i="11" s="1"/>
  <c r="S81" i="11"/>
  <c r="Q81" i="11"/>
  <c r="G144" i="11"/>
  <c r="AH82" i="11"/>
  <c r="AI82" i="11" s="1"/>
  <c r="I146" i="11"/>
  <c r="AG84" i="11"/>
  <c r="Z84" i="11"/>
  <c r="K147" i="11"/>
  <c r="T147" i="11" s="1"/>
  <c r="AF85" i="11"/>
  <c r="S85" i="11"/>
  <c r="U85" i="11"/>
  <c r="Q85" i="11"/>
  <c r="O85" i="11"/>
  <c r="AE85" i="11" s="1"/>
  <c r="I150" i="11"/>
  <c r="Z88" i="11"/>
  <c r="AG88" i="11"/>
  <c r="K151" i="11"/>
  <c r="T151" i="11" s="1"/>
  <c r="U89" i="11"/>
  <c r="O89" i="11"/>
  <c r="AE89" i="11" s="1"/>
  <c r="S89" i="11"/>
  <c r="Q89" i="11"/>
  <c r="I154" i="11"/>
  <c r="Z92" i="11"/>
  <c r="AG92" i="11"/>
  <c r="U93" i="11"/>
  <c r="O93" i="11"/>
  <c r="AE93" i="11" s="1"/>
  <c r="Q93" i="11"/>
  <c r="S93" i="11"/>
  <c r="AG96" i="11"/>
  <c r="Z96" i="11"/>
  <c r="S97" i="11"/>
  <c r="Q97" i="11"/>
  <c r="U97" i="11"/>
  <c r="O97" i="11"/>
  <c r="AE97" i="11" s="1"/>
  <c r="Z100" i="11"/>
  <c r="AG100" i="11"/>
  <c r="AF101" i="11"/>
  <c r="U101" i="11"/>
  <c r="O101" i="11"/>
  <c r="AE101" i="11" s="1"/>
  <c r="S101" i="11"/>
  <c r="Q101" i="11"/>
  <c r="AG104" i="11"/>
  <c r="Z104" i="11"/>
  <c r="S105" i="11"/>
  <c r="Q105" i="11"/>
  <c r="O105" i="11"/>
  <c r="AE105" i="11" s="1"/>
  <c r="U105" i="11"/>
  <c r="Z108" i="11"/>
  <c r="AG108" i="11"/>
  <c r="U109" i="11"/>
  <c r="O109" i="11"/>
  <c r="AE109" i="11" s="1"/>
  <c r="Q109" i="11"/>
  <c r="S109" i="11"/>
  <c r="AG112" i="11"/>
  <c r="Z112" i="11"/>
  <c r="K175" i="11"/>
  <c r="T175" i="11" s="1"/>
  <c r="AF113" i="11"/>
  <c r="S113" i="11"/>
  <c r="Q113" i="11"/>
  <c r="U113" i="11"/>
  <c r="O113" i="11"/>
  <c r="AE113" i="11" s="1"/>
  <c r="I178" i="11"/>
  <c r="Z116" i="11"/>
  <c r="AG116" i="11"/>
  <c r="K179" i="11"/>
  <c r="T179" i="11" s="1"/>
  <c r="U117" i="11"/>
  <c r="O117" i="11"/>
  <c r="AE117" i="11" s="1"/>
  <c r="Q117" i="11"/>
  <c r="S117" i="11"/>
  <c r="AG120" i="11"/>
  <c r="Z120" i="11"/>
  <c r="K183" i="11"/>
  <c r="T183" i="11" s="1"/>
  <c r="AF121" i="11"/>
  <c r="S121" i="11"/>
  <c r="Q121" i="11"/>
  <c r="O121" i="11"/>
  <c r="AE121" i="11" s="1"/>
  <c r="U121" i="11"/>
  <c r="I186" i="11"/>
  <c r="Z124" i="11"/>
  <c r="AG124" i="11"/>
  <c r="K187" i="11"/>
  <c r="T187" i="11" s="1"/>
  <c r="AF125" i="11"/>
  <c r="S125" i="11"/>
  <c r="Q125" i="11"/>
  <c r="O125" i="11"/>
  <c r="AE125" i="11" s="1"/>
  <c r="U125" i="11"/>
  <c r="I144" i="11"/>
  <c r="AG82" i="11"/>
  <c r="Z82" i="11"/>
  <c r="K149" i="11"/>
  <c r="T149" i="11" s="1"/>
  <c r="AF87" i="11"/>
  <c r="S87" i="11"/>
  <c r="O87" i="11"/>
  <c r="AE87" i="11" s="1"/>
  <c r="Q87" i="11"/>
  <c r="U87" i="11"/>
  <c r="I152" i="11"/>
  <c r="AG90" i="11"/>
  <c r="Z90" i="11"/>
  <c r="K153" i="11"/>
  <c r="T153" i="11" s="1"/>
  <c r="U91" i="11"/>
  <c r="O91" i="11"/>
  <c r="AE91" i="11" s="1"/>
  <c r="Q91" i="11"/>
  <c r="S91" i="11"/>
  <c r="AF95" i="11"/>
  <c r="U95" i="11"/>
  <c r="O95" i="11"/>
  <c r="AE95" i="11" s="1"/>
  <c r="S95" i="11"/>
  <c r="Q95" i="11"/>
  <c r="AG98" i="11"/>
  <c r="Z98" i="11"/>
  <c r="Z102" i="11"/>
  <c r="AG102" i="11"/>
  <c r="U103" i="11"/>
  <c r="O103" i="11"/>
  <c r="AE103" i="11" s="1"/>
  <c r="S103" i="11"/>
  <c r="Q103" i="11"/>
  <c r="AG106" i="11"/>
  <c r="Z106" i="11"/>
  <c r="Z110" i="11"/>
  <c r="AG110" i="11"/>
  <c r="K181" i="11"/>
  <c r="T181" i="11" s="1"/>
  <c r="AF119" i="11"/>
  <c r="U119" i="11"/>
  <c r="O119" i="11"/>
  <c r="AE119" i="11" s="1"/>
  <c r="S119" i="11"/>
  <c r="Q119" i="11"/>
  <c r="I141" i="11"/>
  <c r="AG79" i="11"/>
  <c r="Z79" i="11"/>
  <c r="K142" i="11"/>
  <c r="T142" i="11" s="1"/>
  <c r="AF80" i="11"/>
  <c r="S80" i="11"/>
  <c r="O80" i="11"/>
  <c r="AE80" i="11" s="1"/>
  <c r="Q80" i="11"/>
  <c r="U80" i="11"/>
  <c r="G143" i="11"/>
  <c r="AH81" i="11"/>
  <c r="AI81" i="11" s="1"/>
  <c r="I145" i="11"/>
  <c r="AG83" i="11"/>
  <c r="Z83" i="11"/>
  <c r="K146" i="11"/>
  <c r="T146" i="11" s="1"/>
  <c r="U84" i="11"/>
  <c r="O84" i="11"/>
  <c r="AE84" i="11" s="1"/>
  <c r="S84" i="11"/>
  <c r="Q84" i="11"/>
  <c r="G147" i="11"/>
  <c r="AH85" i="11"/>
  <c r="AI85" i="11" s="1"/>
  <c r="I149" i="11"/>
  <c r="I211" i="11" s="1"/>
  <c r="AG87" i="11"/>
  <c r="Z87" i="11"/>
  <c r="K150" i="11"/>
  <c r="T150" i="11" s="1"/>
  <c r="AF88" i="11"/>
  <c r="S88" i="11"/>
  <c r="U88" i="11"/>
  <c r="Q88" i="11"/>
  <c r="O88" i="11"/>
  <c r="AE88" i="11" s="1"/>
  <c r="G151" i="11"/>
  <c r="AH89" i="11"/>
  <c r="AI89" i="11" s="1"/>
  <c r="I153" i="11"/>
  <c r="AG91" i="11"/>
  <c r="Z91" i="11"/>
  <c r="K154" i="11"/>
  <c r="T154" i="11" s="1"/>
  <c r="S92" i="11"/>
  <c r="Q92" i="11"/>
  <c r="U92" i="11"/>
  <c r="O92" i="11"/>
  <c r="AE92" i="11" s="1"/>
  <c r="AG95" i="11"/>
  <c r="Z95" i="11"/>
  <c r="U96" i="11"/>
  <c r="O96" i="11"/>
  <c r="AE96" i="11" s="1"/>
  <c r="Q96" i="11"/>
  <c r="S96" i="11"/>
  <c r="AG99" i="11"/>
  <c r="Z99" i="11"/>
  <c r="AF100" i="11"/>
  <c r="S100" i="11"/>
  <c r="Q100" i="11"/>
  <c r="O100" i="11"/>
  <c r="AE100" i="11" s="1"/>
  <c r="U100" i="11"/>
  <c r="AG103" i="11"/>
  <c r="Z103" i="11"/>
  <c r="U104" i="11"/>
  <c r="O104" i="11"/>
  <c r="AE104" i="11" s="1"/>
  <c r="S104" i="11"/>
  <c r="Q104" i="11"/>
  <c r="AG107" i="11"/>
  <c r="Z107" i="11"/>
  <c r="S108" i="11"/>
  <c r="Q108" i="11"/>
  <c r="U108" i="11"/>
  <c r="O108" i="11"/>
  <c r="AE108" i="11" s="1"/>
  <c r="I173" i="11"/>
  <c r="AG111" i="11"/>
  <c r="Z111" i="11"/>
  <c r="K174" i="11"/>
  <c r="T174" i="11" s="1"/>
  <c r="U112" i="11"/>
  <c r="O112" i="11"/>
  <c r="AE112" i="11" s="1"/>
  <c r="Q112" i="11"/>
  <c r="S112" i="11"/>
  <c r="AG115" i="11"/>
  <c r="Z115" i="11"/>
  <c r="K178" i="11"/>
  <c r="T178" i="11" s="1"/>
  <c r="S116" i="11"/>
  <c r="Q116" i="11"/>
  <c r="O116" i="11"/>
  <c r="AE116" i="11" s="1"/>
  <c r="U116" i="11"/>
  <c r="I181" i="11"/>
  <c r="AG119" i="11"/>
  <c r="Z119" i="11"/>
  <c r="K182" i="11"/>
  <c r="T182" i="11" s="1"/>
  <c r="U120" i="11"/>
  <c r="O120" i="11"/>
  <c r="AE120" i="11" s="1"/>
  <c r="S120" i="11"/>
  <c r="Q120" i="11"/>
  <c r="AG123" i="11"/>
  <c r="Z123" i="11"/>
  <c r="K186" i="11"/>
  <c r="T186" i="11" s="1"/>
  <c r="AF124" i="11"/>
  <c r="Q124" i="11"/>
  <c r="U124" i="11"/>
  <c r="O124" i="11"/>
  <c r="AE124" i="11" s="1"/>
  <c r="S124" i="11"/>
  <c r="AG127" i="11"/>
  <c r="Z127" i="11"/>
  <c r="AH140" i="11"/>
  <c r="AH78" i="11"/>
  <c r="AI78" i="11" s="1"/>
  <c r="K140" i="11"/>
  <c r="N128" i="11"/>
  <c r="I140" i="11"/>
  <c r="AG78" i="11"/>
  <c r="J79" i="11"/>
  <c r="J83" i="11"/>
  <c r="I189" i="11"/>
  <c r="J112" i="11"/>
  <c r="I188" i="11"/>
  <c r="J81" i="11"/>
  <c r="J87" i="11"/>
  <c r="J114" i="11"/>
  <c r="J85" i="11"/>
  <c r="J91" i="11"/>
  <c r="J89" i="11"/>
  <c r="J93" i="11"/>
  <c r="E155" i="11"/>
  <c r="E217" i="11" s="1"/>
  <c r="J94" i="11"/>
  <c r="E156" i="11"/>
  <c r="E218" i="11" s="1"/>
  <c r="E280" i="11" s="1"/>
  <c r="E342" i="11" s="1"/>
  <c r="J95" i="11"/>
  <c r="E157" i="11"/>
  <c r="J96" i="11"/>
  <c r="E158" i="11"/>
  <c r="E220" i="11" s="1"/>
  <c r="E282" i="11" s="1"/>
  <c r="E344" i="11" s="1"/>
  <c r="E164" i="11"/>
  <c r="E165" i="11"/>
  <c r="E227" i="11" s="1"/>
  <c r="E289" i="11" s="1"/>
  <c r="E351" i="11" s="1"/>
  <c r="E166" i="11"/>
  <c r="E167" i="11"/>
  <c r="E229" i="11" s="1"/>
  <c r="E291" i="11" s="1"/>
  <c r="E353" i="11" s="1"/>
  <c r="I170" i="11"/>
  <c r="I172" i="11"/>
  <c r="I177" i="11"/>
  <c r="G183" i="11"/>
  <c r="AH183" i="11" s="1"/>
  <c r="AI183" i="11" s="1"/>
  <c r="G171" i="11"/>
  <c r="AH171" i="11" s="1"/>
  <c r="AI171" i="11" s="1"/>
  <c r="G163" i="11"/>
  <c r="AH163" i="11" s="1"/>
  <c r="AI163" i="11" s="1"/>
  <c r="J115" i="11"/>
  <c r="E159" i="11"/>
  <c r="E221" i="11" s="1"/>
  <c r="E283" i="11" s="1"/>
  <c r="E345" i="11" s="1"/>
  <c r="E160" i="11"/>
  <c r="E222" i="11" s="1"/>
  <c r="E284" i="11" s="1"/>
  <c r="E346" i="11" s="1"/>
  <c r="E161" i="11"/>
  <c r="E223" i="11" s="1"/>
  <c r="E285" i="11" s="1"/>
  <c r="E162" i="11"/>
  <c r="E224" i="11" s="1"/>
  <c r="E286" i="11" s="1"/>
  <c r="E348" i="11" s="1"/>
  <c r="E163" i="11"/>
  <c r="E225" i="11" s="1"/>
  <c r="E287" i="11" s="1"/>
  <c r="E349" i="11" s="1"/>
  <c r="E168" i="11"/>
  <c r="E230" i="11" s="1"/>
  <c r="E292" i="11" s="1"/>
  <c r="E354" i="11" s="1"/>
  <c r="E169" i="11"/>
  <c r="E231" i="11" s="1"/>
  <c r="E293" i="11" s="1"/>
  <c r="E355" i="11" s="1"/>
  <c r="E417" i="11" s="1"/>
  <c r="E170" i="11"/>
  <c r="J170" i="11" s="1"/>
  <c r="E171" i="11"/>
  <c r="E233" i="11" s="1"/>
  <c r="I171" i="11"/>
  <c r="E172" i="11"/>
  <c r="E234" i="11" s="1"/>
  <c r="I174" i="11"/>
  <c r="I180" i="11"/>
  <c r="I182" i="11"/>
  <c r="I183" i="11"/>
  <c r="I185" i="11"/>
  <c r="G187" i="11"/>
  <c r="AH187" i="11" s="1"/>
  <c r="AI187" i="11" s="1"/>
  <c r="G179" i="11"/>
  <c r="AH179" i="11" s="1"/>
  <c r="AI179" i="11" s="1"/>
  <c r="G167" i="11"/>
  <c r="AH167" i="11" s="1"/>
  <c r="AI167" i="11" s="1"/>
  <c r="F58" i="14"/>
  <c r="G15" i="14" s="1"/>
  <c r="G58" i="14" s="1"/>
  <c r="H15" i="14" s="1"/>
  <c r="H58" i="14" s="1"/>
  <c r="I15" i="14" s="1"/>
  <c r="I58" i="14" s="1"/>
  <c r="J15" i="14" s="1"/>
  <c r="J58" i="14" s="1"/>
  <c r="K15" i="14" s="1"/>
  <c r="K58" i="14" s="1"/>
  <c r="L15" i="14" s="1"/>
  <c r="L58" i="14" s="1"/>
  <c r="M15" i="14" s="1"/>
  <c r="M58" i="14" s="1"/>
  <c r="O16" i="13"/>
  <c r="R16" i="13" s="1"/>
  <c r="F36" i="14" s="1"/>
  <c r="H59" i="21" s="1"/>
  <c r="E203" i="11"/>
  <c r="J141" i="11"/>
  <c r="E204" i="11"/>
  <c r="E205" i="11"/>
  <c r="J143" i="11"/>
  <c r="E206" i="11"/>
  <c r="E207" i="11"/>
  <c r="J145" i="11"/>
  <c r="I237" i="11"/>
  <c r="I206" i="11"/>
  <c r="I212" i="11"/>
  <c r="I215" i="11"/>
  <c r="I216" i="11"/>
  <c r="K155" i="11"/>
  <c r="T155" i="11" s="1"/>
  <c r="K159" i="11"/>
  <c r="T159" i="11" s="1"/>
  <c r="K160" i="11"/>
  <c r="T160" i="11" s="1"/>
  <c r="K162" i="11"/>
  <c r="T162" i="11" s="1"/>
  <c r="K163" i="11"/>
  <c r="T163" i="11" s="1"/>
  <c r="K172" i="11"/>
  <c r="T172" i="11" s="1"/>
  <c r="K236" i="11"/>
  <c r="T236" i="11" s="1"/>
  <c r="G175" i="11"/>
  <c r="AH175" i="11" s="1"/>
  <c r="AI175" i="11" s="1"/>
  <c r="K239" i="11"/>
  <c r="T239" i="11" s="1"/>
  <c r="I203" i="11"/>
  <c r="J80" i="11"/>
  <c r="I205" i="11"/>
  <c r="J82" i="11"/>
  <c r="I207" i="11"/>
  <c r="I209" i="11"/>
  <c r="G148" i="11"/>
  <c r="AH148" i="11" s="1"/>
  <c r="AI148" i="11" s="1"/>
  <c r="I210" i="11"/>
  <c r="I213" i="11"/>
  <c r="G152" i="11"/>
  <c r="AH152" i="11" s="1"/>
  <c r="AI152" i="11" s="1"/>
  <c r="I214" i="11"/>
  <c r="K237" i="11"/>
  <c r="T237" i="11" s="1"/>
  <c r="K238" i="11"/>
  <c r="T238" i="11" s="1"/>
  <c r="E146" i="11"/>
  <c r="E148" i="11"/>
  <c r="E150" i="11"/>
  <c r="E152" i="11"/>
  <c r="E154" i="11"/>
  <c r="I204" i="11"/>
  <c r="G146" i="11"/>
  <c r="AH146" i="11" s="1"/>
  <c r="AI146" i="11" s="1"/>
  <c r="G150" i="11"/>
  <c r="AH150" i="11" s="1"/>
  <c r="AI150" i="11" s="1"/>
  <c r="G154" i="11"/>
  <c r="AH154" i="11" s="1"/>
  <c r="AI154" i="11" s="1"/>
  <c r="K156" i="11"/>
  <c r="T156" i="11" s="1"/>
  <c r="K157" i="11"/>
  <c r="T157" i="11" s="1"/>
  <c r="K158" i="11"/>
  <c r="T158" i="11" s="1"/>
  <c r="K161" i="11"/>
  <c r="T161" i="11" s="1"/>
  <c r="K164" i="11"/>
  <c r="T164" i="11" s="1"/>
  <c r="K165" i="11"/>
  <c r="T165" i="11" s="1"/>
  <c r="K166" i="11"/>
  <c r="T166" i="11" s="1"/>
  <c r="K167" i="11"/>
  <c r="T167" i="11" s="1"/>
  <c r="K168" i="11"/>
  <c r="T168" i="11" s="1"/>
  <c r="K169" i="11"/>
  <c r="T169" i="11" s="1"/>
  <c r="K171" i="11"/>
  <c r="T171" i="11" s="1"/>
  <c r="K240" i="11"/>
  <c r="T240" i="11" s="1"/>
  <c r="K241" i="11"/>
  <c r="T241" i="11" s="1"/>
  <c r="K242" i="11"/>
  <c r="T242" i="11" s="1"/>
  <c r="K243" i="11"/>
  <c r="T243" i="11" s="1"/>
  <c r="K245" i="11"/>
  <c r="T245" i="11" s="1"/>
  <c r="K246" i="11"/>
  <c r="T246" i="11" s="1"/>
  <c r="K247" i="11"/>
  <c r="T247" i="11" s="1"/>
  <c r="K248" i="11"/>
  <c r="T248" i="11" s="1"/>
  <c r="K249" i="11"/>
  <c r="T249" i="11" s="1"/>
  <c r="K250" i="11"/>
  <c r="T250" i="11" s="1"/>
  <c r="E271" i="11"/>
  <c r="J147" i="11"/>
  <c r="J209" i="11" s="1"/>
  <c r="E273" i="11"/>
  <c r="J149" i="11"/>
  <c r="E275" i="11"/>
  <c r="E277" i="11"/>
  <c r="K170" i="11"/>
  <c r="T170" i="11" s="1"/>
  <c r="I233" i="11"/>
  <c r="E359" i="11"/>
  <c r="I235" i="11"/>
  <c r="E360" i="11"/>
  <c r="E175" i="11"/>
  <c r="E237" i="11" s="1"/>
  <c r="E299" i="11" s="1"/>
  <c r="E424" i="11"/>
  <c r="I238" i="11"/>
  <c r="E425" i="11"/>
  <c r="I239" i="11"/>
  <c r="E426" i="11"/>
  <c r="I240" i="11"/>
  <c r="E427" i="11"/>
  <c r="I241" i="11"/>
  <c r="E428" i="11"/>
  <c r="I242" i="11"/>
  <c r="E429" i="11"/>
  <c r="I243" i="11"/>
  <c r="E430" i="11"/>
  <c r="I244" i="11"/>
  <c r="E431" i="11"/>
  <c r="E432" i="11"/>
  <c r="I246" i="11"/>
  <c r="E433" i="11"/>
  <c r="E434" i="11"/>
  <c r="I248" i="11"/>
  <c r="E435" i="11"/>
  <c r="I249" i="11"/>
  <c r="E436" i="11"/>
  <c r="J374" i="11"/>
  <c r="I250" i="11"/>
  <c r="E437" i="11"/>
  <c r="J375" i="11"/>
  <c r="G159" i="11"/>
  <c r="AH159" i="11" s="1"/>
  <c r="AI159" i="11" s="1"/>
  <c r="G155" i="11"/>
  <c r="AH155" i="11" s="1"/>
  <c r="AI155" i="11" s="1"/>
  <c r="G16" i="12"/>
  <c r="G19" i="12" s="1"/>
  <c r="F38" i="16"/>
  <c r="F42" i="16" s="1"/>
  <c r="G156" i="11"/>
  <c r="AH156" i="11" s="1"/>
  <c r="AI156" i="11" s="1"/>
  <c r="G158" i="11"/>
  <c r="AH158" i="11" s="1"/>
  <c r="AI158" i="11" s="1"/>
  <c r="G160" i="11"/>
  <c r="AH160" i="11" s="1"/>
  <c r="AI160" i="11" s="1"/>
  <c r="G162" i="11"/>
  <c r="AH162" i="11" s="1"/>
  <c r="AI162" i="11" s="1"/>
  <c r="G164" i="11"/>
  <c r="AH164" i="11" s="1"/>
  <c r="AI164" i="11" s="1"/>
  <c r="G166" i="11"/>
  <c r="AH166" i="11" s="1"/>
  <c r="AI166" i="11" s="1"/>
  <c r="G168" i="11"/>
  <c r="AH168" i="11" s="1"/>
  <c r="AI168" i="11" s="1"/>
  <c r="G170" i="11"/>
  <c r="AH170" i="11" s="1"/>
  <c r="AI170" i="11" s="1"/>
  <c r="G172" i="11"/>
  <c r="AH172" i="11" s="1"/>
  <c r="AI172" i="11" s="1"/>
  <c r="G176" i="11"/>
  <c r="AH176" i="11" s="1"/>
  <c r="AI176" i="11" s="1"/>
  <c r="G178" i="11"/>
  <c r="AH178" i="11" s="1"/>
  <c r="AI178" i="11" s="1"/>
  <c r="G180" i="11"/>
  <c r="AH180" i="11" s="1"/>
  <c r="AI180" i="11" s="1"/>
  <c r="G182" i="11"/>
  <c r="AH182" i="11" s="1"/>
  <c r="AI182" i="11" s="1"/>
  <c r="G184" i="11"/>
  <c r="AH184" i="11" s="1"/>
  <c r="AI184" i="11" s="1"/>
  <c r="G186" i="11"/>
  <c r="AH186" i="11" s="1"/>
  <c r="AI186" i="11" s="1"/>
  <c r="G188" i="11"/>
  <c r="AH188" i="11" s="1"/>
  <c r="AI188" i="11" s="1"/>
  <c r="I155" i="11"/>
  <c r="I156" i="11"/>
  <c r="I157" i="11"/>
  <c r="I158" i="11"/>
  <c r="I159" i="11"/>
  <c r="I160" i="11"/>
  <c r="I161" i="11"/>
  <c r="I162" i="11"/>
  <c r="I163" i="11"/>
  <c r="I164" i="11"/>
  <c r="I165" i="11"/>
  <c r="I166" i="11"/>
  <c r="I167" i="11"/>
  <c r="I168" i="11"/>
  <c r="I169" i="11"/>
  <c r="G189" i="11"/>
  <c r="AH189" i="11" s="1"/>
  <c r="AI189" i="11" s="1"/>
  <c r="G185" i="11"/>
  <c r="AH185" i="11" s="1"/>
  <c r="AI185" i="11" s="1"/>
  <c r="G181" i="11"/>
  <c r="AH181" i="11" s="1"/>
  <c r="AI181" i="11" s="1"/>
  <c r="G177" i="11"/>
  <c r="AH177" i="11" s="1"/>
  <c r="AI177" i="11" s="1"/>
  <c r="G173" i="11"/>
  <c r="AH173" i="11" s="1"/>
  <c r="AI173" i="11" s="1"/>
  <c r="G169" i="11"/>
  <c r="AH169" i="11" s="1"/>
  <c r="AI169" i="11" s="1"/>
  <c r="G165" i="11"/>
  <c r="AH165" i="11" s="1"/>
  <c r="AI165" i="11" s="1"/>
  <c r="G161" i="11"/>
  <c r="AH161" i="11" s="1"/>
  <c r="AI161" i="11" s="1"/>
  <c r="G157" i="11"/>
  <c r="AH157" i="11" s="1"/>
  <c r="AI157" i="11" s="1"/>
  <c r="R54" i="13"/>
  <c r="O61" i="21"/>
  <c r="M61" i="21"/>
  <c r="K61" i="21"/>
  <c r="H59" i="18"/>
  <c r="H61" i="18" s="1"/>
  <c r="I61" i="21"/>
  <c r="F59" i="18"/>
  <c r="F61" i="18" s="1"/>
  <c r="N57" i="21"/>
  <c r="L57" i="21"/>
  <c r="I67" i="18"/>
  <c r="I71" i="18" s="1"/>
  <c r="J57" i="21"/>
  <c r="G67" i="18"/>
  <c r="G71" i="18" s="1"/>
  <c r="N61" i="21"/>
  <c r="L61" i="21"/>
  <c r="I59" i="18"/>
  <c r="I61" i="18" s="1"/>
  <c r="J61" i="21"/>
  <c r="G59" i="18"/>
  <c r="G61" i="18" s="1"/>
  <c r="O57" i="21"/>
  <c r="M57" i="21"/>
  <c r="K57" i="21"/>
  <c r="H67" i="18"/>
  <c r="H71" i="18" s="1"/>
  <c r="I57" i="21"/>
  <c r="F67" i="18"/>
  <c r="F71" i="18" s="1"/>
  <c r="F60" i="14"/>
  <c r="G17" i="14" s="1"/>
  <c r="G60" i="14" s="1"/>
  <c r="H17" i="14" s="1"/>
  <c r="H60" i="14" s="1"/>
  <c r="I17" i="14" s="1"/>
  <c r="I60" i="14" s="1"/>
  <c r="J17" i="14" s="1"/>
  <c r="J60" i="14" s="1"/>
  <c r="K17" i="14" s="1"/>
  <c r="K60" i="14" s="1"/>
  <c r="L17" i="14" s="1"/>
  <c r="L60" i="14" s="1"/>
  <c r="M17" i="14" s="1"/>
  <c r="M60" i="14" s="1"/>
  <c r="F59" i="14"/>
  <c r="G16" i="14" s="1"/>
  <c r="G59" i="14" s="1"/>
  <c r="H16" i="14" s="1"/>
  <c r="H59" i="14" s="1"/>
  <c r="I16" i="14" s="1"/>
  <c r="I59" i="14" s="1"/>
  <c r="J16" i="14" s="1"/>
  <c r="J59" i="14" s="1"/>
  <c r="K16" i="14" s="1"/>
  <c r="K59" i="14" s="1"/>
  <c r="L16" i="14" s="1"/>
  <c r="L59" i="14" s="1"/>
  <c r="M16" i="14" s="1"/>
  <c r="M59" i="14" s="1"/>
  <c r="G12" i="14"/>
  <c r="P51" i="13"/>
  <c r="P21" i="13"/>
  <c r="P17" i="13"/>
  <c r="S8" i="13"/>
  <c r="S139" i="13" s="1"/>
  <c r="P25" i="13"/>
  <c r="R26" i="13"/>
  <c r="P33" i="13"/>
  <c r="R34" i="13"/>
  <c r="R38" i="13"/>
  <c r="P43" i="13"/>
  <c r="P47" i="13"/>
  <c r="R20" i="13"/>
  <c r="P29" i="13"/>
  <c r="R30" i="13"/>
  <c r="P37" i="13"/>
  <c r="R42" i="13"/>
  <c r="R46" i="13"/>
  <c r="R50" i="13"/>
  <c r="N15" i="13"/>
  <c r="P15" i="13" s="1"/>
  <c r="N14" i="13"/>
  <c r="R14" i="13" s="1"/>
  <c r="P57" i="13"/>
  <c r="AA8" i="13"/>
  <c r="AA141" i="13" s="1"/>
  <c r="R18" i="13"/>
  <c r="P19" i="13"/>
  <c r="R22" i="13"/>
  <c r="P23" i="13"/>
  <c r="R24" i="13"/>
  <c r="P27" i="13"/>
  <c r="R28" i="13"/>
  <c r="P31" i="13"/>
  <c r="R32" i="13"/>
  <c r="P35" i="13"/>
  <c r="R36" i="13"/>
  <c r="P39" i="13"/>
  <c r="R40" i="13"/>
  <c r="P41" i="13"/>
  <c r="R44" i="13"/>
  <c r="P45" i="13"/>
  <c r="R48" i="13"/>
  <c r="P49" i="13"/>
  <c r="R52" i="13"/>
  <c r="P53" i="13"/>
  <c r="R56" i="13"/>
  <c r="S133" i="13"/>
  <c r="S116" i="13"/>
  <c r="S130" i="13"/>
  <c r="S115" i="13"/>
  <c r="S100" i="13"/>
  <c r="S105" i="13"/>
  <c r="S89" i="13"/>
  <c r="S75" i="13"/>
  <c r="S59" i="13"/>
  <c r="S74" i="13"/>
  <c r="S58" i="13"/>
  <c r="S42" i="13"/>
  <c r="S41" i="13"/>
  <c r="S26" i="13"/>
  <c r="T8" i="13"/>
  <c r="S25" i="13"/>
  <c r="S15" i="13"/>
  <c r="S19" i="13"/>
  <c r="P141" i="13"/>
  <c r="R140" i="13"/>
  <c r="P139" i="13"/>
  <c r="R138" i="13"/>
  <c r="P137" i="13"/>
  <c r="R136" i="13"/>
  <c r="P135" i="13"/>
  <c r="R134" i="13"/>
  <c r="P133" i="13"/>
  <c r="R132" i="13"/>
  <c r="P131" i="13"/>
  <c r="R130" i="13"/>
  <c r="P129" i="13"/>
  <c r="R128" i="13"/>
  <c r="R141" i="13"/>
  <c r="P140" i="13"/>
  <c r="R139" i="13"/>
  <c r="P138" i="13"/>
  <c r="R137" i="13"/>
  <c r="P136" i="13"/>
  <c r="R135" i="13"/>
  <c r="P134" i="13"/>
  <c r="R133" i="13"/>
  <c r="P132" i="13"/>
  <c r="R131" i="13"/>
  <c r="P130" i="13"/>
  <c r="R129" i="13"/>
  <c r="P128" i="13"/>
  <c r="R127" i="13"/>
  <c r="P126" i="13"/>
  <c r="R125" i="13"/>
  <c r="P124" i="13"/>
  <c r="R123" i="13"/>
  <c r="P122" i="13"/>
  <c r="R121" i="13"/>
  <c r="P120" i="13"/>
  <c r="R119" i="13"/>
  <c r="P118" i="13"/>
  <c r="R117" i="13"/>
  <c r="P116" i="13"/>
  <c r="R115" i="13"/>
  <c r="P114" i="13"/>
  <c r="R113" i="13"/>
  <c r="P112" i="13"/>
  <c r="R111" i="13"/>
  <c r="P127" i="13"/>
  <c r="R126" i="13"/>
  <c r="P125" i="13"/>
  <c r="R124" i="13"/>
  <c r="P123" i="13"/>
  <c r="R122" i="13"/>
  <c r="P121" i="13"/>
  <c r="R120" i="13"/>
  <c r="P119" i="13"/>
  <c r="P110" i="13"/>
  <c r="R109" i="13"/>
  <c r="P108" i="13"/>
  <c r="R107" i="13"/>
  <c r="P106" i="13"/>
  <c r="R105" i="13"/>
  <c r="P104" i="13"/>
  <c r="R103" i="13"/>
  <c r="P102" i="13"/>
  <c r="R101" i="13"/>
  <c r="P100" i="13"/>
  <c r="R99" i="13"/>
  <c r="P98" i="13"/>
  <c r="R97" i="13"/>
  <c r="P96" i="13"/>
  <c r="R95" i="13"/>
  <c r="P94" i="13"/>
  <c r="R93" i="13"/>
  <c r="P92" i="13"/>
  <c r="R91" i="13"/>
  <c r="P90" i="13"/>
  <c r="R118" i="13"/>
  <c r="P117" i="13"/>
  <c r="R116" i="13"/>
  <c r="P115" i="13"/>
  <c r="R114" i="13"/>
  <c r="P113" i="13"/>
  <c r="R112" i="13"/>
  <c r="P111" i="13"/>
  <c r="R110" i="13"/>
  <c r="P109" i="13"/>
  <c r="R108" i="13"/>
  <c r="P107" i="13"/>
  <c r="R106" i="13"/>
  <c r="P105" i="13"/>
  <c r="R104" i="13"/>
  <c r="P103" i="13"/>
  <c r="R102" i="13"/>
  <c r="P101" i="13"/>
  <c r="R100" i="13"/>
  <c r="P99" i="13"/>
  <c r="R98" i="13"/>
  <c r="P97" i="13"/>
  <c r="R96" i="13"/>
  <c r="P95" i="13"/>
  <c r="R94" i="13"/>
  <c r="P93" i="13"/>
  <c r="R92" i="13"/>
  <c r="P91" i="13"/>
  <c r="R90" i="13"/>
  <c r="P89" i="13"/>
  <c r="R88" i="13"/>
  <c r="P87" i="13"/>
  <c r="R86" i="13"/>
  <c r="P85" i="13"/>
  <c r="R84" i="13"/>
  <c r="P83" i="13"/>
  <c r="R82" i="13"/>
  <c r="P81" i="13"/>
  <c r="R80" i="13"/>
  <c r="P79" i="13"/>
  <c r="R78" i="13"/>
  <c r="P77" i="13"/>
  <c r="R76" i="13"/>
  <c r="P75" i="13"/>
  <c r="R74" i="13"/>
  <c r="P73" i="13"/>
  <c r="R72" i="13"/>
  <c r="P71" i="13"/>
  <c r="R70" i="13"/>
  <c r="P69" i="13"/>
  <c r="R68" i="13"/>
  <c r="P67" i="13"/>
  <c r="R66" i="13"/>
  <c r="P65" i="13"/>
  <c r="R64" i="13"/>
  <c r="P63" i="13"/>
  <c r="R62" i="13"/>
  <c r="P61" i="13"/>
  <c r="R60" i="13"/>
  <c r="P59" i="13"/>
  <c r="R58" i="13"/>
  <c r="R89" i="13"/>
  <c r="P88" i="13"/>
  <c r="R87" i="13"/>
  <c r="P86" i="13"/>
  <c r="R85" i="13"/>
  <c r="P84" i="13"/>
  <c r="R83" i="13"/>
  <c r="P82" i="13"/>
  <c r="R81" i="13"/>
  <c r="P80" i="13"/>
  <c r="R79" i="13"/>
  <c r="P78" i="13"/>
  <c r="R77" i="13"/>
  <c r="P76" i="13"/>
  <c r="R75" i="13"/>
  <c r="P74" i="13"/>
  <c r="R73" i="13"/>
  <c r="P72" i="13"/>
  <c r="R71" i="13"/>
  <c r="P70" i="13"/>
  <c r="R69" i="13"/>
  <c r="P68" i="13"/>
  <c r="R67" i="13"/>
  <c r="P66" i="13"/>
  <c r="R65" i="13"/>
  <c r="P64" i="13"/>
  <c r="R63" i="13"/>
  <c r="P62" i="13"/>
  <c r="R61" i="13"/>
  <c r="P60" i="13"/>
  <c r="R59" i="13"/>
  <c r="P58" i="13"/>
  <c r="R57" i="13"/>
  <c r="P56" i="13"/>
  <c r="R55" i="13"/>
  <c r="P54" i="13"/>
  <c r="R53" i="13"/>
  <c r="P52" i="13"/>
  <c r="R51" i="13"/>
  <c r="P50" i="13"/>
  <c r="R49" i="13"/>
  <c r="P48" i="13"/>
  <c r="R47" i="13"/>
  <c r="P46" i="13"/>
  <c r="R45" i="13"/>
  <c r="P44" i="13"/>
  <c r="R43" i="13"/>
  <c r="P42" i="13"/>
  <c r="R41" i="13"/>
  <c r="P9" i="13"/>
  <c r="P14" i="13"/>
  <c r="P16" i="13"/>
  <c r="R17" i="13"/>
  <c r="P18" i="13"/>
  <c r="R19" i="13"/>
  <c r="P20" i="13"/>
  <c r="R21" i="13"/>
  <c r="P22" i="13"/>
  <c r="R23" i="13"/>
  <c r="P24" i="13"/>
  <c r="R25" i="13"/>
  <c r="P26" i="13"/>
  <c r="R27" i="13"/>
  <c r="P28" i="13"/>
  <c r="R29" i="13"/>
  <c r="P30" i="13"/>
  <c r="R31" i="13"/>
  <c r="P32" i="13"/>
  <c r="R33" i="13"/>
  <c r="P34" i="13"/>
  <c r="R35" i="13"/>
  <c r="P36" i="13"/>
  <c r="R37" i="13"/>
  <c r="P38" i="13"/>
  <c r="R39" i="13"/>
  <c r="P40" i="13"/>
  <c r="J312" i="11"/>
  <c r="J313" i="11"/>
  <c r="J239" i="11"/>
  <c r="J250" i="11"/>
  <c r="J251" i="11"/>
  <c r="J174" i="11"/>
  <c r="J176" i="11"/>
  <c r="J177" i="11"/>
  <c r="J188" i="11"/>
  <c r="J189" i="11"/>
  <c r="J111" i="11"/>
  <c r="J116" i="11"/>
  <c r="J117" i="11"/>
  <c r="J118" i="11"/>
  <c r="J119" i="11"/>
  <c r="J181" i="11" s="1"/>
  <c r="J243" i="11" s="1"/>
  <c r="J120" i="11"/>
  <c r="J121" i="11"/>
  <c r="J122" i="11"/>
  <c r="J123" i="11"/>
  <c r="J185" i="11" s="1"/>
  <c r="J247" i="11" s="1"/>
  <c r="J124" i="11"/>
  <c r="J125" i="11"/>
  <c r="J126" i="11"/>
  <c r="J127" i="11"/>
  <c r="AA58" i="13" l="1"/>
  <c r="J175" i="11"/>
  <c r="J237" i="11" s="1"/>
  <c r="AF91" i="11"/>
  <c r="Z211" i="11"/>
  <c r="AG211" i="11"/>
  <c r="J163" i="11"/>
  <c r="Z163" i="11"/>
  <c r="AG163" i="11"/>
  <c r="AG242" i="11"/>
  <c r="Z242" i="11"/>
  <c r="Z238" i="11"/>
  <c r="AG238" i="11"/>
  <c r="K305" i="11"/>
  <c r="T305" i="11" s="1"/>
  <c r="S243" i="11"/>
  <c r="Q243" i="11"/>
  <c r="U243" i="11"/>
  <c r="O243" i="11"/>
  <c r="AE243" i="11" s="1"/>
  <c r="K228" i="11"/>
  <c r="Q166" i="11"/>
  <c r="U166" i="11"/>
  <c r="O166" i="11"/>
  <c r="AE166" i="11" s="1"/>
  <c r="S166" i="11"/>
  <c r="K300" i="11"/>
  <c r="T300" i="11" s="1"/>
  <c r="S238" i="11"/>
  <c r="O238" i="11"/>
  <c r="AE238" i="11" s="1"/>
  <c r="U238" i="11"/>
  <c r="Q238" i="11"/>
  <c r="AG209" i="11"/>
  <c r="Z209" i="11"/>
  <c r="S172" i="11"/>
  <c r="U172" i="11"/>
  <c r="Q172" i="11"/>
  <c r="O172" i="11"/>
  <c r="AE172" i="11" s="1"/>
  <c r="AG212" i="11"/>
  <c r="Z212" i="11"/>
  <c r="Z183" i="11"/>
  <c r="AG183" i="11"/>
  <c r="I234" i="11"/>
  <c r="I296" i="11" s="1"/>
  <c r="AG172" i="11"/>
  <c r="Z172" i="11"/>
  <c r="Z188" i="11"/>
  <c r="AG188" i="11"/>
  <c r="U182" i="11"/>
  <c r="O182" i="11"/>
  <c r="AE182" i="11" s="1"/>
  <c r="Q182" i="11"/>
  <c r="S182" i="11"/>
  <c r="AB115" i="11"/>
  <c r="AC115" i="11"/>
  <c r="Z173" i="11"/>
  <c r="AG173" i="11"/>
  <c r="K216" i="11"/>
  <c r="T216" i="11" s="1"/>
  <c r="S154" i="11"/>
  <c r="Q154" i="11"/>
  <c r="U154" i="11"/>
  <c r="O154" i="11"/>
  <c r="AE154" i="11" s="1"/>
  <c r="AC124" i="11"/>
  <c r="AB124" i="11"/>
  <c r="Z146" i="11"/>
  <c r="AG146" i="11"/>
  <c r="Z176" i="11"/>
  <c r="AG176" i="11"/>
  <c r="AB117" i="11"/>
  <c r="AC117" i="11"/>
  <c r="AB113" i="11"/>
  <c r="AC113" i="11"/>
  <c r="Z147" i="11"/>
  <c r="AG147" i="11"/>
  <c r="Z166" i="11"/>
  <c r="AG166" i="11"/>
  <c r="Z162" i="11"/>
  <c r="AG162" i="11"/>
  <c r="Z158" i="11"/>
  <c r="AG158" i="11"/>
  <c r="Z248" i="11"/>
  <c r="AG248" i="11"/>
  <c r="S170" i="11"/>
  <c r="Q170" i="11"/>
  <c r="O170" i="11"/>
  <c r="AE170" i="11" s="1"/>
  <c r="U170" i="11"/>
  <c r="AF250" i="11"/>
  <c r="Q250" i="11"/>
  <c r="U250" i="11"/>
  <c r="O250" i="11"/>
  <c r="AE250" i="11" s="1"/>
  <c r="S250" i="11"/>
  <c r="K308" i="11"/>
  <c r="T308" i="11" s="1"/>
  <c r="Q246" i="11"/>
  <c r="U246" i="11"/>
  <c r="O246" i="11"/>
  <c r="AE246" i="11" s="1"/>
  <c r="S246" i="11"/>
  <c r="K304" i="11"/>
  <c r="T304" i="11" s="1"/>
  <c r="AF242" i="11"/>
  <c r="U242" i="11"/>
  <c r="O242" i="11"/>
  <c r="AE242" i="11" s="1"/>
  <c r="Q242" i="11"/>
  <c r="S242" i="11"/>
  <c r="K231" i="11"/>
  <c r="T231" i="11" s="1"/>
  <c r="Q169" i="11"/>
  <c r="U169" i="11"/>
  <c r="O169" i="11"/>
  <c r="AE169" i="11" s="1"/>
  <c r="S169" i="11"/>
  <c r="K227" i="11"/>
  <c r="T227" i="11" s="1"/>
  <c r="AF165" i="11"/>
  <c r="S165" i="11"/>
  <c r="Q165" i="11"/>
  <c r="O165" i="11"/>
  <c r="AE165" i="11" s="1"/>
  <c r="U165" i="11"/>
  <c r="K219" i="11"/>
  <c r="T219" i="11" s="1"/>
  <c r="S157" i="11"/>
  <c r="Q157" i="11"/>
  <c r="O157" i="11"/>
  <c r="AE157" i="11" s="1"/>
  <c r="U157" i="11"/>
  <c r="AG204" i="11"/>
  <c r="Z204" i="11"/>
  <c r="K299" i="11"/>
  <c r="T299" i="11" s="1"/>
  <c r="Q237" i="11"/>
  <c r="U237" i="11"/>
  <c r="O237" i="11"/>
  <c r="AE237" i="11" s="1"/>
  <c r="S237" i="11"/>
  <c r="Z210" i="11"/>
  <c r="AG210" i="11"/>
  <c r="K225" i="11"/>
  <c r="T225" i="11" s="1"/>
  <c r="Q163" i="11"/>
  <c r="U163" i="11"/>
  <c r="O163" i="11"/>
  <c r="AE163" i="11" s="1"/>
  <c r="S163" i="11"/>
  <c r="K217" i="11"/>
  <c r="T217" i="11" s="1"/>
  <c r="AF155" i="11"/>
  <c r="Q155" i="11"/>
  <c r="U155" i="11"/>
  <c r="O155" i="11"/>
  <c r="AE155" i="11" s="1"/>
  <c r="S155" i="11"/>
  <c r="Z237" i="11"/>
  <c r="AG237" i="11"/>
  <c r="AG182" i="11"/>
  <c r="Z182" i="11"/>
  <c r="Z171" i="11"/>
  <c r="AG171" i="11"/>
  <c r="I232" i="11"/>
  <c r="I294" i="11" s="1"/>
  <c r="AG170" i="11"/>
  <c r="Z170" i="11"/>
  <c r="AB127" i="11"/>
  <c r="AC127" i="11"/>
  <c r="AC119" i="11"/>
  <c r="AB119" i="11"/>
  <c r="AF116" i="11"/>
  <c r="U174" i="11"/>
  <c r="O174" i="11"/>
  <c r="AE174" i="11" s="1"/>
  <c r="Q174" i="11"/>
  <c r="S174" i="11"/>
  <c r="AC103" i="11"/>
  <c r="AB103" i="11"/>
  <c r="AF96" i="11"/>
  <c r="AB91" i="11"/>
  <c r="AC91" i="11"/>
  <c r="G213" i="11"/>
  <c r="AH151" i="11"/>
  <c r="AI151" i="11" s="1"/>
  <c r="K212" i="11"/>
  <c r="T212" i="11" s="1"/>
  <c r="AF150" i="11"/>
  <c r="Q150" i="11"/>
  <c r="U150" i="11"/>
  <c r="O150" i="11"/>
  <c r="AE150" i="11" s="1"/>
  <c r="S150" i="11"/>
  <c r="AF84" i="11"/>
  <c r="Z145" i="11"/>
  <c r="AG145" i="11"/>
  <c r="AB106" i="11"/>
  <c r="AC106" i="11"/>
  <c r="AF103" i="11"/>
  <c r="AB90" i="11"/>
  <c r="AC90" i="11"/>
  <c r="AG186" i="11"/>
  <c r="Z186" i="11"/>
  <c r="S183" i="11"/>
  <c r="Q183" i="11"/>
  <c r="U183" i="11"/>
  <c r="O183" i="11"/>
  <c r="AE183" i="11" s="1"/>
  <c r="AF117" i="11"/>
  <c r="AB116" i="11"/>
  <c r="AC116" i="11"/>
  <c r="AB108" i="11"/>
  <c r="AC108" i="11"/>
  <c r="AB104" i="11"/>
  <c r="AC104" i="11"/>
  <c r="AF97" i="11"/>
  <c r="AB92" i="11"/>
  <c r="AC92" i="11"/>
  <c r="AF89" i="11"/>
  <c r="Z150" i="11"/>
  <c r="AG150" i="11"/>
  <c r="K209" i="11"/>
  <c r="T209" i="11" s="1"/>
  <c r="Q147" i="11"/>
  <c r="U147" i="11"/>
  <c r="O147" i="11"/>
  <c r="AE147" i="11" s="1"/>
  <c r="S147" i="11"/>
  <c r="AF81" i="11"/>
  <c r="Z142" i="11"/>
  <c r="AG142" i="11"/>
  <c r="AC118" i="11"/>
  <c r="AB118" i="11"/>
  <c r="U177" i="11"/>
  <c r="O177" i="11"/>
  <c r="AE177" i="11" s="1"/>
  <c r="S177" i="11"/>
  <c r="Q177" i="11"/>
  <c r="AF79" i="11"/>
  <c r="Z187" i="11"/>
  <c r="AG187" i="11"/>
  <c r="AF184" i="11"/>
  <c r="U184" i="11"/>
  <c r="O184" i="11"/>
  <c r="AE184" i="11" s="1"/>
  <c r="S184" i="11"/>
  <c r="Q184" i="11"/>
  <c r="AF118" i="11"/>
  <c r="Z175" i="11"/>
  <c r="AG175" i="11"/>
  <c r="AB109" i="11"/>
  <c r="AC109" i="11"/>
  <c r="AB97" i="11"/>
  <c r="AC97" i="11"/>
  <c r="AB93" i="11"/>
  <c r="AC93" i="11"/>
  <c r="AB89" i="11"/>
  <c r="AC89" i="11"/>
  <c r="G211" i="11"/>
  <c r="AH149" i="11"/>
  <c r="AI149" i="11" s="1"/>
  <c r="K210" i="11"/>
  <c r="T210" i="11" s="1"/>
  <c r="S148" i="11"/>
  <c r="O148" i="11"/>
  <c r="AE148" i="11" s="1"/>
  <c r="U148" i="11"/>
  <c r="Q148" i="11"/>
  <c r="AF82" i="11"/>
  <c r="AG143" i="11"/>
  <c r="Z143" i="11"/>
  <c r="AC122" i="11"/>
  <c r="AB122" i="11"/>
  <c r="AC86" i="11"/>
  <c r="AB86" i="11"/>
  <c r="J167" i="11"/>
  <c r="Z167" i="11"/>
  <c r="AG167" i="11"/>
  <c r="Z246" i="11"/>
  <c r="AG246" i="11"/>
  <c r="AG240" i="11"/>
  <c r="Z240" i="11"/>
  <c r="AG235" i="11"/>
  <c r="Z235" i="11"/>
  <c r="Q171" i="11"/>
  <c r="U171" i="11"/>
  <c r="O171" i="11"/>
  <c r="AE171" i="11" s="1"/>
  <c r="S171" i="11"/>
  <c r="K220" i="11"/>
  <c r="Q158" i="11"/>
  <c r="U158" i="11"/>
  <c r="O158" i="11"/>
  <c r="AE158" i="11" s="1"/>
  <c r="S158" i="11"/>
  <c r="Z207" i="11"/>
  <c r="AG207" i="11"/>
  <c r="K221" i="11"/>
  <c r="S159" i="11"/>
  <c r="O159" i="11"/>
  <c r="AE159" i="11" s="1"/>
  <c r="Q159" i="11"/>
  <c r="U159" i="11"/>
  <c r="AG149" i="11"/>
  <c r="Z149" i="11"/>
  <c r="AB88" i="11"/>
  <c r="AC88" i="11"/>
  <c r="AC94" i="11"/>
  <c r="AB94" i="11"/>
  <c r="G215" i="11"/>
  <c r="AH153" i="11"/>
  <c r="AI153" i="11" s="1"/>
  <c r="K214" i="11"/>
  <c r="T214" i="11" s="1"/>
  <c r="Q152" i="11"/>
  <c r="U152" i="11"/>
  <c r="O152" i="11"/>
  <c r="AE152" i="11" s="1"/>
  <c r="S152" i="11"/>
  <c r="G236" i="11"/>
  <c r="AH174" i="11"/>
  <c r="AI174" i="11" s="1"/>
  <c r="S173" i="11"/>
  <c r="Q173" i="11"/>
  <c r="O173" i="11"/>
  <c r="AE173" i="11" s="1"/>
  <c r="U173" i="11"/>
  <c r="J169" i="11"/>
  <c r="Z169" i="11"/>
  <c r="AG169" i="11"/>
  <c r="AG165" i="11"/>
  <c r="Z165" i="11"/>
  <c r="J161" i="11"/>
  <c r="Z161" i="11"/>
  <c r="AG161" i="11"/>
  <c r="Z157" i="11"/>
  <c r="AG157" i="11"/>
  <c r="I245" i="11"/>
  <c r="I307" i="11" s="1"/>
  <c r="AG243" i="11"/>
  <c r="Z243" i="11"/>
  <c r="Z241" i="11"/>
  <c r="AG241" i="11"/>
  <c r="AG239" i="11"/>
  <c r="Z239" i="11"/>
  <c r="AF249" i="11"/>
  <c r="S249" i="11"/>
  <c r="O249" i="11"/>
  <c r="AE249" i="11" s="1"/>
  <c r="U249" i="11"/>
  <c r="Q249" i="11"/>
  <c r="K307" i="11"/>
  <c r="T307" i="11" s="1"/>
  <c r="S245" i="11"/>
  <c r="Q245" i="11"/>
  <c r="O245" i="11"/>
  <c r="AE245" i="11" s="1"/>
  <c r="U245" i="11"/>
  <c r="K303" i="11"/>
  <c r="T303" i="11" s="1"/>
  <c r="S241" i="11"/>
  <c r="Q241" i="11"/>
  <c r="O241" i="11"/>
  <c r="AE241" i="11" s="1"/>
  <c r="U241" i="11"/>
  <c r="K230" i="11"/>
  <c r="T230" i="11" s="1"/>
  <c r="Q168" i="11"/>
  <c r="U168" i="11"/>
  <c r="O168" i="11"/>
  <c r="AE168" i="11" s="1"/>
  <c r="S168" i="11"/>
  <c r="K226" i="11"/>
  <c r="T226" i="11" s="1"/>
  <c r="AF164" i="11"/>
  <c r="S164" i="11"/>
  <c r="O164" i="11"/>
  <c r="AE164" i="11" s="1"/>
  <c r="U164" i="11"/>
  <c r="Q164" i="11"/>
  <c r="K218" i="11"/>
  <c r="S156" i="11"/>
  <c r="U156" i="11"/>
  <c r="Q156" i="11"/>
  <c r="O156" i="11"/>
  <c r="AE156" i="11" s="1"/>
  <c r="Z213" i="11"/>
  <c r="AG213" i="11"/>
  <c r="AG203" i="11"/>
  <c r="Z203" i="11"/>
  <c r="K298" i="11"/>
  <c r="T298" i="11" s="1"/>
  <c r="Q236" i="11"/>
  <c r="U236" i="11"/>
  <c r="O236" i="11"/>
  <c r="AE236" i="11" s="1"/>
  <c r="S236" i="11"/>
  <c r="K224" i="11"/>
  <c r="T224" i="11" s="1"/>
  <c r="S162" i="11"/>
  <c r="O162" i="11"/>
  <c r="AE162" i="11" s="1"/>
  <c r="U162" i="11"/>
  <c r="Q162" i="11"/>
  <c r="AG216" i="11"/>
  <c r="Z216" i="11"/>
  <c r="I208" i="11"/>
  <c r="AG180" i="11"/>
  <c r="Z180" i="11"/>
  <c r="AG189" i="11"/>
  <c r="Z189" i="11"/>
  <c r="U186" i="11"/>
  <c r="O186" i="11"/>
  <c r="AE186" i="11" s="1"/>
  <c r="S186" i="11"/>
  <c r="Q186" i="11"/>
  <c r="AF120" i="11"/>
  <c r="AB111" i="11"/>
  <c r="AC111" i="11"/>
  <c r="AF108" i="11"/>
  <c r="AB99" i="11"/>
  <c r="AC99" i="11"/>
  <c r="AF92" i="11"/>
  <c r="AC87" i="11"/>
  <c r="AB87" i="11"/>
  <c r="G209" i="11"/>
  <c r="AH147" i="11"/>
  <c r="AI147" i="11" s="1"/>
  <c r="K208" i="11"/>
  <c r="T208" i="11" s="1"/>
  <c r="AF146" i="11"/>
  <c r="S146" i="11"/>
  <c r="Q146" i="11"/>
  <c r="U146" i="11"/>
  <c r="O146" i="11"/>
  <c r="AE146" i="11" s="1"/>
  <c r="Z141" i="11"/>
  <c r="AG141" i="11"/>
  <c r="U181" i="11"/>
  <c r="O181" i="11"/>
  <c r="AE181" i="11" s="1"/>
  <c r="S181" i="11"/>
  <c r="Q181" i="11"/>
  <c r="AG144" i="11"/>
  <c r="Z144" i="11"/>
  <c r="S187" i="11"/>
  <c r="Q187" i="11"/>
  <c r="O187" i="11"/>
  <c r="AE187" i="11" s="1"/>
  <c r="U187" i="11"/>
  <c r="AB120" i="11"/>
  <c r="AC120" i="11"/>
  <c r="AG178" i="11"/>
  <c r="Z178" i="11"/>
  <c r="S175" i="11"/>
  <c r="Q175" i="11"/>
  <c r="O175" i="11"/>
  <c r="AE175" i="11" s="1"/>
  <c r="U175" i="11"/>
  <c r="AF109" i="11"/>
  <c r="AF93" i="11"/>
  <c r="AG154" i="11"/>
  <c r="Z154" i="11"/>
  <c r="K213" i="11"/>
  <c r="T213" i="11" s="1"/>
  <c r="S151" i="11"/>
  <c r="U151" i="11"/>
  <c r="Q151" i="11"/>
  <c r="O151" i="11"/>
  <c r="AE151" i="11" s="1"/>
  <c r="AB84" i="11"/>
  <c r="AC84" i="11"/>
  <c r="G206" i="11"/>
  <c r="AH144" i="11"/>
  <c r="AI144" i="11" s="1"/>
  <c r="K205" i="11"/>
  <c r="T205" i="11" s="1"/>
  <c r="S143" i="11"/>
  <c r="O143" i="11"/>
  <c r="AE143" i="11" s="1"/>
  <c r="U143" i="11"/>
  <c r="Q143" i="11"/>
  <c r="AB126" i="11"/>
  <c r="AC126" i="11"/>
  <c r="AB114" i="11"/>
  <c r="AC114" i="11"/>
  <c r="G204" i="11"/>
  <c r="AH142" i="11"/>
  <c r="AI142" i="11" s="1"/>
  <c r="K203" i="11"/>
  <c r="T203" i="11" s="1"/>
  <c r="S141" i="11"/>
  <c r="Q141" i="11"/>
  <c r="O141" i="11"/>
  <c r="AE141" i="11" s="1"/>
  <c r="U141" i="11"/>
  <c r="U188" i="11"/>
  <c r="O188" i="11"/>
  <c r="AE188" i="11" s="1"/>
  <c r="S188" i="11"/>
  <c r="Q188" i="11"/>
  <c r="Z179" i="11"/>
  <c r="AG179" i="11"/>
  <c r="U176" i="11"/>
  <c r="O176" i="11"/>
  <c r="AE176" i="11" s="1"/>
  <c r="Q176" i="11"/>
  <c r="S176" i="11"/>
  <c r="AF98" i="11"/>
  <c r="AF90" i="11"/>
  <c r="G207" i="11"/>
  <c r="AH145" i="11"/>
  <c r="AI145" i="11" s="1"/>
  <c r="K206" i="11"/>
  <c r="T206" i="11" s="1"/>
  <c r="AF144" i="11"/>
  <c r="Q144" i="11"/>
  <c r="U144" i="11"/>
  <c r="O144" i="11"/>
  <c r="AE144" i="11" s="1"/>
  <c r="S144" i="11"/>
  <c r="AF127" i="11"/>
  <c r="AG184" i="11"/>
  <c r="Z184" i="11"/>
  <c r="AF83" i="11"/>
  <c r="J159" i="11"/>
  <c r="Z159" i="11"/>
  <c r="AG159" i="11"/>
  <c r="Z155" i="11"/>
  <c r="AG155" i="11"/>
  <c r="Z250" i="11"/>
  <c r="AG250" i="11"/>
  <c r="Z244" i="11"/>
  <c r="AG244" i="11"/>
  <c r="K309" i="11"/>
  <c r="T309" i="11" s="1"/>
  <c r="S247" i="11"/>
  <c r="Q247" i="11"/>
  <c r="O247" i="11"/>
  <c r="AE247" i="11" s="1"/>
  <c r="U247" i="11"/>
  <c r="K301" i="11"/>
  <c r="T301" i="11" s="1"/>
  <c r="Q239" i="11"/>
  <c r="U239" i="11"/>
  <c r="O239" i="11"/>
  <c r="AE239" i="11" s="1"/>
  <c r="S239" i="11"/>
  <c r="AB107" i="11"/>
  <c r="AC107" i="11"/>
  <c r="AB79" i="11"/>
  <c r="AC79" i="11"/>
  <c r="AC110" i="11"/>
  <c r="AB110" i="11"/>
  <c r="AD110" i="11" s="1"/>
  <c r="AC98" i="11"/>
  <c r="AB98" i="11"/>
  <c r="K215" i="11"/>
  <c r="T215" i="11" s="1"/>
  <c r="AF153" i="11"/>
  <c r="Q153" i="11"/>
  <c r="U153" i="11"/>
  <c r="O153" i="11"/>
  <c r="AE153" i="11" s="1"/>
  <c r="S153" i="11"/>
  <c r="AB82" i="11"/>
  <c r="AC82" i="11"/>
  <c r="AH202" i="11"/>
  <c r="AI202" i="11" s="1"/>
  <c r="AG168" i="11"/>
  <c r="Z168" i="11"/>
  <c r="Z164" i="11"/>
  <c r="AG164" i="11"/>
  <c r="AG160" i="11"/>
  <c r="Z160" i="11"/>
  <c r="AG156" i="11"/>
  <c r="Z156" i="11"/>
  <c r="Z249" i="11"/>
  <c r="AG249" i="11"/>
  <c r="AG233" i="11"/>
  <c r="Z233" i="11"/>
  <c r="K310" i="11"/>
  <c r="T310" i="11" s="1"/>
  <c r="AF248" i="11"/>
  <c r="S248" i="11"/>
  <c r="U248" i="11"/>
  <c r="Q248" i="11"/>
  <c r="O248" i="11"/>
  <c r="AE248" i="11" s="1"/>
  <c r="K244" i="11"/>
  <c r="T244" i="11" s="1"/>
  <c r="K302" i="11"/>
  <c r="T302" i="11" s="1"/>
  <c r="AF240" i="11"/>
  <c r="S240" i="11"/>
  <c r="Q240" i="11"/>
  <c r="O240" i="11"/>
  <c r="AE240" i="11" s="1"/>
  <c r="U240" i="11"/>
  <c r="K229" i="11"/>
  <c r="S167" i="11"/>
  <c r="U167" i="11"/>
  <c r="Q167" i="11"/>
  <c r="O167" i="11"/>
  <c r="AE167" i="11" s="1"/>
  <c r="K223" i="11"/>
  <c r="T223" i="11" s="1"/>
  <c r="AF161" i="11"/>
  <c r="Q161" i="11"/>
  <c r="U161" i="11"/>
  <c r="O161" i="11"/>
  <c r="AE161" i="11" s="1"/>
  <c r="S161" i="11"/>
  <c r="Z214" i="11"/>
  <c r="AG214" i="11"/>
  <c r="AG205" i="11"/>
  <c r="Z205" i="11"/>
  <c r="K235" i="11"/>
  <c r="T235" i="11" s="1"/>
  <c r="K222" i="11"/>
  <c r="Q160" i="11"/>
  <c r="U160" i="11"/>
  <c r="O160" i="11"/>
  <c r="AE160" i="11" s="1"/>
  <c r="S160" i="11"/>
  <c r="AG215" i="11"/>
  <c r="Z215" i="11"/>
  <c r="Z206" i="11"/>
  <c r="AG206" i="11"/>
  <c r="I247" i="11"/>
  <c r="Z185" i="11"/>
  <c r="AG185" i="11"/>
  <c r="I236" i="11"/>
  <c r="AG174" i="11"/>
  <c r="Z174" i="11"/>
  <c r="AG177" i="11"/>
  <c r="Z177" i="11"/>
  <c r="AI128" i="11"/>
  <c r="AB123" i="11"/>
  <c r="AC123" i="11"/>
  <c r="Z181" i="11"/>
  <c r="AG181" i="11"/>
  <c r="U178" i="11"/>
  <c r="O178" i="11"/>
  <c r="AE178" i="11" s="1"/>
  <c r="Q178" i="11"/>
  <c r="S178" i="11"/>
  <c r="AF112" i="11"/>
  <c r="AF104" i="11"/>
  <c r="AC95" i="11"/>
  <c r="AB95" i="11"/>
  <c r="Z153" i="11"/>
  <c r="AG153" i="11"/>
  <c r="AB83" i="11"/>
  <c r="AC83" i="11"/>
  <c r="G205" i="11"/>
  <c r="AH143" i="11"/>
  <c r="AI143" i="11" s="1"/>
  <c r="K204" i="11"/>
  <c r="T204" i="11" s="1"/>
  <c r="AF142" i="11"/>
  <c r="Q142" i="11"/>
  <c r="U142" i="11"/>
  <c r="O142" i="11"/>
  <c r="AE142" i="11" s="1"/>
  <c r="S142" i="11"/>
  <c r="AC102" i="11"/>
  <c r="AB102" i="11"/>
  <c r="AG152" i="11"/>
  <c r="Z152" i="11"/>
  <c r="K211" i="11"/>
  <c r="T211" i="11" s="1"/>
  <c r="S149" i="11"/>
  <c r="Q149" i="11"/>
  <c r="O149" i="11"/>
  <c r="AE149" i="11" s="1"/>
  <c r="U149" i="11"/>
  <c r="S179" i="11"/>
  <c r="Q179" i="11"/>
  <c r="U179" i="11"/>
  <c r="O179" i="11"/>
  <c r="AE179" i="11" s="1"/>
  <c r="AB112" i="11"/>
  <c r="AC112" i="11"/>
  <c r="AF105" i="11"/>
  <c r="AB100" i="11"/>
  <c r="AC100" i="11"/>
  <c r="AB96" i="11"/>
  <c r="AC96" i="11"/>
  <c r="AB80" i="11"/>
  <c r="AC80" i="11"/>
  <c r="U185" i="11"/>
  <c r="O185" i="11"/>
  <c r="AE185" i="11" s="1"/>
  <c r="S185" i="11"/>
  <c r="Q185" i="11"/>
  <c r="AB125" i="11"/>
  <c r="AC125" i="11"/>
  <c r="AF122" i="11"/>
  <c r="AB121" i="11"/>
  <c r="AC121" i="11"/>
  <c r="U180" i="11"/>
  <c r="O180" i="11"/>
  <c r="AE180" i="11" s="1"/>
  <c r="Q180" i="11"/>
  <c r="S180" i="11"/>
  <c r="AF110" i="11"/>
  <c r="AB105" i="11"/>
  <c r="AC105" i="11"/>
  <c r="AB101" i="11"/>
  <c r="AC101" i="11"/>
  <c r="AF94" i="11"/>
  <c r="Z151" i="11"/>
  <c r="AG151" i="11"/>
  <c r="AB85" i="11"/>
  <c r="AC85" i="11"/>
  <c r="AB81" i="11"/>
  <c r="AC81" i="11"/>
  <c r="G203" i="11"/>
  <c r="AH141" i="11"/>
  <c r="AI141" i="11" s="1"/>
  <c r="K251" i="11"/>
  <c r="T251" i="11" s="1"/>
  <c r="AF189" i="11"/>
  <c r="U189" i="11"/>
  <c r="O189" i="11"/>
  <c r="AE189" i="11" s="1"/>
  <c r="Q189" i="11"/>
  <c r="S189" i="11"/>
  <c r="AG148" i="11"/>
  <c r="Z148" i="11"/>
  <c r="K207" i="11"/>
  <c r="T207" i="11" s="1"/>
  <c r="Q145" i="11"/>
  <c r="U145" i="11"/>
  <c r="O145" i="11"/>
  <c r="AE145" i="11" s="1"/>
  <c r="S145" i="11"/>
  <c r="J160" i="11"/>
  <c r="O128" i="11"/>
  <c r="AE78" i="11"/>
  <c r="AF78" i="11"/>
  <c r="M128" i="11"/>
  <c r="Q78" i="11"/>
  <c r="Q128" i="11" s="1"/>
  <c r="K202" i="11"/>
  <c r="O140" i="11"/>
  <c r="J168" i="11"/>
  <c r="I202" i="11"/>
  <c r="AG140" i="11"/>
  <c r="I251" i="11"/>
  <c r="J162" i="11"/>
  <c r="J165" i="11"/>
  <c r="E232" i="11"/>
  <c r="J232" i="11" s="1"/>
  <c r="AA100" i="13"/>
  <c r="AA130" i="13"/>
  <c r="AA41" i="13"/>
  <c r="AA27" i="13"/>
  <c r="AA61" i="13"/>
  <c r="AA133" i="13"/>
  <c r="AA16" i="13"/>
  <c r="F25" i="14" s="1"/>
  <c r="F57" i="14" s="1"/>
  <c r="G14" i="14" s="1"/>
  <c r="AA89" i="13"/>
  <c r="J156" i="11"/>
  <c r="R15" i="13"/>
  <c r="J231" i="11"/>
  <c r="J221" i="11"/>
  <c r="J187" i="11"/>
  <c r="J183" i="11"/>
  <c r="J179" i="11"/>
  <c r="J186" i="11"/>
  <c r="J182" i="11"/>
  <c r="J178" i="11"/>
  <c r="J238" i="11"/>
  <c r="J236" i="11"/>
  <c r="J225" i="11"/>
  <c r="K232" i="11"/>
  <c r="T232" i="11" s="1"/>
  <c r="J144" i="11"/>
  <c r="J142" i="11"/>
  <c r="E279" i="11"/>
  <c r="J151" i="11"/>
  <c r="J153" i="11"/>
  <c r="J173" i="11"/>
  <c r="J184" i="11"/>
  <c r="J180" i="11"/>
  <c r="E347" i="11"/>
  <c r="E409" i="11" s="1"/>
  <c r="J155" i="11"/>
  <c r="J217" i="11" s="1"/>
  <c r="J211" i="11"/>
  <c r="J273" i="11" s="1"/>
  <c r="G229" i="11"/>
  <c r="AH229" i="11" s="1"/>
  <c r="AI229" i="11" s="1"/>
  <c r="G249" i="11"/>
  <c r="AH249" i="11" s="1"/>
  <c r="AI249" i="11" s="1"/>
  <c r="J171" i="11"/>
  <c r="G233" i="11"/>
  <c r="AH233" i="11" s="1"/>
  <c r="AI233" i="11" s="1"/>
  <c r="J172" i="11"/>
  <c r="E228" i="11"/>
  <c r="J166" i="11"/>
  <c r="E226" i="11"/>
  <c r="J164" i="11"/>
  <c r="J158" i="11"/>
  <c r="E219" i="11"/>
  <c r="J157" i="11"/>
  <c r="G241" i="11"/>
  <c r="AH241" i="11" s="1"/>
  <c r="AI241" i="11" s="1"/>
  <c r="G225" i="11"/>
  <c r="AH225" i="11" s="1"/>
  <c r="AI225" i="11" s="1"/>
  <c r="G245" i="11"/>
  <c r="AH245" i="11" s="1"/>
  <c r="AI245" i="11" s="1"/>
  <c r="AA35" i="13"/>
  <c r="AA26" i="13"/>
  <c r="AA42" i="13"/>
  <c r="AA74" i="13"/>
  <c r="AA77" i="13"/>
  <c r="AA105" i="13"/>
  <c r="AA115" i="13"/>
  <c r="AA116" i="13"/>
  <c r="G219" i="11"/>
  <c r="AH219" i="11" s="1"/>
  <c r="AI219" i="11" s="1"/>
  <c r="G227" i="11"/>
  <c r="AH227" i="11" s="1"/>
  <c r="AI227" i="11" s="1"/>
  <c r="G235" i="11"/>
  <c r="AH235" i="11" s="1"/>
  <c r="AI235" i="11" s="1"/>
  <c r="G243" i="11"/>
  <c r="AH243" i="11" s="1"/>
  <c r="AI243" i="11" s="1"/>
  <c r="G251" i="11"/>
  <c r="AH251" i="11" s="1"/>
  <c r="AI251" i="11" s="1"/>
  <c r="I231" i="11"/>
  <c r="I229" i="11"/>
  <c r="I227" i="11"/>
  <c r="I225" i="11"/>
  <c r="I223" i="11"/>
  <c r="I221" i="11"/>
  <c r="I219" i="11"/>
  <c r="I217" i="11"/>
  <c r="G234" i="11"/>
  <c r="AH234" i="11" s="1"/>
  <c r="AI234" i="11" s="1"/>
  <c r="G232" i="11"/>
  <c r="AH232" i="11" s="1"/>
  <c r="AI232" i="11" s="1"/>
  <c r="G230" i="11"/>
  <c r="AH230" i="11" s="1"/>
  <c r="AI230" i="11" s="1"/>
  <c r="G228" i="11"/>
  <c r="AH228" i="11" s="1"/>
  <c r="AI228" i="11" s="1"/>
  <c r="G226" i="11"/>
  <c r="AH226" i="11" s="1"/>
  <c r="AI226" i="11" s="1"/>
  <c r="G224" i="11"/>
  <c r="AH224" i="11" s="1"/>
  <c r="AI224" i="11" s="1"/>
  <c r="G222" i="11"/>
  <c r="AH222" i="11" s="1"/>
  <c r="AI222" i="11" s="1"/>
  <c r="G220" i="11"/>
  <c r="AH220" i="11" s="1"/>
  <c r="AI220" i="11" s="1"/>
  <c r="G218" i="11"/>
  <c r="AH218" i="11" s="1"/>
  <c r="AI218" i="11" s="1"/>
  <c r="H16" i="12"/>
  <c r="H19" i="12" s="1"/>
  <c r="G38" i="16"/>
  <c r="G221" i="11"/>
  <c r="AH221" i="11" s="1"/>
  <c r="AI221" i="11" s="1"/>
  <c r="I312" i="11"/>
  <c r="J436" i="11"/>
  <c r="I310" i="11"/>
  <c r="I308" i="11"/>
  <c r="I306" i="11"/>
  <c r="I304" i="11"/>
  <c r="I302" i="11"/>
  <c r="I300" i="11"/>
  <c r="I298" i="11"/>
  <c r="I297" i="11"/>
  <c r="E421" i="11"/>
  <c r="J234" i="11"/>
  <c r="E296" i="11"/>
  <c r="I295" i="11"/>
  <c r="J233" i="11"/>
  <c r="E295" i="11"/>
  <c r="E415" i="11"/>
  <c r="E411" i="11"/>
  <c r="E407" i="11"/>
  <c r="E339" i="11"/>
  <c r="E337" i="11"/>
  <c r="E335" i="11"/>
  <c r="E333" i="11"/>
  <c r="G212" i="11"/>
  <c r="AH212" i="11" s="1"/>
  <c r="AI212" i="11" s="1"/>
  <c r="G208" i="11"/>
  <c r="AH208" i="11" s="1"/>
  <c r="AI208" i="11" s="1"/>
  <c r="I266" i="11"/>
  <c r="E410" i="11"/>
  <c r="E406" i="11"/>
  <c r="I276" i="11"/>
  <c r="G214" i="11"/>
  <c r="AH214" i="11" s="1"/>
  <c r="AI214" i="11" s="1"/>
  <c r="I275" i="11"/>
  <c r="G237" i="11"/>
  <c r="AH237" i="11" s="1"/>
  <c r="AI237" i="11" s="1"/>
  <c r="K234" i="11"/>
  <c r="T234" i="11" s="1"/>
  <c r="K287" i="11"/>
  <c r="T287" i="11" s="1"/>
  <c r="K286" i="11"/>
  <c r="T286" i="11" s="1"/>
  <c r="K279" i="11"/>
  <c r="T279" i="11" s="1"/>
  <c r="I299" i="11"/>
  <c r="S21" i="13"/>
  <c r="S17" i="13"/>
  <c r="S33" i="13"/>
  <c r="S18" i="13"/>
  <c r="S34" i="13"/>
  <c r="S49" i="13"/>
  <c r="S50" i="13"/>
  <c r="S66" i="13"/>
  <c r="S82" i="13"/>
  <c r="S67" i="13"/>
  <c r="S83" i="13"/>
  <c r="S97" i="13"/>
  <c r="S92" i="13"/>
  <c r="S108" i="13"/>
  <c r="S123" i="13"/>
  <c r="S138" i="13"/>
  <c r="S124" i="13"/>
  <c r="S141" i="13"/>
  <c r="G223" i="11"/>
  <c r="AH223" i="11" s="1"/>
  <c r="AI223" i="11" s="1"/>
  <c r="G231" i="11"/>
  <c r="AH231" i="11" s="1"/>
  <c r="AI231" i="11" s="1"/>
  <c r="G239" i="11"/>
  <c r="AH239" i="11" s="1"/>
  <c r="AI239" i="11" s="1"/>
  <c r="G247" i="11"/>
  <c r="AH247" i="11" s="1"/>
  <c r="AI247" i="11" s="1"/>
  <c r="I230" i="11"/>
  <c r="I228" i="11"/>
  <c r="I226" i="11"/>
  <c r="I224" i="11"/>
  <c r="I222" i="11"/>
  <c r="I220" i="11"/>
  <c r="I218" i="11"/>
  <c r="G250" i="11"/>
  <c r="AH250" i="11" s="1"/>
  <c r="AI250" i="11" s="1"/>
  <c r="G248" i="11"/>
  <c r="AH248" i="11" s="1"/>
  <c r="AI248" i="11" s="1"/>
  <c r="G246" i="11"/>
  <c r="AH246" i="11" s="1"/>
  <c r="AI246" i="11" s="1"/>
  <c r="G244" i="11"/>
  <c r="AH244" i="11" s="1"/>
  <c r="AI244" i="11" s="1"/>
  <c r="G242" i="11"/>
  <c r="AH242" i="11" s="1"/>
  <c r="AI242" i="11" s="1"/>
  <c r="G240" i="11"/>
  <c r="AH240" i="11" s="1"/>
  <c r="AI240" i="11" s="1"/>
  <c r="G238" i="11"/>
  <c r="AH238" i="11" s="1"/>
  <c r="AI238" i="11" s="1"/>
  <c r="G217" i="11"/>
  <c r="AH217" i="11" s="1"/>
  <c r="AI217" i="11" s="1"/>
  <c r="J437" i="11"/>
  <c r="I311" i="11"/>
  <c r="I309" i="11"/>
  <c r="I305" i="11"/>
  <c r="I303" i="11"/>
  <c r="I301" i="11"/>
  <c r="E361" i="11"/>
  <c r="J299" i="11"/>
  <c r="E422" i="11"/>
  <c r="E413" i="11"/>
  <c r="K312" i="11"/>
  <c r="T312" i="11" s="1"/>
  <c r="K311" i="11"/>
  <c r="T311" i="11" s="1"/>
  <c r="K233" i="11"/>
  <c r="T233" i="11" s="1"/>
  <c r="K293" i="11"/>
  <c r="T293" i="11" s="1"/>
  <c r="K289" i="11"/>
  <c r="T289" i="11" s="1"/>
  <c r="K285" i="11"/>
  <c r="T285" i="11" s="1"/>
  <c r="K281" i="11"/>
  <c r="T281" i="11" s="1"/>
  <c r="G216" i="11"/>
  <c r="AH216" i="11" s="1"/>
  <c r="AI216" i="11" s="1"/>
  <c r="E416" i="11"/>
  <c r="E408" i="11"/>
  <c r="E404" i="11"/>
  <c r="E216" i="11"/>
  <c r="J154" i="11"/>
  <c r="E214" i="11"/>
  <c r="J152" i="11"/>
  <c r="E212" i="11"/>
  <c r="J150" i="11"/>
  <c r="E210" i="11"/>
  <c r="J148" i="11"/>
  <c r="E208" i="11"/>
  <c r="J146" i="11"/>
  <c r="I272" i="11"/>
  <c r="G210" i="11"/>
  <c r="AH210" i="11" s="1"/>
  <c r="AI210" i="11" s="1"/>
  <c r="I271" i="11"/>
  <c r="I269" i="11"/>
  <c r="I267" i="11"/>
  <c r="I265" i="11"/>
  <c r="I278" i="11"/>
  <c r="I277" i="11"/>
  <c r="I274" i="11"/>
  <c r="I273" i="11"/>
  <c r="I270" i="11"/>
  <c r="I268" i="11"/>
  <c r="J207" i="11"/>
  <c r="E269" i="11"/>
  <c r="J206" i="11"/>
  <c r="E268" i="11"/>
  <c r="J205" i="11"/>
  <c r="E267" i="11"/>
  <c r="J204" i="11"/>
  <c r="E266" i="11"/>
  <c r="J203" i="11"/>
  <c r="E265" i="11"/>
  <c r="G82" i="20"/>
  <c r="G185" i="18"/>
  <c r="I82" i="20"/>
  <c r="I185" i="18"/>
  <c r="F81" i="20"/>
  <c r="H81" i="20"/>
  <c r="AA21" i="13"/>
  <c r="AA19" i="13"/>
  <c r="AA17" i="13"/>
  <c r="AA15" i="13"/>
  <c r="AA23" i="13"/>
  <c r="AA31" i="13"/>
  <c r="AA39" i="13"/>
  <c r="AA20" i="13"/>
  <c r="AA34" i="13"/>
  <c r="AA49" i="13"/>
  <c r="AA50" i="13"/>
  <c r="AA66" i="13"/>
  <c r="AA82" i="13"/>
  <c r="AA69" i="13"/>
  <c r="AA85" i="13"/>
  <c r="AA97" i="13"/>
  <c r="AA92" i="13"/>
  <c r="AA108" i="13"/>
  <c r="AA123" i="13"/>
  <c r="AA138" i="13"/>
  <c r="AA124" i="13"/>
  <c r="F82" i="20"/>
  <c r="F185" i="18"/>
  <c r="H82" i="20"/>
  <c r="H185" i="18"/>
  <c r="G81" i="20"/>
  <c r="I81" i="20"/>
  <c r="S29" i="13"/>
  <c r="S37" i="13"/>
  <c r="S14" i="13"/>
  <c r="S22" i="13"/>
  <c r="S30" i="13"/>
  <c r="S38" i="13"/>
  <c r="S45" i="13"/>
  <c r="S53" i="13"/>
  <c r="S46" i="13"/>
  <c r="S54" i="13"/>
  <c r="S62" i="13"/>
  <c r="S70" i="13"/>
  <c r="S78" i="13"/>
  <c r="S86" i="13"/>
  <c r="S63" i="13"/>
  <c r="S71" i="13"/>
  <c r="S79" i="13"/>
  <c r="S88" i="13"/>
  <c r="S93" i="13"/>
  <c r="S101" i="13"/>
  <c r="S109" i="13"/>
  <c r="S96" i="13"/>
  <c r="S104" i="13"/>
  <c r="S111" i="13"/>
  <c r="S119" i="13"/>
  <c r="S127" i="13"/>
  <c r="S134" i="13"/>
  <c r="S112" i="13"/>
  <c r="S120" i="13"/>
  <c r="S129" i="13"/>
  <c r="S137" i="13"/>
  <c r="AA139" i="13"/>
  <c r="AA135" i="13"/>
  <c r="AA131" i="13"/>
  <c r="AA126" i="13"/>
  <c r="AA122" i="13"/>
  <c r="AA118" i="13"/>
  <c r="AA114" i="13"/>
  <c r="AA140" i="13"/>
  <c r="AA136" i="13"/>
  <c r="AA132" i="13"/>
  <c r="AA128" i="13"/>
  <c r="AA125" i="13"/>
  <c r="AA121" i="13"/>
  <c r="AA117" i="13"/>
  <c r="AA113" i="13"/>
  <c r="AA110" i="13"/>
  <c r="AA106" i="13"/>
  <c r="AA102" i="13"/>
  <c r="AA98" i="13"/>
  <c r="AA94" i="13"/>
  <c r="AA90" i="13"/>
  <c r="AA107" i="13"/>
  <c r="AA103" i="13"/>
  <c r="AA99" i="13"/>
  <c r="AA95" i="13"/>
  <c r="AA91" i="13"/>
  <c r="AA87" i="13"/>
  <c r="AA86" i="13"/>
  <c r="AA83" i="13"/>
  <c r="AA79" i="13"/>
  <c r="AA75" i="13"/>
  <c r="AA71" i="13"/>
  <c r="AA67" i="13"/>
  <c r="AA63" i="13"/>
  <c r="AA59" i="13"/>
  <c r="AA84" i="13"/>
  <c r="AA80" i="13"/>
  <c r="AA76" i="13"/>
  <c r="AA72" i="13"/>
  <c r="AA68" i="13"/>
  <c r="AA64" i="13"/>
  <c r="AA60" i="13"/>
  <c r="AA56" i="13"/>
  <c r="AA52" i="13"/>
  <c r="AA48" i="13"/>
  <c r="AA44" i="13"/>
  <c r="AA55" i="13"/>
  <c r="AA51" i="13"/>
  <c r="AA47" i="13"/>
  <c r="AA43" i="13"/>
  <c r="AA40" i="13"/>
  <c r="AA36" i="13"/>
  <c r="AA32" i="13"/>
  <c r="AA28" i="13"/>
  <c r="AA24" i="13"/>
  <c r="AA25" i="13"/>
  <c r="AA29" i="13"/>
  <c r="AA33" i="13"/>
  <c r="AA37" i="13"/>
  <c r="AA14" i="13"/>
  <c r="AA18" i="13"/>
  <c r="AA22" i="13"/>
  <c r="AA30" i="13"/>
  <c r="AA38" i="13"/>
  <c r="AA45" i="13"/>
  <c r="AA53" i="13"/>
  <c r="AA46" i="13"/>
  <c r="AA54" i="13"/>
  <c r="AA62" i="13"/>
  <c r="AA70" i="13"/>
  <c r="AA78" i="13"/>
  <c r="AA57" i="13"/>
  <c r="AA65" i="13"/>
  <c r="AA73" i="13"/>
  <c r="AA81" i="13"/>
  <c r="AA88" i="13"/>
  <c r="AA93" i="13"/>
  <c r="AA101" i="13"/>
  <c r="AA109" i="13"/>
  <c r="AA96" i="13"/>
  <c r="AA104" i="13"/>
  <c r="AA111" i="13"/>
  <c r="AA119" i="13"/>
  <c r="AA127" i="13"/>
  <c r="AA134" i="13"/>
  <c r="AA112" i="13"/>
  <c r="AA120" i="13"/>
  <c r="AA129" i="13"/>
  <c r="AA137" i="13"/>
  <c r="G35" i="14"/>
  <c r="F35" i="14"/>
  <c r="G55" i="14"/>
  <c r="S23" i="13"/>
  <c r="S27" i="13"/>
  <c r="S31" i="13"/>
  <c r="S35" i="13"/>
  <c r="S39" i="13"/>
  <c r="AB8" i="13"/>
  <c r="AB140" i="13" s="1"/>
  <c r="S16" i="13"/>
  <c r="G36" i="14" s="1"/>
  <c r="I59" i="21" s="1"/>
  <c r="S20" i="13"/>
  <c r="S24" i="13"/>
  <c r="S28" i="13"/>
  <c r="S32" i="13"/>
  <c r="S36" i="13"/>
  <c r="S40" i="13"/>
  <c r="S43" i="13"/>
  <c r="S47" i="13"/>
  <c r="S51" i="13"/>
  <c r="S55" i="13"/>
  <c r="S44" i="13"/>
  <c r="S48" i="13"/>
  <c r="S52" i="13"/>
  <c r="S56" i="13"/>
  <c r="S60" i="13"/>
  <c r="S64" i="13"/>
  <c r="S68" i="13"/>
  <c r="S72" i="13"/>
  <c r="S76" i="13"/>
  <c r="S80" i="13"/>
  <c r="S84" i="13"/>
  <c r="S57" i="13"/>
  <c r="S61" i="13"/>
  <c r="S65" i="13"/>
  <c r="S69" i="13"/>
  <c r="S73" i="13"/>
  <c r="S77" i="13"/>
  <c r="S81" i="13"/>
  <c r="S85" i="13"/>
  <c r="S87" i="13"/>
  <c r="S91" i="13"/>
  <c r="S95" i="13"/>
  <c r="S99" i="13"/>
  <c r="S103" i="13"/>
  <c r="S107" i="13"/>
  <c r="S90" i="13"/>
  <c r="S94" i="13"/>
  <c r="S98" i="13"/>
  <c r="S102" i="13"/>
  <c r="S106" i="13"/>
  <c r="S110" i="13"/>
  <c r="S113" i="13"/>
  <c r="S117" i="13"/>
  <c r="S121" i="13"/>
  <c r="S125" i="13"/>
  <c r="S128" i="13"/>
  <c r="S132" i="13"/>
  <c r="S136" i="13"/>
  <c r="S140" i="13"/>
  <c r="S114" i="13"/>
  <c r="S118" i="13"/>
  <c r="S122" i="13"/>
  <c r="S126" i="13"/>
  <c r="S131" i="13"/>
  <c r="S135" i="13"/>
  <c r="R12" i="13"/>
  <c r="P12" i="13"/>
  <c r="T140" i="13"/>
  <c r="T138" i="13"/>
  <c r="T136" i="13"/>
  <c r="T134" i="13"/>
  <c r="T132" i="13"/>
  <c r="T130" i="13"/>
  <c r="T128" i="13"/>
  <c r="T127" i="13"/>
  <c r="T125" i="13"/>
  <c r="T123" i="13"/>
  <c r="T121" i="13"/>
  <c r="T119" i="13"/>
  <c r="T117" i="13"/>
  <c r="T115" i="13"/>
  <c r="T113" i="13"/>
  <c r="T111" i="13"/>
  <c r="T141" i="13"/>
  <c r="T139" i="13"/>
  <c r="T137" i="13"/>
  <c r="T135" i="13"/>
  <c r="T133" i="13"/>
  <c r="T131" i="13"/>
  <c r="T129" i="13"/>
  <c r="T126" i="13"/>
  <c r="T124" i="13"/>
  <c r="T122" i="13"/>
  <c r="T120" i="13"/>
  <c r="T118" i="13"/>
  <c r="T116" i="13"/>
  <c r="T114" i="13"/>
  <c r="T112" i="13"/>
  <c r="T109" i="13"/>
  <c r="T107" i="13"/>
  <c r="T105" i="13"/>
  <c r="T103" i="13"/>
  <c r="T101" i="13"/>
  <c r="T99" i="13"/>
  <c r="T97" i="13"/>
  <c r="T95" i="13"/>
  <c r="T93" i="13"/>
  <c r="T91" i="13"/>
  <c r="T110" i="13"/>
  <c r="T108" i="13"/>
  <c r="T106" i="13"/>
  <c r="T104" i="13"/>
  <c r="T102" i="13"/>
  <c r="T100" i="13"/>
  <c r="T98" i="13"/>
  <c r="T96" i="13"/>
  <c r="T94" i="13"/>
  <c r="T92" i="13"/>
  <c r="T90" i="13"/>
  <c r="T88" i="13"/>
  <c r="T89" i="13"/>
  <c r="T87" i="13"/>
  <c r="T86" i="13"/>
  <c r="T84" i="13"/>
  <c r="T82" i="13"/>
  <c r="T80" i="13"/>
  <c r="T78" i="13"/>
  <c r="T76" i="13"/>
  <c r="T74" i="13"/>
  <c r="T72" i="13"/>
  <c r="T70" i="13"/>
  <c r="T68" i="13"/>
  <c r="T66" i="13"/>
  <c r="T64" i="13"/>
  <c r="T62" i="13"/>
  <c r="T60" i="13"/>
  <c r="T58" i="13"/>
  <c r="T85" i="13"/>
  <c r="T83" i="13"/>
  <c r="T81" i="13"/>
  <c r="T79" i="13"/>
  <c r="T77" i="13"/>
  <c r="T75" i="13"/>
  <c r="T73" i="13"/>
  <c r="T71" i="13"/>
  <c r="T69" i="13"/>
  <c r="T67" i="13"/>
  <c r="T65" i="13"/>
  <c r="T63" i="13"/>
  <c r="T61" i="13"/>
  <c r="T59" i="13"/>
  <c r="T57" i="13"/>
  <c r="T55" i="13"/>
  <c r="T53" i="13"/>
  <c r="T51" i="13"/>
  <c r="T49" i="13"/>
  <c r="T47" i="13"/>
  <c r="T45" i="13"/>
  <c r="T43" i="13"/>
  <c r="T41" i="13"/>
  <c r="T56" i="13"/>
  <c r="T54" i="13"/>
  <c r="T52" i="13"/>
  <c r="T50" i="13"/>
  <c r="T48" i="13"/>
  <c r="T46" i="13"/>
  <c r="T44" i="13"/>
  <c r="T42" i="13"/>
  <c r="T39" i="13"/>
  <c r="T37" i="13"/>
  <c r="T35" i="13"/>
  <c r="T33" i="13"/>
  <c r="T31" i="13"/>
  <c r="T29" i="13"/>
  <c r="T27" i="13"/>
  <c r="T25" i="13"/>
  <c r="T23" i="13"/>
  <c r="T21" i="13"/>
  <c r="T19" i="13"/>
  <c r="T17" i="13"/>
  <c r="T15" i="13"/>
  <c r="T40" i="13"/>
  <c r="T38" i="13"/>
  <c r="T36" i="13"/>
  <c r="T34" i="13"/>
  <c r="T32" i="13"/>
  <c r="T30" i="13"/>
  <c r="T28" i="13"/>
  <c r="T26" i="13"/>
  <c r="T24" i="13"/>
  <c r="T22" i="13"/>
  <c r="T20" i="13"/>
  <c r="T18" i="13"/>
  <c r="T16" i="13"/>
  <c r="H36" i="14" s="1"/>
  <c r="J59" i="21" s="1"/>
  <c r="T14" i="13"/>
  <c r="H35" i="14" s="1"/>
  <c r="AC8" i="13"/>
  <c r="U8" i="13"/>
  <c r="AB138" i="13"/>
  <c r="AB134" i="13"/>
  <c r="AB130" i="13"/>
  <c r="AB127" i="13"/>
  <c r="AB123" i="13"/>
  <c r="AB119" i="13"/>
  <c r="AB115" i="13"/>
  <c r="AB111" i="13"/>
  <c r="AB139" i="13"/>
  <c r="AB135" i="13"/>
  <c r="AB131" i="13"/>
  <c r="AB126" i="13"/>
  <c r="AB122" i="13"/>
  <c r="AB118" i="13"/>
  <c r="AB114" i="13"/>
  <c r="AB109" i="13"/>
  <c r="AB105" i="13"/>
  <c r="AB101" i="13"/>
  <c r="AB97" i="13"/>
  <c r="AB93" i="13"/>
  <c r="AB110" i="13"/>
  <c r="AB106" i="13"/>
  <c r="AB102" i="13"/>
  <c r="AB98" i="13"/>
  <c r="AB94" i="13"/>
  <c r="AB90" i="13"/>
  <c r="AB86" i="13"/>
  <c r="AB87" i="13"/>
  <c r="AB82" i="13"/>
  <c r="AB78" i="13"/>
  <c r="AB74" i="13"/>
  <c r="AB70" i="13"/>
  <c r="AB66" i="13"/>
  <c r="AB62" i="13"/>
  <c r="AB58" i="13"/>
  <c r="AB83" i="13"/>
  <c r="AB79" i="13"/>
  <c r="AB75" i="13"/>
  <c r="AB71" i="13"/>
  <c r="AB67" i="13"/>
  <c r="AB63" i="13"/>
  <c r="AB59" i="13"/>
  <c r="AB55" i="13"/>
  <c r="AB51" i="13"/>
  <c r="AB47" i="13"/>
  <c r="AB43" i="13"/>
  <c r="AB56" i="13"/>
  <c r="AB52" i="13"/>
  <c r="AB48" i="13"/>
  <c r="AB44" i="13"/>
  <c r="AB39" i="13"/>
  <c r="AB35" i="13"/>
  <c r="AB31" i="13"/>
  <c r="AB27" i="13"/>
  <c r="AB23" i="13"/>
  <c r="AB19" i="13"/>
  <c r="AB15" i="13"/>
  <c r="AB38" i="13"/>
  <c r="AB34" i="13"/>
  <c r="AB30" i="13"/>
  <c r="AB26" i="13"/>
  <c r="AB22" i="13"/>
  <c r="AB18" i="13"/>
  <c r="AB14" i="13"/>
  <c r="AD89" i="11" l="1"/>
  <c r="AD80" i="11"/>
  <c r="AD100" i="11"/>
  <c r="AD87" i="11"/>
  <c r="AD97" i="11"/>
  <c r="AD101" i="11"/>
  <c r="AD84" i="11"/>
  <c r="K280" i="11"/>
  <c r="T280" i="11" s="1"/>
  <c r="T218" i="11"/>
  <c r="AD103" i="11"/>
  <c r="K282" i="11"/>
  <c r="T282" i="11" s="1"/>
  <c r="T220" i="11"/>
  <c r="K290" i="11"/>
  <c r="T290" i="11" s="1"/>
  <c r="T228" i="11"/>
  <c r="AD81" i="11"/>
  <c r="K284" i="11"/>
  <c r="T284" i="11" s="1"/>
  <c r="T222" i="11"/>
  <c r="K291" i="11"/>
  <c r="T291" i="11" s="1"/>
  <c r="T229" i="11"/>
  <c r="K283" i="11"/>
  <c r="T283" i="11" s="1"/>
  <c r="T221" i="11"/>
  <c r="AF176" i="11"/>
  <c r="AF156" i="11"/>
  <c r="AF245" i="11"/>
  <c r="AF149" i="11"/>
  <c r="AF236" i="11"/>
  <c r="AF241" i="11"/>
  <c r="AF171" i="11"/>
  <c r="AF163" i="11"/>
  <c r="AF169" i="11"/>
  <c r="AF167" i="11"/>
  <c r="AF239" i="11"/>
  <c r="AF141" i="11"/>
  <c r="AF162" i="11"/>
  <c r="AF168" i="11"/>
  <c r="AF173" i="11"/>
  <c r="AF158" i="11"/>
  <c r="AF157" i="11"/>
  <c r="AF246" i="11"/>
  <c r="AD88" i="11"/>
  <c r="AD92" i="11"/>
  <c r="AD117" i="11"/>
  <c r="AD121" i="11"/>
  <c r="AD122" i="11"/>
  <c r="AD118" i="11"/>
  <c r="AD108" i="11"/>
  <c r="AD127" i="11"/>
  <c r="AH264" i="11"/>
  <c r="AD85" i="11"/>
  <c r="AD125" i="11"/>
  <c r="AD112" i="11"/>
  <c r="AD102" i="11"/>
  <c r="AD83" i="11"/>
  <c r="AF178" i="11"/>
  <c r="AD123" i="11"/>
  <c r="AF160" i="11"/>
  <c r="AD98" i="11"/>
  <c r="AD114" i="11"/>
  <c r="AF143" i="11"/>
  <c r="AF151" i="11"/>
  <c r="AF175" i="11"/>
  <c r="AD120" i="11"/>
  <c r="AF181" i="11"/>
  <c r="AF186" i="11"/>
  <c r="AD94" i="11"/>
  <c r="AD86" i="11"/>
  <c r="AF148" i="11"/>
  <c r="AD104" i="11"/>
  <c r="AD116" i="11"/>
  <c r="AF183" i="11"/>
  <c r="AD106" i="11"/>
  <c r="AF174" i="11"/>
  <c r="AF170" i="11"/>
  <c r="AD113" i="11"/>
  <c r="AD124" i="11"/>
  <c r="AF238" i="11"/>
  <c r="AF166" i="11"/>
  <c r="AF243" i="11"/>
  <c r="K342" i="11"/>
  <c r="T342" i="11" s="1"/>
  <c r="Q280" i="11"/>
  <c r="U280" i="11"/>
  <c r="O280" i="11"/>
  <c r="AE280" i="11" s="1"/>
  <c r="S280" i="11"/>
  <c r="K373" i="11"/>
  <c r="T373" i="11" s="1"/>
  <c r="Q311" i="11"/>
  <c r="U311" i="11"/>
  <c r="O311" i="11"/>
  <c r="AE311" i="11" s="1"/>
  <c r="S311" i="11"/>
  <c r="J230" i="11"/>
  <c r="Z230" i="11"/>
  <c r="AG230" i="11"/>
  <c r="AG300" i="11"/>
  <c r="Z300" i="11"/>
  <c r="K306" i="11"/>
  <c r="T306" i="11" s="1"/>
  <c r="AF244" i="11"/>
  <c r="S244" i="11"/>
  <c r="O244" i="11"/>
  <c r="AE244" i="11" s="1"/>
  <c r="Q244" i="11"/>
  <c r="U244" i="11"/>
  <c r="S203" i="11"/>
  <c r="Q203" i="11"/>
  <c r="U203" i="11"/>
  <c r="O203" i="11"/>
  <c r="AE203" i="11" s="1"/>
  <c r="K265" i="11"/>
  <c r="T265" i="11" s="1"/>
  <c r="AH206" i="11"/>
  <c r="AI206" i="11" s="1"/>
  <c r="G268" i="11"/>
  <c r="AC180" i="11"/>
  <c r="AB180" i="11"/>
  <c r="S224" i="11"/>
  <c r="Q224" i="11"/>
  <c r="U224" i="11"/>
  <c r="O224" i="11"/>
  <c r="AE224" i="11" s="1"/>
  <c r="U226" i="11"/>
  <c r="O226" i="11"/>
  <c r="AE226" i="11" s="1"/>
  <c r="S226" i="11"/>
  <c r="Q226" i="11"/>
  <c r="K369" i="11"/>
  <c r="T369" i="11" s="1"/>
  <c r="U307" i="11"/>
  <c r="O307" i="11"/>
  <c r="AE307" i="11" s="1"/>
  <c r="S307" i="11"/>
  <c r="Q307" i="11"/>
  <c r="AC243" i="11"/>
  <c r="AB243" i="11"/>
  <c r="AC143" i="11"/>
  <c r="AB143" i="11"/>
  <c r="Z269" i="11"/>
  <c r="AG269" i="11"/>
  <c r="J224" i="11"/>
  <c r="AG224" i="11"/>
  <c r="Z224" i="11"/>
  <c r="S207" i="11"/>
  <c r="U207" i="11"/>
  <c r="Q207" i="11"/>
  <c r="O207" i="11"/>
  <c r="AE207" i="11" s="1"/>
  <c r="K269" i="11"/>
  <c r="T269" i="11" s="1"/>
  <c r="AH203" i="11"/>
  <c r="AI203" i="11" s="1"/>
  <c r="G265" i="11"/>
  <c r="AC152" i="11"/>
  <c r="AB152" i="11"/>
  <c r="AC174" i="11"/>
  <c r="AB174" i="11"/>
  <c r="AB185" i="11"/>
  <c r="AC185" i="11"/>
  <c r="AC215" i="11"/>
  <c r="AB215" i="11"/>
  <c r="AB233" i="11"/>
  <c r="AC233" i="11"/>
  <c r="AD233" i="11" s="1"/>
  <c r="AB156" i="11"/>
  <c r="AC156" i="11"/>
  <c r="AD79" i="11"/>
  <c r="AB244" i="11"/>
  <c r="AC244" i="11"/>
  <c r="AC155" i="11"/>
  <c r="AB155" i="11"/>
  <c r="AC179" i="11"/>
  <c r="AB179" i="11"/>
  <c r="AC144" i="11"/>
  <c r="AB144" i="11"/>
  <c r="AH209" i="11"/>
  <c r="AI209" i="11" s="1"/>
  <c r="G271" i="11"/>
  <c r="AD111" i="11"/>
  <c r="AC203" i="11"/>
  <c r="AB203" i="11"/>
  <c r="G298" i="11"/>
  <c r="AH236" i="11"/>
  <c r="AI236" i="11" s="1"/>
  <c r="S214" i="11"/>
  <c r="U214" i="11"/>
  <c r="Q214" i="11"/>
  <c r="O214" i="11"/>
  <c r="AE214" i="11" s="1"/>
  <c r="K276" i="11"/>
  <c r="T276" i="11" s="1"/>
  <c r="S221" i="11"/>
  <c r="O221" i="11"/>
  <c r="AE221" i="11" s="1"/>
  <c r="U221" i="11"/>
  <c r="Q221" i="11"/>
  <c r="AB240" i="11"/>
  <c r="AC240" i="11"/>
  <c r="U209" i="11"/>
  <c r="O209" i="11"/>
  <c r="AE209" i="11" s="1"/>
  <c r="S209" i="11"/>
  <c r="Q209" i="11"/>
  <c r="K271" i="11"/>
  <c r="T271" i="11" s="1"/>
  <c r="AD90" i="11"/>
  <c r="AH213" i="11"/>
  <c r="AI213" i="11" s="1"/>
  <c r="G275" i="11"/>
  <c r="AG232" i="11"/>
  <c r="Z232" i="11"/>
  <c r="AB210" i="11"/>
  <c r="AC210" i="11"/>
  <c r="K361" i="11"/>
  <c r="T361" i="11" s="1"/>
  <c r="AF299" i="11"/>
  <c r="Q299" i="11"/>
  <c r="U299" i="11"/>
  <c r="O299" i="11"/>
  <c r="AE299" i="11" s="1"/>
  <c r="S299" i="11"/>
  <c r="AB158" i="11"/>
  <c r="AC158" i="11"/>
  <c r="AB166" i="11"/>
  <c r="AC166" i="11"/>
  <c r="AC176" i="11"/>
  <c r="AB176" i="11"/>
  <c r="S216" i="11"/>
  <c r="Q216" i="11"/>
  <c r="U216" i="11"/>
  <c r="O216" i="11"/>
  <c r="AE216" i="11" s="1"/>
  <c r="K278" i="11"/>
  <c r="T278" i="11" s="1"/>
  <c r="AD115" i="11"/>
  <c r="Z234" i="11"/>
  <c r="AG234" i="11"/>
  <c r="AB209" i="11"/>
  <c r="AC209" i="11"/>
  <c r="AB242" i="11"/>
  <c r="AC242" i="11"/>
  <c r="Z273" i="11"/>
  <c r="AG273" i="11"/>
  <c r="K353" i="11"/>
  <c r="T353" i="11" s="1"/>
  <c r="S291" i="11"/>
  <c r="U291" i="11"/>
  <c r="Q291" i="11"/>
  <c r="O291" i="11"/>
  <c r="AE291" i="11" s="1"/>
  <c r="J222" i="11"/>
  <c r="AG222" i="11"/>
  <c r="Z222" i="11"/>
  <c r="AG296" i="11"/>
  <c r="Z296" i="11"/>
  <c r="AG308" i="11"/>
  <c r="Z308" i="11"/>
  <c r="Z251" i="11"/>
  <c r="AG251" i="11"/>
  <c r="U211" i="11"/>
  <c r="O211" i="11"/>
  <c r="AE211" i="11" s="1"/>
  <c r="S211" i="11"/>
  <c r="Q211" i="11"/>
  <c r="K273" i="11"/>
  <c r="T273" i="11" s="1"/>
  <c r="S204" i="11"/>
  <c r="Q204" i="11"/>
  <c r="O204" i="11"/>
  <c r="AE204" i="11" s="1"/>
  <c r="U204" i="11"/>
  <c r="K266" i="11"/>
  <c r="T266" i="11" s="1"/>
  <c r="AB206" i="11"/>
  <c r="AC206" i="11"/>
  <c r="AB205" i="11"/>
  <c r="AC205" i="11"/>
  <c r="AB249" i="11"/>
  <c r="AC249" i="11"/>
  <c r="Q206" i="11"/>
  <c r="U206" i="11"/>
  <c r="O206" i="11"/>
  <c r="AE206" i="11" s="1"/>
  <c r="S206" i="11"/>
  <c r="K268" i="11"/>
  <c r="T268" i="11" s="1"/>
  <c r="K360" i="11"/>
  <c r="T360" i="11" s="1"/>
  <c r="S298" i="11"/>
  <c r="U298" i="11"/>
  <c r="Q298" i="11"/>
  <c r="O298" i="11"/>
  <c r="AE298" i="11" s="1"/>
  <c r="U218" i="11"/>
  <c r="O218" i="11"/>
  <c r="AE218" i="11" s="1"/>
  <c r="S218" i="11"/>
  <c r="Q218" i="11"/>
  <c r="K365" i="11"/>
  <c r="T365" i="11" s="1"/>
  <c r="S303" i="11"/>
  <c r="Q303" i="11"/>
  <c r="O303" i="11"/>
  <c r="AE303" i="11" s="1"/>
  <c r="U303" i="11"/>
  <c r="AB157" i="11"/>
  <c r="AC157" i="11"/>
  <c r="AB246" i="11"/>
  <c r="AC246" i="11"/>
  <c r="AC187" i="11"/>
  <c r="AB187" i="11"/>
  <c r="AB212" i="11"/>
  <c r="AC212" i="11"/>
  <c r="AB238" i="11"/>
  <c r="AC238" i="11"/>
  <c r="Z274" i="11"/>
  <c r="AG274" i="11"/>
  <c r="Z272" i="11"/>
  <c r="AG272" i="11"/>
  <c r="S312" i="11"/>
  <c r="Q312" i="11"/>
  <c r="U312" i="11"/>
  <c r="O312" i="11"/>
  <c r="AE312" i="11" s="1"/>
  <c r="Z307" i="11"/>
  <c r="AG307" i="11"/>
  <c r="I313" i="11"/>
  <c r="K349" i="11"/>
  <c r="T349" i="11" s="1"/>
  <c r="S287" i="11"/>
  <c r="Q287" i="11"/>
  <c r="U287" i="11"/>
  <c r="O287" i="11"/>
  <c r="AE287" i="11" s="1"/>
  <c r="Z295" i="11"/>
  <c r="AG295" i="11"/>
  <c r="AG219" i="11"/>
  <c r="Z219" i="11"/>
  <c r="J227" i="11"/>
  <c r="AG227" i="11"/>
  <c r="Z227" i="11"/>
  <c r="AG268" i="11"/>
  <c r="Z268" i="11"/>
  <c r="AG277" i="11"/>
  <c r="Z277" i="11"/>
  <c r="K343" i="11"/>
  <c r="T343" i="11" s="1"/>
  <c r="Q281" i="11"/>
  <c r="U281" i="11"/>
  <c r="O281" i="11"/>
  <c r="AE281" i="11" s="1"/>
  <c r="S281" i="11"/>
  <c r="K351" i="11"/>
  <c r="T351" i="11" s="1"/>
  <c r="S289" i="11"/>
  <c r="U289" i="11"/>
  <c r="Q289" i="11"/>
  <c r="O289" i="11"/>
  <c r="AE289" i="11" s="1"/>
  <c r="K355" i="11"/>
  <c r="T355" i="11" s="1"/>
  <c r="U293" i="11"/>
  <c r="O293" i="11"/>
  <c r="AE293" i="11" s="1"/>
  <c r="S293" i="11"/>
  <c r="Q293" i="11"/>
  <c r="J301" i="11"/>
  <c r="Z301" i="11"/>
  <c r="AG301" i="11"/>
  <c r="J309" i="11"/>
  <c r="Z309" i="11"/>
  <c r="AG309" i="11"/>
  <c r="J218" i="11"/>
  <c r="AG218" i="11"/>
  <c r="Z218" i="11"/>
  <c r="AG226" i="11"/>
  <c r="Z226" i="11"/>
  <c r="K345" i="11"/>
  <c r="T345" i="11" s="1"/>
  <c r="Q283" i="11"/>
  <c r="U283" i="11"/>
  <c r="O283" i="11"/>
  <c r="AE283" i="11" s="1"/>
  <c r="S283" i="11"/>
  <c r="S234" i="11"/>
  <c r="Q234" i="11"/>
  <c r="U234" i="11"/>
  <c r="O234" i="11"/>
  <c r="AE234" i="11" s="1"/>
  <c r="Z294" i="11"/>
  <c r="AG294" i="11"/>
  <c r="Z297" i="11"/>
  <c r="AG297" i="11"/>
  <c r="Z304" i="11"/>
  <c r="AG304" i="11"/>
  <c r="Z221" i="11"/>
  <c r="AG221" i="11"/>
  <c r="J229" i="11"/>
  <c r="Z229" i="11"/>
  <c r="AG229" i="11"/>
  <c r="N190" i="11"/>
  <c r="AB148" i="11"/>
  <c r="AC148" i="11"/>
  <c r="AH205" i="11"/>
  <c r="AI205" i="11" s="1"/>
  <c r="G267" i="11"/>
  <c r="AB153" i="11"/>
  <c r="AC153" i="11"/>
  <c r="AG247" i="11"/>
  <c r="Z247" i="11"/>
  <c r="U222" i="11"/>
  <c r="O222" i="11"/>
  <c r="AE222" i="11" s="1"/>
  <c r="S222" i="11"/>
  <c r="Q222" i="11"/>
  <c r="AC164" i="11"/>
  <c r="AB164" i="11"/>
  <c r="AF247" i="11"/>
  <c r="AB184" i="11"/>
  <c r="AC184" i="11"/>
  <c r="AH207" i="11"/>
  <c r="AI207" i="11" s="1"/>
  <c r="G269" i="11"/>
  <c r="AH204" i="11"/>
  <c r="AI204" i="11" s="1"/>
  <c r="G266" i="11"/>
  <c r="AD126" i="11"/>
  <c r="S205" i="11"/>
  <c r="U205" i="11"/>
  <c r="Q205" i="11"/>
  <c r="O205" i="11"/>
  <c r="AE205" i="11" s="1"/>
  <c r="K267" i="11"/>
  <c r="T267" i="11" s="1"/>
  <c r="Q213" i="11"/>
  <c r="U213" i="11"/>
  <c r="O213" i="11"/>
  <c r="AE213" i="11" s="1"/>
  <c r="S213" i="11"/>
  <c r="K275" i="11"/>
  <c r="T275" i="11" s="1"/>
  <c r="AC178" i="11"/>
  <c r="AB178" i="11"/>
  <c r="AD99" i="11"/>
  <c r="AC189" i="11"/>
  <c r="AB189" i="11"/>
  <c r="AG208" i="11"/>
  <c r="Z208" i="11"/>
  <c r="AG245" i="11"/>
  <c r="Z245" i="11"/>
  <c r="AB161" i="11"/>
  <c r="AC161" i="11"/>
  <c r="AC167" i="11"/>
  <c r="AB167" i="11"/>
  <c r="S210" i="11"/>
  <c r="Q210" i="11"/>
  <c r="O210" i="11"/>
  <c r="AE210" i="11" s="1"/>
  <c r="U210" i="11"/>
  <c r="K272" i="11"/>
  <c r="T272" i="11" s="1"/>
  <c r="AC175" i="11"/>
  <c r="AB175" i="11"/>
  <c r="AB186" i="11"/>
  <c r="AC186" i="11"/>
  <c r="AB145" i="11"/>
  <c r="AC145" i="11"/>
  <c r="AB204" i="11"/>
  <c r="AC204" i="11"/>
  <c r="AC188" i="11"/>
  <c r="AB188" i="11"/>
  <c r="K362" i="11"/>
  <c r="T362" i="11" s="1"/>
  <c r="S300" i="11"/>
  <c r="Q300" i="11"/>
  <c r="U300" i="11"/>
  <c r="O300" i="11"/>
  <c r="AE300" i="11" s="1"/>
  <c r="S228" i="11"/>
  <c r="U228" i="11"/>
  <c r="Q228" i="11"/>
  <c r="O228" i="11"/>
  <c r="AE228" i="11" s="1"/>
  <c r="K367" i="11"/>
  <c r="T367" i="11" s="1"/>
  <c r="U305" i="11"/>
  <c r="S305" i="11"/>
  <c r="O305" i="11"/>
  <c r="AE305" i="11" s="1"/>
  <c r="Q305" i="11"/>
  <c r="K347" i="11"/>
  <c r="T347" i="11" s="1"/>
  <c r="S285" i="11"/>
  <c r="Q285" i="11"/>
  <c r="U285" i="11"/>
  <c r="O285" i="11"/>
  <c r="AE285" i="11" s="1"/>
  <c r="J305" i="11"/>
  <c r="AG305" i="11"/>
  <c r="Z305" i="11"/>
  <c r="K348" i="11"/>
  <c r="T348" i="11" s="1"/>
  <c r="U286" i="11"/>
  <c r="O286" i="11"/>
  <c r="AE286" i="11" s="1"/>
  <c r="Q286" i="11"/>
  <c r="S286" i="11"/>
  <c r="Z217" i="11"/>
  <c r="AG217" i="11"/>
  <c r="Z225" i="11"/>
  <c r="AG225" i="11"/>
  <c r="K372" i="11"/>
  <c r="T372" i="11" s="1"/>
  <c r="S310" i="11"/>
  <c r="U310" i="11"/>
  <c r="O310" i="11"/>
  <c r="AE310" i="11" s="1"/>
  <c r="Q310" i="11"/>
  <c r="AB213" i="11"/>
  <c r="AC213" i="11"/>
  <c r="Q230" i="11"/>
  <c r="U230" i="11"/>
  <c r="O230" i="11"/>
  <c r="AE230" i="11" s="1"/>
  <c r="S230" i="11"/>
  <c r="AC239" i="11"/>
  <c r="AB239" i="11"/>
  <c r="AB165" i="11"/>
  <c r="AC165" i="11"/>
  <c r="AB149" i="11"/>
  <c r="AC149" i="11"/>
  <c r="AH211" i="11"/>
  <c r="AI211" i="11" s="1"/>
  <c r="G273" i="11"/>
  <c r="AB142" i="11"/>
  <c r="AC142" i="11"/>
  <c r="AB182" i="11"/>
  <c r="AC182" i="11"/>
  <c r="AC163" i="11"/>
  <c r="AB163" i="11"/>
  <c r="Z265" i="11"/>
  <c r="AG265" i="11"/>
  <c r="K288" i="11"/>
  <c r="T288" i="11" s="1"/>
  <c r="K292" i="11"/>
  <c r="T292" i="11" s="1"/>
  <c r="K341" i="11"/>
  <c r="T341" i="11" s="1"/>
  <c r="U279" i="11"/>
  <c r="O279" i="11"/>
  <c r="AE279" i="11" s="1"/>
  <c r="S279" i="11"/>
  <c r="Q279" i="11"/>
  <c r="Z275" i="11"/>
  <c r="AG275" i="11"/>
  <c r="AG302" i="11"/>
  <c r="Z302" i="11"/>
  <c r="Z310" i="11"/>
  <c r="AG310" i="11"/>
  <c r="AG270" i="11"/>
  <c r="Z270" i="11"/>
  <c r="Z278" i="11"/>
  <c r="AG278" i="11"/>
  <c r="AG267" i="11"/>
  <c r="Z267" i="11"/>
  <c r="J271" i="11"/>
  <c r="AG271" i="11"/>
  <c r="Z271" i="11"/>
  <c r="K344" i="11"/>
  <c r="T344" i="11" s="1"/>
  <c r="S282" i="11"/>
  <c r="Q282" i="11"/>
  <c r="O282" i="11"/>
  <c r="AE282" i="11" s="1"/>
  <c r="U282" i="11"/>
  <c r="K352" i="11"/>
  <c r="T352" i="11" s="1"/>
  <c r="Q290" i="11"/>
  <c r="U290" i="11"/>
  <c r="O290" i="11"/>
  <c r="AE290" i="11" s="1"/>
  <c r="S290" i="11"/>
  <c r="U233" i="11"/>
  <c r="O233" i="11"/>
  <c r="AE233" i="11" s="1"/>
  <c r="Q233" i="11"/>
  <c r="S233" i="11"/>
  <c r="AG303" i="11"/>
  <c r="Z303" i="11"/>
  <c r="AG311" i="11"/>
  <c r="Z311" i="11"/>
  <c r="Z220" i="11"/>
  <c r="AG220" i="11"/>
  <c r="AG228" i="11"/>
  <c r="Z228" i="11"/>
  <c r="AG299" i="11"/>
  <c r="Z299" i="11"/>
  <c r="K346" i="11"/>
  <c r="T346" i="11" s="1"/>
  <c r="S284" i="11"/>
  <c r="Q284" i="11"/>
  <c r="O284" i="11"/>
  <c r="AE284" i="11" s="1"/>
  <c r="U284" i="11"/>
  <c r="Z276" i="11"/>
  <c r="AG276" i="11"/>
  <c r="Z266" i="11"/>
  <c r="AG266" i="11"/>
  <c r="Z298" i="11"/>
  <c r="AG298" i="11"/>
  <c r="Z306" i="11"/>
  <c r="AG306" i="11"/>
  <c r="AG312" i="11"/>
  <c r="Z312" i="11"/>
  <c r="J223" i="11"/>
  <c r="AG223" i="11"/>
  <c r="Z223" i="11"/>
  <c r="Z231" i="11"/>
  <c r="AG231" i="11"/>
  <c r="K294" i="11"/>
  <c r="T294" i="11" s="1"/>
  <c r="U232" i="11"/>
  <c r="O232" i="11"/>
  <c r="AE232" i="11" s="1"/>
  <c r="S232" i="11"/>
  <c r="Q232" i="11"/>
  <c r="AF145" i="11"/>
  <c r="K313" i="11"/>
  <c r="T313" i="11" s="1"/>
  <c r="S251" i="11"/>
  <c r="Q251" i="11"/>
  <c r="O251" i="11"/>
  <c r="AE251" i="11" s="1"/>
  <c r="U251" i="11"/>
  <c r="AC151" i="11"/>
  <c r="AB151" i="11"/>
  <c r="AD105" i="11"/>
  <c r="AF180" i="11"/>
  <c r="AF185" i="11"/>
  <c r="AD96" i="11"/>
  <c r="AF179" i="11"/>
  <c r="AD95" i="11"/>
  <c r="AC181" i="11"/>
  <c r="AB181" i="11"/>
  <c r="AC177" i="11"/>
  <c r="AB177" i="11"/>
  <c r="AG236" i="11"/>
  <c r="Z236" i="11"/>
  <c r="K297" i="11"/>
  <c r="T297" i="11" s="1"/>
  <c r="U235" i="11"/>
  <c r="O235" i="11"/>
  <c r="AE235" i="11" s="1"/>
  <c r="Q235" i="11"/>
  <c r="S235" i="11"/>
  <c r="AB214" i="11"/>
  <c r="AC214" i="11"/>
  <c r="Q223" i="11"/>
  <c r="U223" i="11"/>
  <c r="O223" i="11"/>
  <c r="AE223" i="11" s="1"/>
  <c r="S223" i="11"/>
  <c r="S229" i="11"/>
  <c r="U229" i="11"/>
  <c r="Q229" i="11"/>
  <c r="O229" i="11"/>
  <c r="AE229" i="11" s="1"/>
  <c r="K364" i="11"/>
  <c r="T364" i="11" s="1"/>
  <c r="U302" i="11"/>
  <c r="O302" i="11"/>
  <c r="AE302" i="11" s="1"/>
  <c r="S302" i="11"/>
  <c r="Q302" i="11"/>
  <c r="AC160" i="11"/>
  <c r="AB160" i="11"/>
  <c r="AC168" i="11"/>
  <c r="AB168" i="11"/>
  <c r="AD82" i="11"/>
  <c r="Q215" i="11"/>
  <c r="U215" i="11"/>
  <c r="O215" i="11"/>
  <c r="AE215" i="11" s="1"/>
  <c r="S215" i="11"/>
  <c r="K277" i="11"/>
  <c r="T277" i="11" s="1"/>
  <c r="AD107" i="11"/>
  <c r="K363" i="11"/>
  <c r="T363" i="11" s="1"/>
  <c r="S301" i="11"/>
  <c r="Q301" i="11"/>
  <c r="O301" i="11"/>
  <c r="AE301" i="11" s="1"/>
  <c r="U301" i="11"/>
  <c r="K371" i="11"/>
  <c r="T371" i="11" s="1"/>
  <c r="Q309" i="11"/>
  <c r="U309" i="11"/>
  <c r="O309" i="11"/>
  <c r="AE309" i="11" s="1"/>
  <c r="S309" i="11"/>
  <c r="AB250" i="11"/>
  <c r="AC250" i="11"/>
  <c r="AD250" i="11" s="1"/>
  <c r="AC159" i="11"/>
  <c r="AB159" i="11"/>
  <c r="AF188" i="11"/>
  <c r="AB154" i="11"/>
  <c r="AC154" i="11"/>
  <c r="AF187" i="11"/>
  <c r="AB141" i="11"/>
  <c r="AC141" i="11"/>
  <c r="AD141" i="11" s="1"/>
  <c r="U208" i="11"/>
  <c r="O208" i="11"/>
  <c r="AE208" i="11" s="1"/>
  <c r="Q208" i="11"/>
  <c r="S208" i="11"/>
  <c r="K270" i="11"/>
  <c r="T270" i="11" s="1"/>
  <c r="AB216" i="11"/>
  <c r="AC216" i="11"/>
  <c r="AB241" i="11"/>
  <c r="AC241" i="11"/>
  <c r="AB169" i="11"/>
  <c r="AC169" i="11"/>
  <c r="AF152" i="11"/>
  <c r="AH215" i="11"/>
  <c r="AI215" i="11" s="1"/>
  <c r="G277" i="11"/>
  <c r="AF159" i="11"/>
  <c r="AC207" i="11"/>
  <c r="AB207" i="11"/>
  <c r="S220" i="11"/>
  <c r="U220" i="11"/>
  <c r="Q220" i="11"/>
  <c r="O220" i="11"/>
  <c r="AE220" i="11" s="1"/>
  <c r="AC235" i="11"/>
  <c r="AB235" i="11"/>
  <c r="AD93" i="11"/>
  <c r="AD109" i="11"/>
  <c r="AF177" i="11"/>
  <c r="AF147" i="11"/>
  <c r="AB150" i="11"/>
  <c r="AC150" i="11"/>
  <c r="Q212" i="11"/>
  <c r="U212" i="11"/>
  <c r="O212" i="11"/>
  <c r="AE212" i="11" s="1"/>
  <c r="S212" i="11"/>
  <c r="K274" i="11"/>
  <c r="T274" i="11" s="1"/>
  <c r="AD91" i="11"/>
  <c r="AD119" i="11"/>
  <c r="AB170" i="11"/>
  <c r="AC170" i="11"/>
  <c r="AC171" i="11"/>
  <c r="AB171" i="11"/>
  <c r="AB237" i="11"/>
  <c r="AC237" i="11"/>
  <c r="S217" i="11"/>
  <c r="Q217" i="11"/>
  <c r="O217" i="11"/>
  <c r="AE217" i="11" s="1"/>
  <c r="U217" i="11"/>
  <c r="S225" i="11"/>
  <c r="Q225" i="11"/>
  <c r="U225" i="11"/>
  <c r="O225" i="11"/>
  <c r="AE225" i="11" s="1"/>
  <c r="AF237" i="11"/>
  <c r="S219" i="11"/>
  <c r="Q219" i="11"/>
  <c r="O219" i="11"/>
  <c r="AE219" i="11" s="1"/>
  <c r="U219" i="11"/>
  <c r="S227" i="11"/>
  <c r="Q227" i="11"/>
  <c r="O227" i="11"/>
  <c r="AE227" i="11" s="1"/>
  <c r="U227" i="11"/>
  <c r="S231" i="11"/>
  <c r="O231" i="11"/>
  <c r="AE231" i="11" s="1"/>
  <c r="U231" i="11"/>
  <c r="Q231" i="11"/>
  <c r="K366" i="11"/>
  <c r="T366" i="11" s="1"/>
  <c r="S304" i="11"/>
  <c r="U304" i="11"/>
  <c r="Q304" i="11"/>
  <c r="O304" i="11"/>
  <c r="AE304" i="11" s="1"/>
  <c r="K370" i="11"/>
  <c r="T370" i="11" s="1"/>
  <c r="Q308" i="11"/>
  <c r="U308" i="11"/>
  <c r="O308" i="11"/>
  <c r="AE308" i="11" s="1"/>
  <c r="S308" i="11"/>
  <c r="AB248" i="11"/>
  <c r="AC248" i="11"/>
  <c r="AB162" i="11"/>
  <c r="AC162" i="11"/>
  <c r="AC147" i="11"/>
  <c r="AB147" i="11"/>
  <c r="AB146" i="11"/>
  <c r="AC146" i="11"/>
  <c r="AF154" i="11"/>
  <c r="AB173" i="11"/>
  <c r="AC173" i="11"/>
  <c r="AF182" i="11"/>
  <c r="AB172" i="11"/>
  <c r="AC172" i="11"/>
  <c r="AC183" i="11"/>
  <c r="AB183" i="11"/>
  <c r="AF172" i="11"/>
  <c r="AC211" i="11"/>
  <c r="AB211" i="11"/>
  <c r="M190" i="11"/>
  <c r="AF140" i="11"/>
  <c r="O190" i="11"/>
  <c r="AE140" i="11"/>
  <c r="O202" i="11"/>
  <c r="K264" i="11"/>
  <c r="Q140" i="11"/>
  <c r="Q190" i="11" s="1"/>
  <c r="I264" i="11"/>
  <c r="AG202" i="11"/>
  <c r="E294" i="11"/>
  <c r="E356" i="11" s="1"/>
  <c r="J219" i="11"/>
  <c r="E281" i="11"/>
  <c r="J246" i="11"/>
  <c r="J215" i="11"/>
  <c r="J213" i="11"/>
  <c r="E341" i="11"/>
  <c r="J298" i="11"/>
  <c r="J244" i="11"/>
  <c r="J241" i="11"/>
  <c r="J245" i="11"/>
  <c r="J249" i="11"/>
  <c r="G307" i="11"/>
  <c r="AH307" i="11" s="1"/>
  <c r="AI307" i="11" s="1"/>
  <c r="G287" i="11"/>
  <c r="AH287" i="11" s="1"/>
  <c r="AI287" i="11" s="1"/>
  <c r="G303" i="11"/>
  <c r="AH303" i="11" s="1"/>
  <c r="AI303" i="11" s="1"/>
  <c r="J220" i="11"/>
  <c r="J226" i="11"/>
  <c r="E288" i="11"/>
  <c r="J228" i="11"/>
  <c r="E290" i="11"/>
  <c r="G295" i="11"/>
  <c r="AH295" i="11" s="1"/>
  <c r="AI295" i="11" s="1"/>
  <c r="G311" i="11"/>
  <c r="AH311" i="11" s="1"/>
  <c r="AI311" i="11" s="1"/>
  <c r="G291" i="11"/>
  <c r="AH291" i="11" s="1"/>
  <c r="AI291" i="11" s="1"/>
  <c r="J242" i="11"/>
  <c r="J235" i="11"/>
  <c r="J300" i="11"/>
  <c r="J240" i="11"/>
  <c r="J248" i="11"/>
  <c r="G53" i="18"/>
  <c r="F53" i="18"/>
  <c r="AB16" i="13"/>
  <c r="G25" i="14" s="1"/>
  <c r="G57" i="14" s="1"/>
  <c r="H14" i="14" s="1"/>
  <c r="AB20" i="13"/>
  <c r="AB24" i="13"/>
  <c r="AB28" i="13"/>
  <c r="AB32" i="13"/>
  <c r="AB36" i="13"/>
  <c r="AB40" i="13"/>
  <c r="AB17" i="13"/>
  <c r="AB21" i="13"/>
  <c r="AB25" i="13"/>
  <c r="AB29" i="13"/>
  <c r="AB33" i="13"/>
  <c r="AB37" i="13"/>
  <c r="AB42" i="13"/>
  <c r="AB46" i="13"/>
  <c r="AB50" i="13"/>
  <c r="AB54" i="13"/>
  <c r="AB41" i="13"/>
  <c r="AB45" i="13"/>
  <c r="AB49" i="13"/>
  <c r="AB53" i="13"/>
  <c r="AB57" i="13"/>
  <c r="AB61" i="13"/>
  <c r="AB65" i="13"/>
  <c r="AB69" i="13"/>
  <c r="AB73" i="13"/>
  <c r="AB77" i="13"/>
  <c r="AB81" i="13"/>
  <c r="AB85" i="13"/>
  <c r="AB60" i="13"/>
  <c r="AB64" i="13"/>
  <c r="AB68" i="13"/>
  <c r="AB72" i="13"/>
  <c r="AB76" i="13"/>
  <c r="AB80" i="13"/>
  <c r="AB84" i="13"/>
  <c r="AB89" i="13"/>
  <c r="AB88" i="13"/>
  <c r="AB92" i="13"/>
  <c r="AB96" i="13"/>
  <c r="AB100" i="13"/>
  <c r="AB104" i="13"/>
  <c r="AB108" i="13"/>
  <c r="AB91" i="13"/>
  <c r="AB95" i="13"/>
  <c r="AB99" i="13"/>
  <c r="AB103" i="13"/>
  <c r="AB107" i="13"/>
  <c r="AB112" i="13"/>
  <c r="AB116" i="13"/>
  <c r="AB120" i="13"/>
  <c r="AB124" i="13"/>
  <c r="AB129" i="13"/>
  <c r="AB133" i="13"/>
  <c r="AB137" i="13"/>
  <c r="AB141" i="13"/>
  <c r="AB113" i="13"/>
  <c r="AB117" i="13"/>
  <c r="AB121" i="13"/>
  <c r="AB125" i="13"/>
  <c r="AB128" i="13"/>
  <c r="AB132" i="13"/>
  <c r="AB136" i="13"/>
  <c r="J265" i="11"/>
  <c r="E327" i="11"/>
  <c r="J266" i="11"/>
  <c r="E328" i="11"/>
  <c r="J267" i="11"/>
  <c r="E329" i="11"/>
  <c r="J268" i="11"/>
  <c r="E330" i="11"/>
  <c r="J269" i="11"/>
  <c r="E331" i="11"/>
  <c r="I330" i="11"/>
  <c r="I332" i="11"/>
  <c r="I335" i="11"/>
  <c r="I336" i="11"/>
  <c r="I339" i="11"/>
  <c r="I340" i="11"/>
  <c r="G272" i="11"/>
  <c r="AH272" i="11" s="1"/>
  <c r="AI272" i="11" s="1"/>
  <c r="K295" i="11"/>
  <c r="T295" i="11" s="1"/>
  <c r="K374" i="11"/>
  <c r="T374" i="11" s="1"/>
  <c r="E423" i="11"/>
  <c r="G279" i="11"/>
  <c r="AH279" i="11" s="1"/>
  <c r="AI279" i="11" s="1"/>
  <c r="G300" i="11"/>
  <c r="AH300" i="11" s="1"/>
  <c r="AI300" i="11" s="1"/>
  <c r="G302" i="11"/>
  <c r="AH302" i="11" s="1"/>
  <c r="AI302" i="11" s="1"/>
  <c r="G304" i="11"/>
  <c r="AH304" i="11" s="1"/>
  <c r="AI304" i="11" s="1"/>
  <c r="G306" i="11"/>
  <c r="AH306" i="11" s="1"/>
  <c r="AI306" i="11" s="1"/>
  <c r="G308" i="11"/>
  <c r="AH308" i="11" s="1"/>
  <c r="AI308" i="11" s="1"/>
  <c r="G310" i="11"/>
  <c r="AH310" i="11" s="1"/>
  <c r="AI310" i="11" s="1"/>
  <c r="G312" i="11"/>
  <c r="AH312" i="11" s="1"/>
  <c r="AI312" i="11" s="1"/>
  <c r="I280" i="11"/>
  <c r="I282" i="11"/>
  <c r="I284" i="11"/>
  <c r="I286" i="11"/>
  <c r="I288" i="11"/>
  <c r="I290" i="11"/>
  <c r="I292" i="11"/>
  <c r="G309" i="11"/>
  <c r="AH309" i="11" s="1"/>
  <c r="AI309" i="11" s="1"/>
  <c r="G301" i="11"/>
  <c r="AH301" i="11" s="1"/>
  <c r="AI301" i="11" s="1"/>
  <c r="G293" i="11"/>
  <c r="AH293" i="11" s="1"/>
  <c r="AI293" i="11" s="1"/>
  <c r="G285" i="11"/>
  <c r="AH285" i="11" s="1"/>
  <c r="AI285" i="11" s="1"/>
  <c r="I361" i="11"/>
  <c r="K296" i="11"/>
  <c r="T296" i="11" s="1"/>
  <c r="G276" i="11"/>
  <c r="AH276" i="11" s="1"/>
  <c r="AI276" i="11" s="1"/>
  <c r="I356" i="11"/>
  <c r="I328" i="11"/>
  <c r="G274" i="11"/>
  <c r="AH274" i="11" s="1"/>
  <c r="AI274" i="11" s="1"/>
  <c r="E395" i="11"/>
  <c r="E397" i="11"/>
  <c r="J335" i="11"/>
  <c r="E399" i="11"/>
  <c r="E401" i="11"/>
  <c r="E357" i="11"/>
  <c r="J295" i="11"/>
  <c r="I357" i="11"/>
  <c r="E358" i="11"/>
  <c r="J296" i="11"/>
  <c r="I358" i="11"/>
  <c r="G283" i="11"/>
  <c r="AH283" i="11" s="1"/>
  <c r="AI283" i="11" s="1"/>
  <c r="I16" i="12"/>
  <c r="I19" i="12" s="1"/>
  <c r="H38" i="16"/>
  <c r="G280" i="11"/>
  <c r="AH280" i="11" s="1"/>
  <c r="AI280" i="11" s="1"/>
  <c r="G282" i="11"/>
  <c r="AH282" i="11" s="1"/>
  <c r="AI282" i="11" s="1"/>
  <c r="G284" i="11"/>
  <c r="AH284" i="11" s="1"/>
  <c r="AI284" i="11" s="1"/>
  <c r="G286" i="11"/>
  <c r="AH286" i="11" s="1"/>
  <c r="AI286" i="11" s="1"/>
  <c r="G288" i="11"/>
  <c r="AH288" i="11" s="1"/>
  <c r="AI288" i="11" s="1"/>
  <c r="G290" i="11"/>
  <c r="AH290" i="11" s="1"/>
  <c r="AI290" i="11" s="1"/>
  <c r="G292" i="11"/>
  <c r="AH292" i="11" s="1"/>
  <c r="AI292" i="11" s="1"/>
  <c r="G294" i="11"/>
  <c r="AH294" i="11" s="1"/>
  <c r="AI294" i="11" s="1"/>
  <c r="G296" i="11"/>
  <c r="AH296" i="11" s="1"/>
  <c r="AI296" i="11" s="1"/>
  <c r="I279" i="11"/>
  <c r="I281" i="11"/>
  <c r="I283" i="11"/>
  <c r="I285" i="11"/>
  <c r="I287" i="11"/>
  <c r="I289" i="11"/>
  <c r="I291" i="11"/>
  <c r="I293" i="11"/>
  <c r="G313" i="11"/>
  <c r="AH313" i="11" s="1"/>
  <c r="AI313" i="11" s="1"/>
  <c r="G305" i="11"/>
  <c r="AH305" i="11" s="1"/>
  <c r="AI305" i="11" s="1"/>
  <c r="G297" i="11"/>
  <c r="AH297" i="11" s="1"/>
  <c r="AI297" i="11" s="1"/>
  <c r="G289" i="11"/>
  <c r="AH289" i="11" s="1"/>
  <c r="AI289" i="11" s="1"/>
  <c r="G281" i="11"/>
  <c r="AH281" i="11" s="1"/>
  <c r="AI281" i="11" s="1"/>
  <c r="F24" i="14"/>
  <c r="F29" i="14" s="1"/>
  <c r="I327" i="11"/>
  <c r="I329" i="11"/>
  <c r="I331" i="11"/>
  <c r="I333" i="11"/>
  <c r="I334" i="11"/>
  <c r="J208" i="11"/>
  <c r="E270" i="11"/>
  <c r="J210" i="11"/>
  <c r="E272" i="11"/>
  <c r="J212" i="11"/>
  <c r="E274" i="11"/>
  <c r="J214" i="11"/>
  <c r="E276" i="11"/>
  <c r="J216" i="11"/>
  <c r="E278" i="11"/>
  <c r="G278" i="11"/>
  <c r="AH278" i="11" s="1"/>
  <c r="AI278" i="11" s="1"/>
  <c r="I363" i="11"/>
  <c r="I365" i="11"/>
  <c r="I367" i="11"/>
  <c r="I369" i="11"/>
  <c r="I371" i="11"/>
  <c r="I373" i="11"/>
  <c r="G299" i="11"/>
  <c r="AH299" i="11" s="1"/>
  <c r="AI299" i="11" s="1"/>
  <c r="I337" i="11"/>
  <c r="I338" i="11"/>
  <c r="G270" i="11"/>
  <c r="AH270" i="11" s="1"/>
  <c r="AI270" i="11" s="1"/>
  <c r="I359" i="11"/>
  <c r="I360" i="11"/>
  <c r="I362" i="11"/>
  <c r="I364" i="11"/>
  <c r="I366" i="11"/>
  <c r="I368" i="11"/>
  <c r="I370" i="11"/>
  <c r="I372" i="11"/>
  <c r="I374" i="11"/>
  <c r="G24" i="14"/>
  <c r="F55" i="18" s="1"/>
  <c r="AH326" i="11"/>
  <c r="AI326" i="11" s="1"/>
  <c r="AA12" i="13"/>
  <c r="J58" i="21"/>
  <c r="J64" i="21" s="1"/>
  <c r="H40" i="14"/>
  <c r="H50" i="14" s="1"/>
  <c r="G19" i="17" s="1"/>
  <c r="S12" i="13"/>
  <c r="H58" i="21"/>
  <c r="H64" i="21" s="1"/>
  <c r="F40" i="14"/>
  <c r="F50" i="14" s="1"/>
  <c r="I58" i="21"/>
  <c r="I64" i="21" s="1"/>
  <c r="G40" i="14"/>
  <c r="G50" i="14" s="1"/>
  <c r="F19" i="17" s="1"/>
  <c r="H12" i="14"/>
  <c r="U141" i="13"/>
  <c r="U139" i="13"/>
  <c r="U137" i="13"/>
  <c r="U135" i="13"/>
  <c r="U133" i="13"/>
  <c r="U131" i="13"/>
  <c r="U129" i="13"/>
  <c r="U140" i="13"/>
  <c r="U138" i="13"/>
  <c r="U136" i="13"/>
  <c r="U134" i="13"/>
  <c r="U132" i="13"/>
  <c r="U130" i="13"/>
  <c r="U128" i="13"/>
  <c r="U126" i="13"/>
  <c r="U124" i="13"/>
  <c r="U122" i="13"/>
  <c r="U120" i="13"/>
  <c r="U118" i="13"/>
  <c r="U116" i="13"/>
  <c r="U114" i="13"/>
  <c r="U112" i="13"/>
  <c r="U127" i="13"/>
  <c r="U125" i="13"/>
  <c r="U123" i="13"/>
  <c r="U121" i="13"/>
  <c r="U119" i="13"/>
  <c r="U110" i="13"/>
  <c r="U108" i="13"/>
  <c r="U106" i="13"/>
  <c r="U104" i="13"/>
  <c r="U102" i="13"/>
  <c r="U100" i="13"/>
  <c r="U98" i="13"/>
  <c r="U96" i="13"/>
  <c r="U94" i="13"/>
  <c r="U92" i="13"/>
  <c r="U90" i="13"/>
  <c r="U117" i="13"/>
  <c r="U115" i="13"/>
  <c r="U113" i="13"/>
  <c r="U111" i="13"/>
  <c r="U109" i="13"/>
  <c r="U107" i="13"/>
  <c r="U105" i="13"/>
  <c r="U103" i="13"/>
  <c r="U101" i="13"/>
  <c r="U99" i="13"/>
  <c r="U97" i="13"/>
  <c r="U95" i="13"/>
  <c r="U93" i="13"/>
  <c r="U91" i="13"/>
  <c r="U89" i="13"/>
  <c r="U87" i="13"/>
  <c r="U85" i="13"/>
  <c r="U83" i="13"/>
  <c r="U81" i="13"/>
  <c r="U79" i="13"/>
  <c r="U77" i="13"/>
  <c r="U75" i="13"/>
  <c r="U73" i="13"/>
  <c r="U71" i="13"/>
  <c r="U69" i="13"/>
  <c r="U67" i="13"/>
  <c r="U65" i="13"/>
  <c r="U63" i="13"/>
  <c r="U61" i="13"/>
  <c r="U59" i="13"/>
  <c r="U57" i="13"/>
  <c r="U88" i="13"/>
  <c r="U86" i="13"/>
  <c r="U84" i="13"/>
  <c r="U82" i="13"/>
  <c r="U80" i="13"/>
  <c r="U78" i="13"/>
  <c r="U76" i="13"/>
  <c r="U74" i="13"/>
  <c r="U72" i="13"/>
  <c r="U70" i="13"/>
  <c r="U68" i="13"/>
  <c r="U66" i="13"/>
  <c r="U64" i="13"/>
  <c r="U62" i="13"/>
  <c r="U60" i="13"/>
  <c r="U58" i="13"/>
  <c r="U56" i="13"/>
  <c r="U54" i="13"/>
  <c r="U52" i="13"/>
  <c r="U50" i="13"/>
  <c r="U48" i="13"/>
  <c r="U46" i="13"/>
  <c r="U44" i="13"/>
  <c r="U42" i="13"/>
  <c r="U40" i="13"/>
  <c r="U38" i="13"/>
  <c r="U36" i="13"/>
  <c r="U34" i="13"/>
  <c r="U32" i="13"/>
  <c r="U30" i="13"/>
  <c r="U28" i="13"/>
  <c r="U26" i="13"/>
  <c r="U24" i="13"/>
  <c r="U22" i="13"/>
  <c r="U20" i="13"/>
  <c r="U18" i="13"/>
  <c r="U16" i="13"/>
  <c r="I36" i="14" s="1"/>
  <c r="K59" i="21" s="1"/>
  <c r="U14" i="13"/>
  <c r="AD8" i="13"/>
  <c r="V8" i="13"/>
  <c r="W8" i="13" s="1"/>
  <c r="AF8" i="13" s="1"/>
  <c r="U55" i="13"/>
  <c r="U53" i="13"/>
  <c r="U51" i="13"/>
  <c r="U49" i="13"/>
  <c r="U47" i="13"/>
  <c r="U45" i="13"/>
  <c r="U43" i="13"/>
  <c r="U41" i="13"/>
  <c r="U39" i="13"/>
  <c r="U37" i="13"/>
  <c r="U35" i="13"/>
  <c r="U33" i="13"/>
  <c r="U31" i="13"/>
  <c r="U29" i="13"/>
  <c r="U27" i="13"/>
  <c r="U25" i="13"/>
  <c r="U23" i="13"/>
  <c r="U21" i="13"/>
  <c r="U19" i="13"/>
  <c r="U17" i="13"/>
  <c r="U15" i="13"/>
  <c r="T12" i="13"/>
  <c r="AC141" i="13"/>
  <c r="AC139" i="13"/>
  <c r="AC137" i="13"/>
  <c r="AC135" i="13"/>
  <c r="AC133" i="13"/>
  <c r="AC131" i="13"/>
  <c r="AC129" i="13"/>
  <c r="AC140" i="13"/>
  <c r="AC138" i="13"/>
  <c r="AC136" i="13"/>
  <c r="AC134" i="13"/>
  <c r="AC132" i="13"/>
  <c r="AC130" i="13"/>
  <c r="AC128" i="13"/>
  <c r="AC126" i="13"/>
  <c r="AC124" i="13"/>
  <c r="AC122" i="13"/>
  <c r="AC120" i="13"/>
  <c r="AC118" i="13"/>
  <c r="AC116" i="13"/>
  <c r="AC114" i="13"/>
  <c r="AC112" i="13"/>
  <c r="AC127" i="13"/>
  <c r="AC125" i="13"/>
  <c r="AC123" i="13"/>
  <c r="AC121" i="13"/>
  <c r="AC119" i="13"/>
  <c r="AC110" i="13"/>
  <c r="AC108" i="13"/>
  <c r="AC106" i="13"/>
  <c r="AC104" i="13"/>
  <c r="AC102" i="13"/>
  <c r="AC100" i="13"/>
  <c r="AC98" i="13"/>
  <c r="AC96" i="13"/>
  <c r="AC94" i="13"/>
  <c r="AC92" i="13"/>
  <c r="AC90" i="13"/>
  <c r="AC117" i="13"/>
  <c r="AC115" i="13"/>
  <c r="AC113" i="13"/>
  <c r="AC111" i="13"/>
  <c r="AC109" i="13"/>
  <c r="AC107" i="13"/>
  <c r="AC105" i="13"/>
  <c r="AC103" i="13"/>
  <c r="AC101" i="13"/>
  <c r="AC99" i="13"/>
  <c r="AC97" i="13"/>
  <c r="AC95" i="13"/>
  <c r="AC93" i="13"/>
  <c r="AC91" i="13"/>
  <c r="AC89" i="13"/>
  <c r="AC87" i="13"/>
  <c r="AC85" i="13"/>
  <c r="AC83" i="13"/>
  <c r="AC81" i="13"/>
  <c r="AC79" i="13"/>
  <c r="AC77" i="13"/>
  <c r="AC75" i="13"/>
  <c r="AC73" i="13"/>
  <c r="AC71" i="13"/>
  <c r="AC69" i="13"/>
  <c r="AC67" i="13"/>
  <c r="AC65" i="13"/>
  <c r="AC63" i="13"/>
  <c r="AC61" i="13"/>
  <c r="AC59" i="13"/>
  <c r="AC57" i="13"/>
  <c r="AC88" i="13"/>
  <c r="AC86" i="13"/>
  <c r="AC84" i="13"/>
  <c r="AC82" i="13"/>
  <c r="AC80" i="13"/>
  <c r="AC78" i="13"/>
  <c r="AC76" i="13"/>
  <c r="AC74" i="13"/>
  <c r="AC72" i="13"/>
  <c r="AC70" i="13"/>
  <c r="AC68" i="13"/>
  <c r="AC66" i="13"/>
  <c r="AC64" i="13"/>
  <c r="AC62" i="13"/>
  <c r="AC60" i="13"/>
  <c r="AC58" i="13"/>
  <c r="AC56" i="13"/>
  <c r="AC54" i="13"/>
  <c r="AC52" i="13"/>
  <c r="AC50" i="13"/>
  <c r="AC48" i="13"/>
  <c r="AC46" i="13"/>
  <c r="AC44" i="13"/>
  <c r="AC42" i="13"/>
  <c r="AC40" i="13"/>
  <c r="AC38" i="13"/>
  <c r="AC36" i="13"/>
  <c r="AC34" i="13"/>
  <c r="AC32" i="13"/>
  <c r="AC30" i="13"/>
  <c r="AC28" i="13"/>
  <c r="AC26" i="13"/>
  <c r="AC24" i="13"/>
  <c r="AC22" i="13"/>
  <c r="AC20" i="13"/>
  <c r="AC18" i="13"/>
  <c r="AC16" i="13"/>
  <c r="H25" i="14" s="1"/>
  <c r="AC14" i="13"/>
  <c r="AC55" i="13"/>
  <c r="AC53" i="13"/>
  <c r="AC51" i="13"/>
  <c r="AC49" i="13"/>
  <c r="AC47" i="13"/>
  <c r="AC45" i="13"/>
  <c r="AC43" i="13"/>
  <c r="AC41" i="13"/>
  <c r="AC39" i="13"/>
  <c r="AC37" i="13"/>
  <c r="AC35" i="13"/>
  <c r="AC33" i="13"/>
  <c r="AC31" i="13"/>
  <c r="AC29" i="13"/>
  <c r="AC27" i="13"/>
  <c r="AC25" i="13"/>
  <c r="AC23" i="13"/>
  <c r="AC21" i="13"/>
  <c r="AC19" i="13"/>
  <c r="AC17" i="13"/>
  <c r="AC15" i="13"/>
  <c r="AD185" i="11" l="1"/>
  <c r="AD238" i="11"/>
  <c r="AB12" i="13"/>
  <c r="AD169" i="11"/>
  <c r="AD209" i="11"/>
  <c r="AD182" i="11"/>
  <c r="AD165" i="11"/>
  <c r="F56" i="14"/>
  <c r="G13" i="14" s="1"/>
  <c r="AF304" i="11"/>
  <c r="AF308" i="11"/>
  <c r="AF220" i="11"/>
  <c r="AF219" i="11"/>
  <c r="AF225" i="11"/>
  <c r="AF290" i="11"/>
  <c r="AD211" i="11"/>
  <c r="AD173" i="11"/>
  <c r="AD207" i="11"/>
  <c r="AD241" i="11"/>
  <c r="AD151" i="11"/>
  <c r="AD242" i="11"/>
  <c r="AD172" i="11"/>
  <c r="AD147" i="11"/>
  <c r="AD168" i="11"/>
  <c r="AF223" i="11"/>
  <c r="AF232" i="11"/>
  <c r="AF282" i="11"/>
  <c r="AF300" i="11"/>
  <c r="AF213" i="11"/>
  <c r="AF205" i="11"/>
  <c r="AD164" i="11"/>
  <c r="AD183" i="11"/>
  <c r="AD146" i="11"/>
  <c r="AD162" i="11"/>
  <c r="AF227" i="11"/>
  <c r="AD237" i="11"/>
  <c r="AD170" i="11"/>
  <c r="AD150" i="11"/>
  <c r="AF215" i="11"/>
  <c r="AF302" i="11"/>
  <c r="AF229" i="11"/>
  <c r="AF235" i="11"/>
  <c r="AF233" i="11"/>
  <c r="AF230" i="11"/>
  <c r="AF285" i="11"/>
  <c r="AF305" i="11"/>
  <c r="AF228" i="11"/>
  <c r="AD204" i="11"/>
  <c r="AD186" i="11"/>
  <c r="AD167" i="11"/>
  <c r="AF222" i="11"/>
  <c r="AD153" i="11"/>
  <c r="AF287" i="11"/>
  <c r="AF303" i="11"/>
  <c r="AF218" i="11"/>
  <c r="AF206" i="11"/>
  <c r="AD205" i="11"/>
  <c r="AD210" i="11"/>
  <c r="AD215" i="11"/>
  <c r="AD174" i="11"/>
  <c r="AF207" i="11"/>
  <c r="AF307" i="11"/>
  <c r="AF226" i="11"/>
  <c r="AD187" i="11"/>
  <c r="AD157" i="11"/>
  <c r="AF209" i="11"/>
  <c r="AD179" i="11"/>
  <c r="AD244" i="11"/>
  <c r="AI252" i="11"/>
  <c r="AF234" i="11"/>
  <c r="AF312" i="11"/>
  <c r="AD212" i="11"/>
  <c r="AD246" i="11"/>
  <c r="AF298" i="11"/>
  <c r="AD240" i="11"/>
  <c r="AD144" i="11"/>
  <c r="AD155" i="11"/>
  <c r="AD143" i="11"/>
  <c r="AF224" i="11"/>
  <c r="AF203" i="11"/>
  <c r="AF311" i="11"/>
  <c r="AF280" i="11"/>
  <c r="AF216" i="11"/>
  <c r="AD166" i="11"/>
  <c r="J289" i="11"/>
  <c r="AG289" i="11"/>
  <c r="Z289" i="11"/>
  <c r="Z281" i="11"/>
  <c r="AG281" i="11"/>
  <c r="Z290" i="11"/>
  <c r="AG290" i="11"/>
  <c r="AG282" i="11"/>
  <c r="Z282" i="11"/>
  <c r="K428" i="11"/>
  <c r="T428" i="11" s="1"/>
  <c r="S366" i="11"/>
  <c r="Q366" i="11"/>
  <c r="O366" i="11"/>
  <c r="AE366" i="11" s="1"/>
  <c r="U366" i="11"/>
  <c r="AB228" i="11"/>
  <c r="AC228" i="11"/>
  <c r="AB217" i="11"/>
  <c r="AC217" i="11"/>
  <c r="K410" i="11"/>
  <c r="T410" i="11" s="1"/>
  <c r="U348" i="11"/>
  <c r="O348" i="11"/>
  <c r="AE348" i="11" s="1"/>
  <c r="Q348" i="11"/>
  <c r="S348" i="11"/>
  <c r="AB218" i="11"/>
  <c r="AC218" i="11"/>
  <c r="AC219" i="11"/>
  <c r="AB219" i="11"/>
  <c r="Z313" i="11"/>
  <c r="AG313" i="11"/>
  <c r="AC269" i="11"/>
  <c r="AB269" i="11"/>
  <c r="J367" i="11"/>
  <c r="Z367" i="11"/>
  <c r="AG367" i="11"/>
  <c r="K358" i="11"/>
  <c r="T358" i="11" s="1"/>
  <c r="Q296" i="11"/>
  <c r="U296" i="11"/>
  <c r="O296" i="11"/>
  <c r="AE296" i="11" s="1"/>
  <c r="S296" i="11"/>
  <c r="J280" i="11"/>
  <c r="AG280" i="11"/>
  <c r="Z280" i="11"/>
  <c r="N252" i="11"/>
  <c r="K336" i="11"/>
  <c r="T336" i="11" s="1"/>
  <c r="Q274" i="11"/>
  <c r="U274" i="11"/>
  <c r="O274" i="11"/>
  <c r="AE274" i="11" s="1"/>
  <c r="S274" i="11"/>
  <c r="K433" i="11"/>
  <c r="T433" i="11" s="1"/>
  <c r="S371" i="11"/>
  <c r="U371" i="11"/>
  <c r="Q371" i="11"/>
  <c r="O371" i="11"/>
  <c r="AE371" i="11" s="1"/>
  <c r="K425" i="11"/>
  <c r="T425" i="11" s="1"/>
  <c r="U363" i="11"/>
  <c r="O363" i="11"/>
  <c r="AE363" i="11" s="1"/>
  <c r="S363" i="11"/>
  <c r="Q363" i="11"/>
  <c r="AD181" i="11"/>
  <c r="K375" i="11"/>
  <c r="T375" i="11" s="1"/>
  <c r="S313" i="11"/>
  <c r="Q313" i="11"/>
  <c r="O313" i="11"/>
  <c r="AE313" i="11" s="1"/>
  <c r="U313" i="11"/>
  <c r="AC223" i="11"/>
  <c r="AB223" i="11"/>
  <c r="AB298" i="11"/>
  <c r="AC298" i="11"/>
  <c r="AB276" i="11"/>
  <c r="AC276" i="11"/>
  <c r="K408" i="11"/>
  <c r="T408" i="11" s="1"/>
  <c r="S346" i="11"/>
  <c r="Q346" i="11"/>
  <c r="O346" i="11"/>
  <c r="AE346" i="11" s="1"/>
  <c r="U346" i="11"/>
  <c r="AB278" i="11"/>
  <c r="AC278" i="11"/>
  <c r="AB310" i="11"/>
  <c r="AC310" i="11"/>
  <c r="AC275" i="11"/>
  <c r="AB275" i="11"/>
  <c r="K403" i="11"/>
  <c r="T403" i="11" s="1"/>
  <c r="U341" i="11"/>
  <c r="O341" i="11"/>
  <c r="AE341" i="11" s="1"/>
  <c r="S341" i="11"/>
  <c r="Q341" i="11"/>
  <c r="AB265" i="11"/>
  <c r="AC265" i="11"/>
  <c r="AB305" i="11"/>
  <c r="AC305" i="11"/>
  <c r="K334" i="11"/>
  <c r="T334" i="11" s="1"/>
  <c r="S272" i="11"/>
  <c r="U272" i="11"/>
  <c r="O272" i="11"/>
  <c r="AE272" i="11" s="1"/>
  <c r="Q272" i="11"/>
  <c r="AC245" i="11"/>
  <c r="AB245" i="11"/>
  <c r="AD178" i="11"/>
  <c r="G331" i="11"/>
  <c r="AH269" i="11"/>
  <c r="AI269" i="11" s="1"/>
  <c r="AB229" i="11"/>
  <c r="AC229" i="11"/>
  <c r="K407" i="11"/>
  <c r="T407" i="11" s="1"/>
  <c r="Q345" i="11"/>
  <c r="U345" i="11"/>
  <c r="O345" i="11"/>
  <c r="AE345" i="11" s="1"/>
  <c r="S345" i="11"/>
  <c r="AB277" i="11"/>
  <c r="AC277" i="11"/>
  <c r="AC227" i="11"/>
  <c r="AB227" i="11"/>
  <c r="AB274" i="11"/>
  <c r="AC274" i="11"/>
  <c r="K328" i="11"/>
  <c r="T328" i="11" s="1"/>
  <c r="S266" i="11"/>
  <c r="U266" i="11"/>
  <c r="O266" i="11"/>
  <c r="AE266" i="11" s="1"/>
  <c r="Q266" i="11"/>
  <c r="K335" i="11"/>
  <c r="T335" i="11" s="1"/>
  <c r="S273" i="11"/>
  <c r="O273" i="11"/>
  <c r="AE273" i="11" s="1"/>
  <c r="Q273" i="11"/>
  <c r="U273" i="11"/>
  <c r="AC296" i="11"/>
  <c r="AB296" i="11"/>
  <c r="K415" i="11"/>
  <c r="T415" i="11" s="1"/>
  <c r="U353" i="11"/>
  <c r="O353" i="11"/>
  <c r="AE353" i="11" s="1"/>
  <c r="Q353" i="11"/>
  <c r="S353" i="11"/>
  <c r="AB234" i="11"/>
  <c r="AC234" i="11"/>
  <c r="G337" i="11"/>
  <c r="AH275" i="11"/>
  <c r="AI275" i="11" s="1"/>
  <c r="K338" i="11"/>
  <c r="T338" i="11" s="1"/>
  <c r="AF276" i="11"/>
  <c r="U276" i="11"/>
  <c r="O276" i="11"/>
  <c r="AE276" i="11" s="1"/>
  <c r="S276" i="11"/>
  <c r="Q276" i="11"/>
  <c r="AD152" i="11"/>
  <c r="G330" i="11"/>
  <c r="AH268" i="11"/>
  <c r="AI268" i="11" s="1"/>
  <c r="AG374" i="11"/>
  <c r="Z374" i="11"/>
  <c r="AG359" i="11"/>
  <c r="Z359" i="11"/>
  <c r="Z369" i="11"/>
  <c r="AG369" i="11"/>
  <c r="Z336" i="11"/>
  <c r="AG336" i="11"/>
  <c r="K432" i="11"/>
  <c r="T432" i="11" s="1"/>
  <c r="S370" i="11"/>
  <c r="U370" i="11"/>
  <c r="Q370" i="11"/>
  <c r="O370" i="11"/>
  <c r="AE370" i="11" s="1"/>
  <c r="K332" i="11"/>
  <c r="T332" i="11" s="1"/>
  <c r="U270" i="11"/>
  <c r="O270" i="11"/>
  <c r="AE270" i="11" s="1"/>
  <c r="S270" i="11"/>
  <c r="Q270" i="11"/>
  <c r="AB236" i="11"/>
  <c r="AC236" i="11"/>
  <c r="AB231" i="11"/>
  <c r="AC231" i="11"/>
  <c r="AB221" i="11"/>
  <c r="AC221" i="11"/>
  <c r="K413" i="11"/>
  <c r="T413" i="11" s="1"/>
  <c r="U351" i="11"/>
  <c r="O351" i="11"/>
  <c r="AE351" i="11" s="1"/>
  <c r="Q351" i="11"/>
  <c r="S351" i="11"/>
  <c r="AB224" i="11"/>
  <c r="AC224" i="11"/>
  <c r="K431" i="11"/>
  <c r="T431" i="11" s="1"/>
  <c r="Q369" i="11"/>
  <c r="U369" i="11"/>
  <c r="O369" i="11"/>
  <c r="AE369" i="11" s="1"/>
  <c r="S369" i="11"/>
  <c r="AG370" i="11"/>
  <c r="Z370" i="11"/>
  <c r="Z362" i="11"/>
  <c r="AG362" i="11"/>
  <c r="Z338" i="11"/>
  <c r="AG338" i="11"/>
  <c r="Z373" i="11"/>
  <c r="AG373" i="11"/>
  <c r="AG365" i="11"/>
  <c r="Z365" i="11"/>
  <c r="AG329" i="11"/>
  <c r="Z329" i="11"/>
  <c r="J293" i="11"/>
  <c r="AG293" i="11"/>
  <c r="Z293" i="11"/>
  <c r="J285" i="11"/>
  <c r="Z285" i="11"/>
  <c r="AG285" i="11"/>
  <c r="Z358" i="11"/>
  <c r="AG358" i="11"/>
  <c r="Z328" i="11"/>
  <c r="AG328" i="11"/>
  <c r="J361" i="11"/>
  <c r="Z361" i="11"/>
  <c r="AG361" i="11"/>
  <c r="J286" i="11"/>
  <c r="AG286" i="11"/>
  <c r="Z286" i="11"/>
  <c r="Z340" i="11"/>
  <c r="AG340" i="11"/>
  <c r="AG332" i="11"/>
  <c r="Z332" i="11"/>
  <c r="AD216" i="11"/>
  <c r="AF208" i="11"/>
  <c r="AD159" i="11"/>
  <c r="AD160" i="11"/>
  <c r="AD214" i="11"/>
  <c r="AD177" i="11"/>
  <c r="K356" i="11"/>
  <c r="T356" i="11" s="1"/>
  <c r="S294" i="11"/>
  <c r="Q294" i="11"/>
  <c r="O294" i="11"/>
  <c r="AE294" i="11" s="1"/>
  <c r="U294" i="11"/>
  <c r="AC299" i="11"/>
  <c r="AB299" i="11"/>
  <c r="AB303" i="11"/>
  <c r="AC303" i="11"/>
  <c r="K414" i="11"/>
  <c r="T414" i="11" s="1"/>
  <c r="S352" i="11"/>
  <c r="Q352" i="11"/>
  <c r="U352" i="11"/>
  <c r="O352" i="11"/>
  <c r="AE352" i="11" s="1"/>
  <c r="K406" i="11"/>
  <c r="T406" i="11" s="1"/>
  <c r="S344" i="11"/>
  <c r="Q344" i="11"/>
  <c r="O344" i="11"/>
  <c r="AE344" i="11" s="1"/>
  <c r="U344" i="11"/>
  <c r="AC267" i="11"/>
  <c r="AB267" i="11"/>
  <c r="AB270" i="11"/>
  <c r="AC270" i="11"/>
  <c r="AB302" i="11"/>
  <c r="AC302" i="11"/>
  <c r="K354" i="11"/>
  <c r="T354" i="11" s="1"/>
  <c r="U292" i="11"/>
  <c r="O292" i="11"/>
  <c r="AE292" i="11" s="1"/>
  <c r="Q292" i="11"/>
  <c r="S292" i="11"/>
  <c r="AD163" i="11"/>
  <c r="AD142" i="11"/>
  <c r="AD149" i="11"/>
  <c r="AD239" i="11"/>
  <c r="AF310" i="11"/>
  <c r="AB225" i="11"/>
  <c r="AC225" i="11"/>
  <c r="AF286" i="11"/>
  <c r="K424" i="11"/>
  <c r="T424" i="11" s="1"/>
  <c r="U362" i="11"/>
  <c r="O362" i="11"/>
  <c r="AE362" i="11" s="1"/>
  <c r="S362" i="11"/>
  <c r="Q362" i="11"/>
  <c r="AD189" i="11"/>
  <c r="K337" i="11"/>
  <c r="T337" i="11" s="1"/>
  <c r="S275" i="11"/>
  <c r="Q275" i="11"/>
  <c r="O275" i="11"/>
  <c r="AE275" i="11" s="1"/>
  <c r="U275" i="11"/>
  <c r="K329" i="11"/>
  <c r="T329" i="11" s="1"/>
  <c r="Q267" i="11"/>
  <c r="U267" i="11"/>
  <c r="O267" i="11"/>
  <c r="AE267" i="11" s="1"/>
  <c r="S267" i="11"/>
  <c r="AD148" i="11"/>
  <c r="AB304" i="11"/>
  <c r="AC304" i="11"/>
  <c r="AB294" i="11"/>
  <c r="AC294" i="11"/>
  <c r="AB226" i="11"/>
  <c r="AC226" i="11"/>
  <c r="AF293" i="11"/>
  <c r="AF289" i="11"/>
  <c r="AF281" i="11"/>
  <c r="AC307" i="11"/>
  <c r="AB307" i="11"/>
  <c r="K422" i="11"/>
  <c r="T422" i="11" s="1"/>
  <c r="Q360" i="11"/>
  <c r="U360" i="11"/>
  <c r="O360" i="11"/>
  <c r="AE360" i="11" s="1"/>
  <c r="S360" i="11"/>
  <c r="AC251" i="11"/>
  <c r="AB251" i="11"/>
  <c r="G360" i="11"/>
  <c r="AH298" i="11"/>
  <c r="AI298" i="11" s="1"/>
  <c r="G333" i="11"/>
  <c r="AH271" i="11"/>
  <c r="AI271" i="11" s="1"/>
  <c r="G327" i="11"/>
  <c r="AH265" i="11"/>
  <c r="AI265" i="11" s="1"/>
  <c r="K368" i="11"/>
  <c r="T368" i="11" s="1"/>
  <c r="S306" i="11"/>
  <c r="Q306" i="11"/>
  <c r="O306" i="11"/>
  <c r="AE306" i="11" s="1"/>
  <c r="U306" i="11"/>
  <c r="AB230" i="11"/>
  <c r="AC230" i="11"/>
  <c r="AG366" i="11"/>
  <c r="Z366" i="11"/>
  <c r="J333" i="11"/>
  <c r="AG333" i="11"/>
  <c r="Z333" i="11"/>
  <c r="K357" i="11"/>
  <c r="T357" i="11" s="1"/>
  <c r="U295" i="11"/>
  <c r="O295" i="11"/>
  <c r="AE295" i="11" s="1"/>
  <c r="Q295" i="11"/>
  <c r="S295" i="11"/>
  <c r="AB312" i="11"/>
  <c r="AC312" i="11"/>
  <c r="AB311" i="11"/>
  <c r="AC311" i="11"/>
  <c r="G335" i="11"/>
  <c r="AH273" i="11"/>
  <c r="AI273" i="11" s="1"/>
  <c r="K434" i="11"/>
  <c r="T434" i="11" s="1"/>
  <c r="Q372" i="11"/>
  <c r="U372" i="11"/>
  <c r="O372" i="11"/>
  <c r="AE372" i="11" s="1"/>
  <c r="S372" i="11"/>
  <c r="AB297" i="11"/>
  <c r="AC297" i="11"/>
  <c r="AC309" i="11"/>
  <c r="AB309" i="11"/>
  <c r="K417" i="11"/>
  <c r="T417" i="11" s="1"/>
  <c r="S355" i="11"/>
  <c r="Q355" i="11"/>
  <c r="O355" i="11"/>
  <c r="AE355" i="11" s="1"/>
  <c r="U355" i="11"/>
  <c r="K405" i="11"/>
  <c r="T405" i="11" s="1"/>
  <c r="Q343" i="11"/>
  <c r="U343" i="11"/>
  <c r="O343" i="11"/>
  <c r="AE343" i="11" s="1"/>
  <c r="S343" i="11"/>
  <c r="K423" i="11"/>
  <c r="T423" i="11" s="1"/>
  <c r="S361" i="11"/>
  <c r="Q361" i="11"/>
  <c r="O361" i="11"/>
  <c r="AE361" i="11" s="1"/>
  <c r="U361" i="11"/>
  <c r="K333" i="11"/>
  <c r="T333" i="11" s="1"/>
  <c r="S271" i="11"/>
  <c r="Q271" i="11"/>
  <c r="O271" i="11"/>
  <c r="AE271" i="11" s="1"/>
  <c r="U271" i="11"/>
  <c r="K331" i="11"/>
  <c r="T331" i="11" s="1"/>
  <c r="S269" i="11"/>
  <c r="Q269" i="11"/>
  <c r="O269" i="11"/>
  <c r="AE269" i="11" s="1"/>
  <c r="U269" i="11"/>
  <c r="Z372" i="11"/>
  <c r="AG372" i="11"/>
  <c r="Z364" i="11"/>
  <c r="AG364" i="11"/>
  <c r="I375" i="11"/>
  <c r="Z331" i="11"/>
  <c r="AG331" i="11"/>
  <c r="J287" i="11"/>
  <c r="AG287" i="11"/>
  <c r="Z287" i="11"/>
  <c r="J279" i="11"/>
  <c r="AG279" i="11"/>
  <c r="Z279" i="11"/>
  <c r="Z357" i="11"/>
  <c r="AG357" i="11"/>
  <c r="AG288" i="11"/>
  <c r="Z288" i="11"/>
  <c r="Z335" i="11"/>
  <c r="AG335" i="11"/>
  <c r="AG368" i="11"/>
  <c r="Z368" i="11"/>
  <c r="Z360" i="11"/>
  <c r="AG360" i="11"/>
  <c r="AG337" i="11"/>
  <c r="Z337" i="11"/>
  <c r="J371" i="11"/>
  <c r="Z371" i="11"/>
  <c r="AG371" i="11"/>
  <c r="J363" i="11"/>
  <c r="AG363" i="11"/>
  <c r="Z363" i="11"/>
  <c r="Z334" i="11"/>
  <c r="AG334" i="11"/>
  <c r="Z327" i="11"/>
  <c r="AG327" i="11"/>
  <c r="J291" i="11"/>
  <c r="Z291" i="11"/>
  <c r="AG291" i="11"/>
  <c r="J283" i="11"/>
  <c r="AG283" i="11"/>
  <c r="Z283" i="11"/>
  <c r="AG356" i="11"/>
  <c r="Z356" i="11"/>
  <c r="J292" i="11"/>
  <c r="AG292" i="11"/>
  <c r="Z292" i="11"/>
  <c r="J284" i="11"/>
  <c r="AG284" i="11"/>
  <c r="Z284" i="11"/>
  <c r="K436" i="11"/>
  <c r="T436" i="11" s="1"/>
  <c r="U374" i="11"/>
  <c r="O374" i="11"/>
  <c r="AE374" i="11" s="1"/>
  <c r="S374" i="11"/>
  <c r="Q374" i="11"/>
  <c r="AG339" i="11"/>
  <c r="Z339" i="11"/>
  <c r="AG330" i="11"/>
  <c r="Z330" i="11"/>
  <c r="AD248" i="11"/>
  <c r="AF231" i="11"/>
  <c r="AF217" i="11"/>
  <c r="AD171" i="11"/>
  <c r="AF212" i="11"/>
  <c r="AD235" i="11"/>
  <c r="G339" i="11"/>
  <c r="AH277" i="11"/>
  <c r="AI277" i="11" s="1"/>
  <c r="AD154" i="11"/>
  <c r="AF309" i="11"/>
  <c r="AF301" i="11"/>
  <c r="K339" i="11"/>
  <c r="T339" i="11" s="1"/>
  <c r="U277" i="11"/>
  <c r="O277" i="11"/>
  <c r="AE277" i="11" s="1"/>
  <c r="Q277" i="11"/>
  <c r="S277" i="11"/>
  <c r="K426" i="11"/>
  <c r="T426" i="11" s="1"/>
  <c r="S364" i="11"/>
  <c r="Q364" i="11"/>
  <c r="O364" i="11"/>
  <c r="AE364" i="11" s="1"/>
  <c r="U364" i="11"/>
  <c r="K359" i="11"/>
  <c r="T359" i="11" s="1"/>
  <c r="Q297" i="11"/>
  <c r="U297" i="11"/>
  <c r="O297" i="11"/>
  <c r="AE297" i="11" s="1"/>
  <c r="S297" i="11"/>
  <c r="AF251" i="11"/>
  <c r="AB306" i="11"/>
  <c r="AC306" i="11"/>
  <c r="AB266" i="11"/>
  <c r="AC266" i="11"/>
  <c r="AF284" i="11"/>
  <c r="AB220" i="11"/>
  <c r="AC220" i="11"/>
  <c r="AB271" i="11"/>
  <c r="AC271" i="11"/>
  <c r="AF279" i="11"/>
  <c r="K350" i="11"/>
  <c r="T350" i="11" s="1"/>
  <c r="S288" i="11"/>
  <c r="Q288" i="11"/>
  <c r="O288" i="11"/>
  <c r="AE288" i="11" s="1"/>
  <c r="U288" i="11"/>
  <c r="AD213" i="11"/>
  <c r="K409" i="11"/>
  <c r="T409" i="11" s="1"/>
  <c r="S347" i="11"/>
  <c r="Q347" i="11"/>
  <c r="U347" i="11"/>
  <c r="O347" i="11"/>
  <c r="AE347" i="11" s="1"/>
  <c r="K429" i="11"/>
  <c r="T429" i="11" s="1"/>
  <c r="S367" i="11"/>
  <c r="Q367" i="11"/>
  <c r="U367" i="11"/>
  <c r="O367" i="11"/>
  <c r="AE367" i="11" s="1"/>
  <c r="AD188" i="11"/>
  <c r="AD145" i="11"/>
  <c r="AD175" i="11"/>
  <c r="AF210" i="11"/>
  <c r="AD161" i="11"/>
  <c r="AB208" i="11"/>
  <c r="AC208" i="11"/>
  <c r="G328" i="11"/>
  <c r="AH266" i="11"/>
  <c r="AI266" i="11" s="1"/>
  <c r="AD184" i="11"/>
  <c r="AC247" i="11"/>
  <c r="AB247" i="11"/>
  <c r="G329" i="11"/>
  <c r="AH267" i="11"/>
  <c r="AI267" i="11" s="1"/>
  <c r="AF283" i="11"/>
  <c r="AB301" i="11"/>
  <c r="AC301" i="11"/>
  <c r="AC268" i="11"/>
  <c r="AB268" i="11"/>
  <c r="AC295" i="11"/>
  <c r="AB295" i="11"/>
  <c r="K411" i="11"/>
  <c r="T411" i="11" s="1"/>
  <c r="S349" i="11"/>
  <c r="Q349" i="11"/>
  <c r="U349" i="11"/>
  <c r="O349" i="11"/>
  <c r="AE349" i="11" s="1"/>
  <c r="AB272" i="11"/>
  <c r="AC272" i="11"/>
  <c r="K427" i="11"/>
  <c r="T427" i="11" s="1"/>
  <c r="U365" i="11"/>
  <c r="O365" i="11"/>
  <c r="AE365" i="11" s="1"/>
  <c r="S365" i="11"/>
  <c r="Q365" i="11"/>
  <c r="K330" i="11"/>
  <c r="T330" i="11" s="1"/>
  <c r="S268" i="11"/>
  <c r="Q268" i="11"/>
  <c r="U268" i="11"/>
  <c r="O268" i="11"/>
  <c r="AE268" i="11" s="1"/>
  <c r="AD249" i="11"/>
  <c r="AD206" i="11"/>
  <c r="AF204" i="11"/>
  <c r="AF211" i="11"/>
  <c r="AB308" i="11"/>
  <c r="AC308" i="11"/>
  <c r="AB222" i="11"/>
  <c r="AC222" i="11"/>
  <c r="AF291" i="11"/>
  <c r="AB273" i="11"/>
  <c r="AC273" i="11"/>
  <c r="K340" i="11"/>
  <c r="T340" i="11" s="1"/>
  <c r="S278" i="11"/>
  <c r="Q278" i="11"/>
  <c r="U278" i="11"/>
  <c r="O278" i="11"/>
  <c r="AE278" i="11" s="1"/>
  <c r="AD176" i="11"/>
  <c r="AD158" i="11"/>
  <c r="AB232" i="11"/>
  <c r="AC232" i="11"/>
  <c r="AF221" i="11"/>
  <c r="AF214" i="11"/>
  <c r="AD203" i="11"/>
  <c r="AD156" i="11"/>
  <c r="AD243" i="11"/>
  <c r="AD180" i="11"/>
  <c r="K327" i="11"/>
  <c r="T327" i="11" s="1"/>
  <c r="Q265" i="11"/>
  <c r="U265" i="11"/>
  <c r="O265" i="11"/>
  <c r="AE265" i="11" s="1"/>
  <c r="S265" i="11"/>
  <c r="AB300" i="11"/>
  <c r="AC300" i="11"/>
  <c r="K435" i="11"/>
  <c r="T435" i="11" s="1"/>
  <c r="S373" i="11"/>
  <c r="Q373" i="11"/>
  <c r="U373" i="11"/>
  <c r="O373" i="11"/>
  <c r="AE373" i="11" s="1"/>
  <c r="K404" i="11"/>
  <c r="T404" i="11" s="1"/>
  <c r="Q342" i="11"/>
  <c r="U342" i="11"/>
  <c r="O342" i="11"/>
  <c r="AE342" i="11" s="1"/>
  <c r="S342" i="11"/>
  <c r="J294" i="11"/>
  <c r="K326" i="11"/>
  <c r="O264" i="11"/>
  <c r="Q202" i="11"/>
  <c r="Q252" i="11" s="1"/>
  <c r="O252" i="11"/>
  <c r="AE202" i="11"/>
  <c r="AF202" i="11"/>
  <c r="M252" i="11"/>
  <c r="I326" i="11"/>
  <c r="AG264" i="11"/>
  <c r="J310" i="11"/>
  <c r="J302" i="11"/>
  <c r="J362" i="11"/>
  <c r="J297" i="11"/>
  <c r="J304" i="11"/>
  <c r="G353" i="11"/>
  <c r="AH353" i="11" s="1"/>
  <c r="AI353" i="11" s="1"/>
  <c r="G373" i="11"/>
  <c r="AH373" i="11" s="1"/>
  <c r="AI373" i="11" s="1"/>
  <c r="G357" i="11"/>
  <c r="AH357" i="11" s="1"/>
  <c r="AI357" i="11" s="1"/>
  <c r="E352" i="11"/>
  <c r="J290" i="11"/>
  <c r="G365" i="11"/>
  <c r="AH365" i="11" s="1"/>
  <c r="AI365" i="11" s="1"/>
  <c r="J311" i="11"/>
  <c r="J307" i="11"/>
  <c r="J303" i="11"/>
  <c r="J360" i="11"/>
  <c r="J275" i="11"/>
  <c r="J277" i="11"/>
  <c r="J308" i="11"/>
  <c r="E350" i="11"/>
  <c r="J288" i="11"/>
  <c r="J282" i="11"/>
  <c r="G349" i="11"/>
  <c r="AH349" i="11" s="1"/>
  <c r="AI349" i="11" s="1"/>
  <c r="G369" i="11"/>
  <c r="AH369" i="11" s="1"/>
  <c r="AI369" i="11" s="1"/>
  <c r="J306" i="11"/>
  <c r="E403" i="11"/>
  <c r="E343" i="11"/>
  <c r="J281" i="11"/>
  <c r="H57" i="14"/>
  <c r="I14" i="14" s="1"/>
  <c r="I422" i="11"/>
  <c r="G332" i="11"/>
  <c r="AH332" i="11" s="1"/>
  <c r="AI332" i="11" s="1"/>
  <c r="G361" i="11"/>
  <c r="AH361" i="11" s="1"/>
  <c r="AI361" i="11" s="1"/>
  <c r="I437" i="11"/>
  <c r="I435" i="11"/>
  <c r="I433" i="11"/>
  <c r="I431" i="11"/>
  <c r="I429" i="11"/>
  <c r="I427" i="11"/>
  <c r="I425" i="11"/>
  <c r="G340" i="11"/>
  <c r="AH340" i="11" s="1"/>
  <c r="AI340" i="11" s="1"/>
  <c r="E340" i="11"/>
  <c r="J278" i="11"/>
  <c r="J274" i="11"/>
  <c r="E336" i="11"/>
  <c r="J270" i="11"/>
  <c r="E332" i="11"/>
  <c r="I396" i="11"/>
  <c r="I395" i="11"/>
  <c r="I393" i="11"/>
  <c r="I391" i="11"/>
  <c r="I389" i="11"/>
  <c r="G343" i="11"/>
  <c r="AH343" i="11" s="1"/>
  <c r="AI343" i="11" s="1"/>
  <c r="G351" i="11"/>
  <c r="AH351" i="11" s="1"/>
  <c r="AI351" i="11" s="1"/>
  <c r="G359" i="11"/>
  <c r="AH359" i="11" s="1"/>
  <c r="AI359" i="11" s="1"/>
  <c r="G367" i="11"/>
  <c r="AH367" i="11" s="1"/>
  <c r="AI367" i="11" s="1"/>
  <c r="G375" i="11"/>
  <c r="AH375" i="11" s="1"/>
  <c r="AI375" i="11" s="1"/>
  <c r="G358" i="11"/>
  <c r="AH358" i="11" s="1"/>
  <c r="AI358" i="11" s="1"/>
  <c r="G354" i="11"/>
  <c r="AH354" i="11" s="1"/>
  <c r="AI354" i="11" s="1"/>
  <c r="G350" i="11"/>
  <c r="AH350" i="11" s="1"/>
  <c r="AI350" i="11" s="1"/>
  <c r="G346" i="11"/>
  <c r="AH346" i="11" s="1"/>
  <c r="AI346" i="11" s="1"/>
  <c r="G342" i="11"/>
  <c r="AH342" i="11" s="1"/>
  <c r="AI342" i="11" s="1"/>
  <c r="J16" i="12"/>
  <c r="J19" i="12" s="1"/>
  <c r="I38" i="16"/>
  <c r="G345" i="11"/>
  <c r="AH345" i="11" s="1"/>
  <c r="AI345" i="11" s="1"/>
  <c r="I419" i="11"/>
  <c r="E419" i="11"/>
  <c r="J357" i="11"/>
  <c r="I418" i="11"/>
  <c r="I354" i="11"/>
  <c r="I352" i="11"/>
  <c r="I350" i="11"/>
  <c r="I348" i="11"/>
  <c r="I346" i="11"/>
  <c r="I344" i="11"/>
  <c r="I342" i="11"/>
  <c r="E418" i="11"/>
  <c r="J356" i="11"/>
  <c r="G334" i="11"/>
  <c r="AH334" i="11" s="1"/>
  <c r="AI334" i="11" s="1"/>
  <c r="E393" i="11"/>
  <c r="J331" i="11"/>
  <c r="E391" i="11"/>
  <c r="J329" i="11"/>
  <c r="J327" i="11"/>
  <c r="E389" i="11"/>
  <c r="I436" i="11"/>
  <c r="I434" i="11"/>
  <c r="I432" i="11"/>
  <c r="I430" i="11"/>
  <c r="I428" i="11"/>
  <c r="I426" i="11"/>
  <c r="I424" i="11"/>
  <c r="I421" i="11"/>
  <c r="I400" i="11"/>
  <c r="I399" i="11"/>
  <c r="J276" i="11"/>
  <c r="E338" i="11"/>
  <c r="J272" i="11"/>
  <c r="E334" i="11"/>
  <c r="I355" i="11"/>
  <c r="I353" i="11"/>
  <c r="I351" i="11"/>
  <c r="I349" i="11"/>
  <c r="I347" i="11"/>
  <c r="I345" i="11"/>
  <c r="I343" i="11"/>
  <c r="I341" i="11"/>
  <c r="G356" i="11"/>
  <c r="AH356" i="11" s="1"/>
  <c r="AI356" i="11" s="1"/>
  <c r="G352" i="11"/>
  <c r="AH352" i="11" s="1"/>
  <c r="AI352" i="11" s="1"/>
  <c r="G348" i="11"/>
  <c r="AH348" i="11" s="1"/>
  <c r="AI348" i="11" s="1"/>
  <c r="G344" i="11"/>
  <c r="AH344" i="11" s="1"/>
  <c r="AI344" i="11" s="1"/>
  <c r="I420" i="11"/>
  <c r="E420" i="11"/>
  <c r="J358" i="11"/>
  <c r="J397" i="11"/>
  <c r="J395" i="11"/>
  <c r="G336" i="11"/>
  <c r="AH336" i="11" s="1"/>
  <c r="AI336" i="11" s="1"/>
  <c r="I390" i="11"/>
  <c r="G338" i="11"/>
  <c r="AH338" i="11" s="1"/>
  <c r="AI338" i="11" s="1"/>
  <c r="I423" i="11"/>
  <c r="G347" i="11"/>
  <c r="AH347" i="11" s="1"/>
  <c r="AI347" i="11" s="1"/>
  <c r="G355" i="11"/>
  <c r="AH355" i="11" s="1"/>
  <c r="AI355" i="11" s="1"/>
  <c r="G363" i="11"/>
  <c r="AH363" i="11" s="1"/>
  <c r="AI363" i="11" s="1"/>
  <c r="G371" i="11"/>
  <c r="AH371" i="11" s="1"/>
  <c r="AI371" i="11" s="1"/>
  <c r="G374" i="11"/>
  <c r="AH374" i="11" s="1"/>
  <c r="AI374" i="11" s="1"/>
  <c r="G372" i="11"/>
  <c r="AH372" i="11" s="1"/>
  <c r="AI372" i="11" s="1"/>
  <c r="G370" i="11"/>
  <c r="AH370" i="11" s="1"/>
  <c r="AI370" i="11" s="1"/>
  <c r="G368" i="11"/>
  <c r="AH368" i="11" s="1"/>
  <c r="AI368" i="11" s="1"/>
  <c r="G366" i="11"/>
  <c r="AH366" i="11" s="1"/>
  <c r="AI366" i="11" s="1"/>
  <c r="G364" i="11"/>
  <c r="AH364" i="11" s="1"/>
  <c r="AI364" i="11" s="1"/>
  <c r="G362" i="11"/>
  <c r="AH362" i="11" s="1"/>
  <c r="AI362" i="11" s="1"/>
  <c r="G341" i="11"/>
  <c r="AH341" i="11" s="1"/>
  <c r="AI341" i="11" s="1"/>
  <c r="I402" i="11"/>
  <c r="I401" i="11"/>
  <c r="I398" i="11"/>
  <c r="I397" i="11"/>
  <c r="I394" i="11"/>
  <c r="I392" i="11"/>
  <c r="E392" i="11"/>
  <c r="J330" i="11"/>
  <c r="E390" i="11"/>
  <c r="J328" i="11"/>
  <c r="G29" i="14"/>
  <c r="F70" i="20" s="1"/>
  <c r="F61" i="14"/>
  <c r="F15" i="16" s="1"/>
  <c r="F17" i="16" s="1"/>
  <c r="F25" i="16" s="1"/>
  <c r="F32" i="16" s="1"/>
  <c r="F36" i="16" s="1"/>
  <c r="F57" i="16" s="1"/>
  <c r="AH388" i="11"/>
  <c r="AI388" i="11" s="1"/>
  <c r="F80" i="20"/>
  <c r="J144" i="21"/>
  <c r="I144" i="21"/>
  <c r="J160" i="21"/>
  <c r="F74" i="15" s="1"/>
  <c r="H144" i="21"/>
  <c r="I160" i="21"/>
  <c r="I35" i="14"/>
  <c r="I40" i="14" s="1"/>
  <c r="I50" i="14" s="1"/>
  <c r="H19" i="17" s="1"/>
  <c r="H24" i="14"/>
  <c r="H127" i="21"/>
  <c r="H131" i="21" s="1"/>
  <c r="AF14" i="13"/>
  <c r="AF16" i="13"/>
  <c r="K25" i="14" s="1"/>
  <c r="AF18" i="13"/>
  <c r="AF20" i="13"/>
  <c r="AF22" i="13"/>
  <c r="AF24" i="13"/>
  <c r="AF26" i="13"/>
  <c r="AF28" i="13"/>
  <c r="AF30" i="13"/>
  <c r="AF32" i="13"/>
  <c r="AF34" i="13"/>
  <c r="AF36" i="13"/>
  <c r="AF38" i="13"/>
  <c r="AF40" i="13"/>
  <c r="AF42" i="13"/>
  <c r="AF44" i="13"/>
  <c r="AF46" i="13"/>
  <c r="AF48" i="13"/>
  <c r="AF50" i="13"/>
  <c r="AF52" i="13"/>
  <c r="AF54" i="13"/>
  <c r="AF56" i="13"/>
  <c r="AF58" i="13"/>
  <c r="AF60" i="13"/>
  <c r="AF62" i="13"/>
  <c r="AF64" i="13"/>
  <c r="AF66" i="13"/>
  <c r="AF68" i="13"/>
  <c r="AF70" i="13"/>
  <c r="AF72" i="13"/>
  <c r="AF74" i="13"/>
  <c r="AF76" i="13"/>
  <c r="AF78" i="13"/>
  <c r="AF80" i="13"/>
  <c r="AF82" i="13"/>
  <c r="AF84" i="13"/>
  <c r="AF86" i="13"/>
  <c r="AF88" i="13"/>
  <c r="AF90" i="13"/>
  <c r="AF92" i="13"/>
  <c r="AF94" i="13"/>
  <c r="AF96" i="13"/>
  <c r="AF98" i="13"/>
  <c r="AF100" i="13"/>
  <c r="AF102" i="13"/>
  <c r="AF104" i="13"/>
  <c r="AF106" i="13"/>
  <c r="AF108" i="13"/>
  <c r="AF110" i="13"/>
  <c r="AF112" i="13"/>
  <c r="AF114" i="13"/>
  <c r="AF116" i="13"/>
  <c r="AF118" i="13"/>
  <c r="AF120" i="13"/>
  <c r="AF122" i="13"/>
  <c r="AF124" i="13"/>
  <c r="AF126" i="13"/>
  <c r="AF128" i="13"/>
  <c r="AF130" i="13"/>
  <c r="AF132" i="13"/>
  <c r="AF134" i="13"/>
  <c r="AF136" i="13"/>
  <c r="AF138" i="13"/>
  <c r="AF140" i="13"/>
  <c r="AF15" i="13"/>
  <c r="AF17" i="13"/>
  <c r="AF19" i="13"/>
  <c r="AF21" i="13"/>
  <c r="AF23" i="13"/>
  <c r="AF25" i="13"/>
  <c r="AF27" i="13"/>
  <c r="AF29" i="13"/>
  <c r="AF31" i="13"/>
  <c r="AF33" i="13"/>
  <c r="AF35" i="13"/>
  <c r="AF37" i="13"/>
  <c r="AF39" i="13"/>
  <c r="AF41" i="13"/>
  <c r="AF43" i="13"/>
  <c r="AF45" i="13"/>
  <c r="AF47" i="13"/>
  <c r="AF49" i="13"/>
  <c r="AF51" i="13"/>
  <c r="AF53" i="13"/>
  <c r="AF55" i="13"/>
  <c r="AF57" i="13"/>
  <c r="AF59" i="13"/>
  <c r="AF61" i="13"/>
  <c r="AF63" i="13"/>
  <c r="AF65" i="13"/>
  <c r="AF67" i="13"/>
  <c r="AF69" i="13"/>
  <c r="AF71" i="13"/>
  <c r="AF73" i="13"/>
  <c r="AF75" i="13"/>
  <c r="AF77" i="13"/>
  <c r="AF79" i="13"/>
  <c r="AF81" i="13"/>
  <c r="AF83" i="13"/>
  <c r="AF85" i="13"/>
  <c r="AF87" i="13"/>
  <c r="AF89" i="13"/>
  <c r="AF91" i="13"/>
  <c r="AF93" i="13"/>
  <c r="AF95" i="13"/>
  <c r="AF97" i="13"/>
  <c r="AF99" i="13"/>
  <c r="AF101" i="13"/>
  <c r="AF103" i="13"/>
  <c r="AF105" i="13"/>
  <c r="AF107" i="13"/>
  <c r="AF109" i="13"/>
  <c r="AF111" i="13"/>
  <c r="AF113" i="13"/>
  <c r="AF115" i="13"/>
  <c r="AF117" i="13"/>
  <c r="AF119" i="13"/>
  <c r="AF121" i="13"/>
  <c r="AF123" i="13"/>
  <c r="AF125" i="13"/>
  <c r="AF127" i="13"/>
  <c r="AF129" i="13"/>
  <c r="AF131" i="13"/>
  <c r="AF133" i="13"/>
  <c r="AF135" i="13"/>
  <c r="AF137" i="13"/>
  <c r="AF139" i="13"/>
  <c r="AF141" i="13"/>
  <c r="I127" i="21"/>
  <c r="J127" i="21"/>
  <c r="G56" i="14"/>
  <c r="G18" i="14"/>
  <c r="H55" i="14"/>
  <c r="X8" i="13"/>
  <c r="AG8" i="13" s="1"/>
  <c r="W14" i="13"/>
  <c r="W16" i="13"/>
  <c r="K36" i="14" s="1"/>
  <c r="M59" i="21" s="1"/>
  <c r="W18" i="13"/>
  <c r="W20" i="13"/>
  <c r="W22" i="13"/>
  <c r="W24" i="13"/>
  <c r="W26" i="13"/>
  <c r="W28" i="13"/>
  <c r="W30" i="13"/>
  <c r="W32" i="13"/>
  <c r="W34" i="13"/>
  <c r="W36" i="13"/>
  <c r="W38" i="13"/>
  <c r="W40" i="13"/>
  <c r="W42" i="13"/>
  <c r="W44" i="13"/>
  <c r="W46" i="13"/>
  <c r="W48" i="13"/>
  <c r="W50" i="13"/>
  <c r="W52" i="13"/>
  <c r="W54" i="13"/>
  <c r="W56" i="13"/>
  <c r="W58" i="13"/>
  <c r="W60" i="13"/>
  <c r="W62" i="13"/>
  <c r="W64" i="13"/>
  <c r="W66" i="13"/>
  <c r="W68" i="13"/>
  <c r="W70" i="13"/>
  <c r="W17" i="13"/>
  <c r="W21" i="13"/>
  <c r="W25" i="13"/>
  <c r="W29" i="13"/>
  <c r="W33" i="13"/>
  <c r="W37" i="13"/>
  <c r="W41" i="13"/>
  <c r="W45" i="13"/>
  <c r="W49" i="13"/>
  <c r="W53" i="13"/>
  <c r="W57" i="13"/>
  <c r="W61" i="13"/>
  <c r="W65" i="13"/>
  <c r="W69" i="13"/>
  <c r="W71" i="13"/>
  <c r="W73" i="13"/>
  <c r="W75" i="13"/>
  <c r="W77" i="13"/>
  <c r="W79" i="13"/>
  <c r="W81" i="13"/>
  <c r="W83" i="13"/>
  <c r="W85" i="13"/>
  <c r="W87" i="13"/>
  <c r="W89" i="13"/>
  <c r="W91" i="13"/>
  <c r="W93" i="13"/>
  <c r="W95" i="13"/>
  <c r="W97" i="13"/>
  <c r="W99" i="13"/>
  <c r="W101" i="13"/>
  <c r="W103" i="13"/>
  <c r="W105" i="13"/>
  <c r="W107" i="13"/>
  <c r="W109" i="13"/>
  <c r="W111" i="13"/>
  <c r="W113" i="13"/>
  <c r="W115" i="13"/>
  <c r="W117" i="13"/>
  <c r="W119" i="13"/>
  <c r="W121" i="13"/>
  <c r="W123" i="13"/>
  <c r="W125" i="13"/>
  <c r="W127" i="13"/>
  <c r="W129" i="13"/>
  <c r="W131" i="13"/>
  <c r="W133" i="13"/>
  <c r="W135" i="13"/>
  <c r="W137" i="13"/>
  <c r="W139" i="13"/>
  <c r="W141" i="13"/>
  <c r="W15" i="13"/>
  <c r="W19" i="13"/>
  <c r="W23" i="13"/>
  <c r="W31" i="13"/>
  <c r="W39" i="13"/>
  <c r="W47" i="13"/>
  <c r="W55" i="13"/>
  <c r="W63" i="13"/>
  <c r="W72" i="13"/>
  <c r="W76" i="13"/>
  <c r="W80" i="13"/>
  <c r="W84" i="13"/>
  <c r="W88" i="13"/>
  <c r="W92" i="13"/>
  <c r="W96" i="13"/>
  <c r="W100" i="13"/>
  <c r="W104" i="13"/>
  <c r="W108" i="13"/>
  <c r="W112" i="13"/>
  <c r="W116" i="13"/>
  <c r="W120" i="13"/>
  <c r="W124" i="13"/>
  <c r="W128" i="13"/>
  <c r="W132" i="13"/>
  <c r="W136" i="13"/>
  <c r="W140" i="13"/>
  <c r="W27" i="13"/>
  <c r="W35" i="13"/>
  <c r="W43" i="13"/>
  <c r="W51" i="13"/>
  <c r="W59" i="13"/>
  <c r="W67" i="13"/>
  <c r="W74" i="13"/>
  <c r="W78" i="13"/>
  <c r="W82" i="13"/>
  <c r="W86" i="13"/>
  <c r="W90" i="13"/>
  <c r="W94" i="13"/>
  <c r="W98" i="13"/>
  <c r="W102" i="13"/>
  <c r="W106" i="13"/>
  <c r="W110" i="13"/>
  <c r="W114" i="13"/>
  <c r="W118" i="13"/>
  <c r="W122" i="13"/>
  <c r="W126" i="13"/>
  <c r="W130" i="13"/>
  <c r="W134" i="13"/>
  <c r="W138" i="13"/>
  <c r="V140" i="13"/>
  <c r="V138" i="13"/>
  <c r="V136" i="13"/>
  <c r="V134" i="13"/>
  <c r="V132" i="13"/>
  <c r="V130" i="13"/>
  <c r="V128" i="13"/>
  <c r="V141" i="13"/>
  <c r="V139" i="13"/>
  <c r="V137" i="13"/>
  <c r="V135" i="13"/>
  <c r="V133" i="13"/>
  <c r="V131" i="13"/>
  <c r="V129" i="13"/>
  <c r="V127" i="13"/>
  <c r="V125" i="13"/>
  <c r="V123" i="13"/>
  <c r="V121" i="13"/>
  <c r="V119" i="13"/>
  <c r="V117" i="13"/>
  <c r="V115" i="13"/>
  <c r="V113" i="13"/>
  <c r="V111" i="13"/>
  <c r="V126" i="13"/>
  <c r="V124" i="13"/>
  <c r="V122" i="13"/>
  <c r="V120" i="13"/>
  <c r="V109" i="13"/>
  <c r="V107" i="13"/>
  <c r="V105" i="13"/>
  <c r="V103" i="13"/>
  <c r="V101" i="13"/>
  <c r="V99" i="13"/>
  <c r="V97" i="13"/>
  <c r="V95" i="13"/>
  <c r="V93" i="13"/>
  <c r="V91" i="13"/>
  <c r="V118" i="13"/>
  <c r="V116" i="13"/>
  <c r="V114" i="13"/>
  <c r="V112" i="13"/>
  <c r="V110" i="13"/>
  <c r="V108" i="13"/>
  <c r="V106" i="13"/>
  <c r="V104" i="13"/>
  <c r="V102" i="13"/>
  <c r="V100" i="13"/>
  <c r="V98" i="13"/>
  <c r="V96" i="13"/>
  <c r="V94" i="13"/>
  <c r="V92" i="13"/>
  <c r="V90" i="13"/>
  <c r="V88" i="13"/>
  <c r="V86" i="13"/>
  <c r="V84" i="13"/>
  <c r="V82" i="13"/>
  <c r="V80" i="13"/>
  <c r="V78" i="13"/>
  <c r="V76" i="13"/>
  <c r="V74" i="13"/>
  <c r="V72" i="13"/>
  <c r="V70" i="13"/>
  <c r="V68" i="13"/>
  <c r="V66" i="13"/>
  <c r="V64" i="13"/>
  <c r="V62" i="13"/>
  <c r="V60" i="13"/>
  <c r="V58" i="13"/>
  <c r="V89" i="13"/>
  <c r="V87" i="13"/>
  <c r="V85" i="13"/>
  <c r="V83" i="13"/>
  <c r="V81" i="13"/>
  <c r="V79" i="13"/>
  <c r="V77" i="13"/>
  <c r="V75" i="13"/>
  <c r="V73" i="13"/>
  <c r="V71" i="13"/>
  <c r="V69" i="13"/>
  <c r="V67" i="13"/>
  <c r="V65" i="13"/>
  <c r="V63" i="13"/>
  <c r="V61" i="13"/>
  <c r="V59" i="13"/>
  <c r="V57" i="13"/>
  <c r="V55" i="13"/>
  <c r="V53" i="13"/>
  <c r="V51" i="13"/>
  <c r="V49" i="13"/>
  <c r="V47" i="13"/>
  <c r="V45" i="13"/>
  <c r="V43" i="13"/>
  <c r="V41" i="13"/>
  <c r="V39" i="13"/>
  <c r="V37" i="13"/>
  <c r="V35" i="13"/>
  <c r="V33" i="13"/>
  <c r="V31" i="13"/>
  <c r="V29" i="13"/>
  <c r="V27" i="13"/>
  <c r="V25" i="13"/>
  <c r="V23" i="13"/>
  <c r="V21" i="13"/>
  <c r="V19" i="13"/>
  <c r="V17" i="13"/>
  <c r="V15" i="13"/>
  <c r="V56" i="13"/>
  <c r="V54" i="13"/>
  <c r="V52" i="13"/>
  <c r="V50" i="13"/>
  <c r="V48" i="13"/>
  <c r="V46" i="13"/>
  <c r="V44" i="13"/>
  <c r="V42" i="13"/>
  <c r="V40" i="13"/>
  <c r="V38" i="13"/>
  <c r="V36" i="13"/>
  <c r="V34" i="13"/>
  <c r="V32" i="13"/>
  <c r="V30" i="13"/>
  <c r="V28" i="13"/>
  <c r="V26" i="13"/>
  <c r="V24" i="13"/>
  <c r="AE8" i="13"/>
  <c r="V22" i="13"/>
  <c r="V20" i="13"/>
  <c r="V18" i="13"/>
  <c r="V16" i="13"/>
  <c r="J36" i="14" s="1"/>
  <c r="L59" i="21" s="1"/>
  <c r="V14" i="13"/>
  <c r="U12" i="13"/>
  <c r="AC12" i="13"/>
  <c r="AD140" i="13"/>
  <c r="AD138" i="13"/>
  <c r="AD136" i="13"/>
  <c r="AD134" i="13"/>
  <c r="AD132" i="13"/>
  <c r="AD130" i="13"/>
  <c r="AD128" i="13"/>
  <c r="AD141" i="13"/>
  <c r="AD139" i="13"/>
  <c r="AD137" i="13"/>
  <c r="AD135" i="13"/>
  <c r="AD133" i="13"/>
  <c r="AD131" i="13"/>
  <c r="AD129" i="13"/>
  <c r="AD127" i="13"/>
  <c r="AD125" i="13"/>
  <c r="AD123" i="13"/>
  <c r="AD121" i="13"/>
  <c r="AD119" i="13"/>
  <c r="AD117" i="13"/>
  <c r="AD115" i="13"/>
  <c r="AD113" i="13"/>
  <c r="AD111" i="13"/>
  <c r="AD126" i="13"/>
  <c r="AD124" i="13"/>
  <c r="AD122" i="13"/>
  <c r="AD120" i="13"/>
  <c r="AD118" i="13"/>
  <c r="AD109" i="13"/>
  <c r="AD107" i="13"/>
  <c r="AD105" i="13"/>
  <c r="AD103" i="13"/>
  <c r="AD101" i="13"/>
  <c r="AD99" i="13"/>
  <c r="AD97" i="13"/>
  <c r="AD95" i="13"/>
  <c r="AD93" i="13"/>
  <c r="AD91" i="13"/>
  <c r="AD89" i="13"/>
  <c r="AD116" i="13"/>
  <c r="AD114" i="13"/>
  <c r="AD112" i="13"/>
  <c r="AD110" i="13"/>
  <c r="AD108" i="13"/>
  <c r="AD106" i="13"/>
  <c r="AD104" i="13"/>
  <c r="AD102" i="13"/>
  <c r="AD100" i="13"/>
  <c r="AD98" i="13"/>
  <c r="AD96" i="13"/>
  <c r="AD94" i="13"/>
  <c r="AD92" i="13"/>
  <c r="AD90" i="13"/>
  <c r="AD88" i="13"/>
  <c r="AD86" i="13"/>
  <c r="AD84" i="13"/>
  <c r="AD82" i="13"/>
  <c r="AD80" i="13"/>
  <c r="AD78" i="13"/>
  <c r="AD76" i="13"/>
  <c r="AD74" i="13"/>
  <c r="AD72" i="13"/>
  <c r="AD70" i="13"/>
  <c r="AD68" i="13"/>
  <c r="AD66" i="13"/>
  <c r="AD64" i="13"/>
  <c r="AD62" i="13"/>
  <c r="AD60" i="13"/>
  <c r="AD58" i="13"/>
  <c r="AD87" i="13"/>
  <c r="AD85" i="13"/>
  <c r="AD83" i="13"/>
  <c r="AD81" i="13"/>
  <c r="AD79" i="13"/>
  <c r="AD77" i="13"/>
  <c r="AD75" i="13"/>
  <c r="AD73" i="13"/>
  <c r="AD71" i="13"/>
  <c r="AD69" i="13"/>
  <c r="AD67" i="13"/>
  <c r="AD65" i="13"/>
  <c r="AD63" i="13"/>
  <c r="AD61" i="13"/>
  <c r="AD59" i="13"/>
  <c r="AD57" i="13"/>
  <c r="AD55" i="13"/>
  <c r="AD53" i="13"/>
  <c r="AD51" i="13"/>
  <c r="AD49" i="13"/>
  <c r="AD47" i="13"/>
  <c r="AD45" i="13"/>
  <c r="AD43" i="13"/>
  <c r="AD41" i="13"/>
  <c r="AD39" i="13"/>
  <c r="AD37" i="13"/>
  <c r="AD35" i="13"/>
  <c r="AD33" i="13"/>
  <c r="AD31" i="13"/>
  <c r="AD29" i="13"/>
  <c r="AD27" i="13"/>
  <c r="AD25" i="13"/>
  <c r="AD23" i="13"/>
  <c r="AD21" i="13"/>
  <c r="AD19" i="13"/>
  <c r="AD17" i="13"/>
  <c r="AD15" i="13"/>
  <c r="AD56" i="13"/>
  <c r="AD54" i="13"/>
  <c r="AD52" i="13"/>
  <c r="AD50" i="13"/>
  <c r="AD48" i="13"/>
  <c r="AD46" i="13"/>
  <c r="AD44" i="13"/>
  <c r="AD42" i="13"/>
  <c r="AD40" i="13"/>
  <c r="AD38" i="13"/>
  <c r="AD36" i="13"/>
  <c r="AD34" i="13"/>
  <c r="AD32" i="13"/>
  <c r="AD30" i="13"/>
  <c r="AD28" i="13"/>
  <c r="AD26" i="13"/>
  <c r="AD24" i="13"/>
  <c r="AD22" i="13"/>
  <c r="AD20" i="13"/>
  <c r="AD18" i="13"/>
  <c r="AD16" i="13"/>
  <c r="I25" i="14" s="1"/>
  <c r="AD14" i="13"/>
  <c r="AD297" i="11" l="1"/>
  <c r="AD218" i="11"/>
  <c r="AD294" i="11"/>
  <c r="AD265" i="11"/>
  <c r="AD228" i="11"/>
  <c r="AD226" i="11"/>
  <c r="AD304" i="11"/>
  <c r="AD224" i="11"/>
  <c r="AD273" i="11"/>
  <c r="AD231" i="11"/>
  <c r="AD270" i="11"/>
  <c r="AF365" i="11"/>
  <c r="AF288" i="11"/>
  <c r="AF268" i="11"/>
  <c r="AF360" i="11"/>
  <c r="AF267" i="11"/>
  <c r="AD232" i="11"/>
  <c r="AD300" i="11"/>
  <c r="AD276" i="11"/>
  <c r="AD223" i="11"/>
  <c r="AF353" i="11"/>
  <c r="AF345" i="11"/>
  <c r="AF363" i="11"/>
  <c r="AF371" i="11"/>
  <c r="AF274" i="11"/>
  <c r="AF296" i="11"/>
  <c r="AF306" i="11"/>
  <c r="AF275" i="11"/>
  <c r="AD302" i="11"/>
  <c r="AD267" i="11"/>
  <c r="AD299" i="11"/>
  <c r="AD278" i="11"/>
  <c r="AD269" i="11"/>
  <c r="AD266" i="11"/>
  <c r="AF295" i="11"/>
  <c r="AD230" i="11"/>
  <c r="AD251" i="11"/>
  <c r="AF369" i="11"/>
  <c r="AF270" i="11"/>
  <c r="AD234" i="11"/>
  <c r="AD274" i="11"/>
  <c r="AD277" i="11"/>
  <c r="AF346" i="11"/>
  <c r="AF342" i="11"/>
  <c r="AF373" i="11"/>
  <c r="AF278" i="11"/>
  <c r="AD308" i="11"/>
  <c r="AD301" i="11"/>
  <c r="AF362" i="11"/>
  <c r="AD225" i="11"/>
  <c r="AF292" i="11"/>
  <c r="AF370" i="11"/>
  <c r="AD312" i="11"/>
  <c r="AD303" i="11"/>
  <c r="AF351" i="11"/>
  <c r="AD227" i="11"/>
  <c r="AD229" i="11"/>
  <c r="AF272" i="11"/>
  <c r="AF341" i="11"/>
  <c r="AF313" i="11"/>
  <c r="AF348" i="11"/>
  <c r="AF366" i="11"/>
  <c r="Q264" i="11"/>
  <c r="Q314" i="11" s="1"/>
  <c r="J345" i="11"/>
  <c r="AG345" i="11"/>
  <c r="Z345" i="11"/>
  <c r="AG428" i="11"/>
  <c r="Z428" i="11"/>
  <c r="Z419" i="11"/>
  <c r="AG419" i="11"/>
  <c r="AB360" i="11"/>
  <c r="AC360" i="11"/>
  <c r="AH360" i="11"/>
  <c r="AI360" i="11" s="1"/>
  <c r="G422" i="11"/>
  <c r="AH422" i="11" s="1"/>
  <c r="AI422" i="11" s="1"/>
  <c r="AB332" i="11"/>
  <c r="AC332" i="11"/>
  <c r="S431" i="11"/>
  <c r="Q431" i="11"/>
  <c r="O431" i="11"/>
  <c r="AE431" i="11" s="1"/>
  <c r="U431" i="11"/>
  <c r="K394" i="11"/>
  <c r="T394" i="11" s="1"/>
  <c r="U332" i="11"/>
  <c r="O332" i="11"/>
  <c r="AE332" i="11" s="1"/>
  <c r="S332" i="11"/>
  <c r="Q332" i="11"/>
  <c r="AG397" i="11"/>
  <c r="Z397" i="11"/>
  <c r="J355" i="11"/>
  <c r="Z355" i="11"/>
  <c r="AG355" i="11"/>
  <c r="AG430" i="11"/>
  <c r="Z430" i="11"/>
  <c r="Z418" i="11"/>
  <c r="AG418" i="11"/>
  <c r="AG395" i="11"/>
  <c r="Z395" i="11"/>
  <c r="Z431" i="11"/>
  <c r="AG431" i="11"/>
  <c r="N314" i="11"/>
  <c r="K389" i="11"/>
  <c r="T389" i="11" s="1"/>
  <c r="Q327" i="11"/>
  <c r="U327" i="11"/>
  <c r="O327" i="11"/>
  <c r="AE327" i="11" s="1"/>
  <c r="S327" i="11"/>
  <c r="AH329" i="11"/>
  <c r="AI329" i="11" s="1"/>
  <c r="G391" i="11"/>
  <c r="AH391" i="11" s="1"/>
  <c r="AI391" i="11" s="1"/>
  <c r="S429" i="11"/>
  <c r="Q429" i="11"/>
  <c r="O429" i="11"/>
  <c r="AE429" i="11" s="1"/>
  <c r="U429" i="11"/>
  <c r="S409" i="11"/>
  <c r="Q409" i="11"/>
  <c r="O409" i="11"/>
  <c r="AE409" i="11" s="1"/>
  <c r="U409" i="11"/>
  <c r="AD271" i="11"/>
  <c r="K421" i="11"/>
  <c r="T421" i="11" s="1"/>
  <c r="S359" i="11"/>
  <c r="Q359" i="11"/>
  <c r="O359" i="11"/>
  <c r="AE359" i="11" s="1"/>
  <c r="U359" i="11"/>
  <c r="S426" i="11"/>
  <c r="U426" i="11"/>
  <c r="O426" i="11"/>
  <c r="AE426" i="11" s="1"/>
  <c r="Q426" i="11"/>
  <c r="K401" i="11"/>
  <c r="T401" i="11" s="1"/>
  <c r="U339" i="11"/>
  <c r="O339" i="11"/>
  <c r="AE339" i="11" s="1"/>
  <c r="Q339" i="11"/>
  <c r="S339" i="11"/>
  <c r="AB330" i="11"/>
  <c r="AC330" i="11"/>
  <c r="AC284" i="11"/>
  <c r="AB284" i="11"/>
  <c r="AC283" i="11"/>
  <c r="AB283" i="11"/>
  <c r="AC291" i="11"/>
  <c r="AB291" i="11"/>
  <c r="AC337" i="11"/>
  <c r="AB337" i="11"/>
  <c r="AB368" i="11"/>
  <c r="AC368" i="11"/>
  <c r="AC288" i="11"/>
  <c r="AB288" i="11"/>
  <c r="AB279" i="11"/>
  <c r="AC279" i="11"/>
  <c r="AG375" i="11"/>
  <c r="Z375" i="11"/>
  <c r="AB372" i="11"/>
  <c r="AC372" i="11"/>
  <c r="K393" i="11"/>
  <c r="T393" i="11" s="1"/>
  <c r="S331" i="11"/>
  <c r="Q331" i="11"/>
  <c r="O331" i="11"/>
  <c r="AE331" i="11" s="1"/>
  <c r="U331" i="11"/>
  <c r="K395" i="11"/>
  <c r="T395" i="11" s="1"/>
  <c r="S333" i="11"/>
  <c r="Q333" i="11"/>
  <c r="O333" i="11"/>
  <c r="AE333" i="11" s="1"/>
  <c r="U333" i="11"/>
  <c r="U423" i="11"/>
  <c r="O423" i="11"/>
  <c r="AE423" i="11" s="1"/>
  <c r="S423" i="11"/>
  <c r="Q423" i="11"/>
  <c r="S405" i="11"/>
  <c r="Q405" i="11"/>
  <c r="U405" i="11"/>
  <c r="O405" i="11"/>
  <c r="AE405" i="11" s="1"/>
  <c r="U417" i="11"/>
  <c r="O417" i="11"/>
  <c r="AE417" i="11" s="1"/>
  <c r="S417" i="11"/>
  <c r="Q417" i="11"/>
  <c r="S434" i="11"/>
  <c r="Q434" i="11"/>
  <c r="O434" i="11"/>
  <c r="AE434" i="11" s="1"/>
  <c r="U434" i="11"/>
  <c r="AD311" i="11"/>
  <c r="S406" i="11"/>
  <c r="O406" i="11"/>
  <c r="AE406" i="11" s="1"/>
  <c r="U406" i="11"/>
  <c r="Q406" i="11"/>
  <c r="Q414" i="11"/>
  <c r="U414" i="11"/>
  <c r="O414" i="11"/>
  <c r="AE414" i="11" s="1"/>
  <c r="S414" i="11"/>
  <c r="K418" i="11"/>
  <c r="T418" i="11" s="1"/>
  <c r="U356" i="11"/>
  <c r="O356" i="11"/>
  <c r="AE356" i="11" s="1"/>
  <c r="S356" i="11"/>
  <c r="Q356" i="11"/>
  <c r="AB358" i="11"/>
  <c r="AC358" i="11"/>
  <c r="AC293" i="11"/>
  <c r="AB293" i="11"/>
  <c r="AB373" i="11"/>
  <c r="AC373" i="11"/>
  <c r="AB362" i="11"/>
  <c r="AC362" i="11"/>
  <c r="AB359" i="11"/>
  <c r="AC359" i="11"/>
  <c r="AH337" i="11"/>
  <c r="AI337" i="11" s="1"/>
  <c r="G399" i="11"/>
  <c r="AH399" i="11" s="1"/>
  <c r="AI399" i="11" s="1"/>
  <c r="AD296" i="11"/>
  <c r="K397" i="11"/>
  <c r="T397" i="11" s="1"/>
  <c r="S335" i="11"/>
  <c r="O335" i="11"/>
  <c r="AE335" i="11" s="1"/>
  <c r="Q335" i="11"/>
  <c r="U335" i="11"/>
  <c r="K390" i="11"/>
  <c r="T390" i="11" s="1"/>
  <c r="S328" i="11"/>
  <c r="U328" i="11"/>
  <c r="Q328" i="11"/>
  <c r="O328" i="11"/>
  <c r="AE328" i="11" s="1"/>
  <c r="AB280" i="11"/>
  <c r="AC280" i="11"/>
  <c r="AB367" i="11"/>
  <c r="AC367" i="11"/>
  <c r="AB289" i="11"/>
  <c r="AC289" i="11"/>
  <c r="Z394" i="11"/>
  <c r="AG394" i="11"/>
  <c r="AG436" i="11"/>
  <c r="Z436" i="11"/>
  <c r="J346" i="11"/>
  <c r="AG346" i="11"/>
  <c r="Z346" i="11"/>
  <c r="Z393" i="11"/>
  <c r="AG393" i="11"/>
  <c r="Z429" i="11"/>
  <c r="AG429" i="11"/>
  <c r="S411" i="11"/>
  <c r="Q411" i="11"/>
  <c r="U411" i="11"/>
  <c r="O411" i="11"/>
  <c r="AE411" i="11" s="1"/>
  <c r="S436" i="11"/>
  <c r="Q436" i="11"/>
  <c r="O436" i="11"/>
  <c r="AE436" i="11" s="1"/>
  <c r="U436" i="11"/>
  <c r="AB335" i="11"/>
  <c r="AC335" i="11"/>
  <c r="AC287" i="11"/>
  <c r="AB287" i="11"/>
  <c r="AB286" i="11"/>
  <c r="AC286" i="11"/>
  <c r="AC329" i="11"/>
  <c r="AB329" i="11"/>
  <c r="AC369" i="11"/>
  <c r="AB369" i="11"/>
  <c r="S408" i="11"/>
  <c r="Q408" i="11"/>
  <c r="O408" i="11"/>
  <c r="AE408" i="11" s="1"/>
  <c r="U408" i="11"/>
  <c r="AC281" i="11"/>
  <c r="AB281" i="11"/>
  <c r="Z423" i="11"/>
  <c r="AG423" i="11"/>
  <c r="AG420" i="11"/>
  <c r="Z420" i="11"/>
  <c r="J347" i="11"/>
  <c r="Z347" i="11"/>
  <c r="AG347" i="11"/>
  <c r="AG421" i="11"/>
  <c r="Z421" i="11"/>
  <c r="Z398" i="11"/>
  <c r="AG398" i="11"/>
  <c r="J341" i="11"/>
  <c r="AG341" i="11"/>
  <c r="Z341" i="11"/>
  <c r="J349" i="11"/>
  <c r="Z349" i="11"/>
  <c r="AG349" i="11"/>
  <c r="K376" i="11"/>
  <c r="AG424" i="11"/>
  <c r="Z424" i="11"/>
  <c r="Z432" i="11"/>
  <c r="AG432" i="11"/>
  <c r="J342" i="11"/>
  <c r="AG342" i="11"/>
  <c r="Z342" i="11"/>
  <c r="AG350" i="11"/>
  <c r="Z350" i="11"/>
  <c r="Z389" i="11"/>
  <c r="AG389" i="11"/>
  <c r="Z396" i="11"/>
  <c r="AG396" i="11"/>
  <c r="Z425" i="11"/>
  <c r="AG425" i="11"/>
  <c r="AG433" i="11"/>
  <c r="Z433" i="11"/>
  <c r="K392" i="11"/>
  <c r="T392" i="11" s="1"/>
  <c r="S330" i="11"/>
  <c r="Q330" i="11"/>
  <c r="U330" i="11"/>
  <c r="O330" i="11"/>
  <c r="AE330" i="11" s="1"/>
  <c r="Q427" i="11"/>
  <c r="U427" i="11"/>
  <c r="O427" i="11"/>
  <c r="AE427" i="11" s="1"/>
  <c r="S427" i="11"/>
  <c r="AF349" i="11"/>
  <c r="AD295" i="11"/>
  <c r="AD247" i="11"/>
  <c r="AH328" i="11"/>
  <c r="AI328" i="11" s="1"/>
  <c r="G390" i="11"/>
  <c r="AH390" i="11" s="1"/>
  <c r="AI390" i="11" s="1"/>
  <c r="K412" i="11"/>
  <c r="T412" i="11" s="1"/>
  <c r="U350" i="11"/>
  <c r="O350" i="11"/>
  <c r="AE350" i="11" s="1"/>
  <c r="S350" i="11"/>
  <c r="Q350" i="11"/>
  <c r="AD220" i="11"/>
  <c r="AH339" i="11"/>
  <c r="AI339" i="11" s="1"/>
  <c r="G401" i="11"/>
  <c r="AH401" i="11" s="1"/>
  <c r="AI401" i="11" s="1"/>
  <c r="AF374" i="11"/>
  <c r="AB334" i="11"/>
  <c r="AC334" i="11"/>
  <c r="K430" i="11"/>
  <c r="T430" i="11" s="1"/>
  <c r="U368" i="11"/>
  <c r="O368" i="11"/>
  <c r="AE368" i="11" s="1"/>
  <c r="Q368" i="11"/>
  <c r="S368" i="11"/>
  <c r="AH333" i="11"/>
  <c r="AI333" i="11" s="1"/>
  <c r="G395" i="11"/>
  <c r="AH395" i="11" s="1"/>
  <c r="AI395" i="11" s="1"/>
  <c r="S422" i="11"/>
  <c r="Q422" i="11"/>
  <c r="O422" i="11"/>
  <c r="AE422" i="11" s="1"/>
  <c r="U422" i="11"/>
  <c r="K391" i="11"/>
  <c r="T391" i="11" s="1"/>
  <c r="Q329" i="11"/>
  <c r="U329" i="11"/>
  <c r="O329" i="11"/>
  <c r="AE329" i="11" s="1"/>
  <c r="S329" i="11"/>
  <c r="K399" i="11"/>
  <c r="T399" i="11" s="1"/>
  <c r="S337" i="11"/>
  <c r="Q337" i="11"/>
  <c r="O337" i="11"/>
  <c r="AE337" i="11" s="1"/>
  <c r="U337" i="11"/>
  <c r="AC365" i="11"/>
  <c r="AB365" i="11"/>
  <c r="AB370" i="11"/>
  <c r="AC370" i="11"/>
  <c r="S413" i="11"/>
  <c r="Q413" i="11"/>
  <c r="O413" i="11"/>
  <c r="AE413" i="11" s="1"/>
  <c r="U413" i="11"/>
  <c r="AC336" i="11"/>
  <c r="AB336" i="11"/>
  <c r="AH330" i="11"/>
  <c r="AI330" i="11" s="1"/>
  <c r="G392" i="11"/>
  <c r="AH392" i="11" s="1"/>
  <c r="AI392" i="11" s="1"/>
  <c r="AD245" i="11"/>
  <c r="K396" i="11"/>
  <c r="T396" i="11" s="1"/>
  <c r="S334" i="11"/>
  <c r="U334" i="11"/>
  <c r="Q334" i="11"/>
  <c r="O334" i="11"/>
  <c r="AE334" i="11" s="1"/>
  <c r="Q403" i="11"/>
  <c r="U403" i="11"/>
  <c r="O403" i="11"/>
  <c r="AE403" i="11" s="1"/>
  <c r="S403" i="11"/>
  <c r="AD310" i="11"/>
  <c r="K437" i="11"/>
  <c r="T437" i="11" s="1"/>
  <c r="U375" i="11"/>
  <c r="O375" i="11"/>
  <c r="AE375" i="11" s="1"/>
  <c r="S375" i="11"/>
  <c r="Q375" i="11"/>
  <c r="AB313" i="11"/>
  <c r="AC313" i="11"/>
  <c r="U410" i="11"/>
  <c r="O410" i="11"/>
  <c r="AE410" i="11" s="1"/>
  <c r="S410" i="11"/>
  <c r="Q410" i="11"/>
  <c r="S428" i="11"/>
  <c r="Q428" i="11"/>
  <c r="U428" i="11"/>
  <c r="O428" i="11"/>
  <c r="AE428" i="11" s="1"/>
  <c r="AB290" i="11"/>
  <c r="AC290" i="11"/>
  <c r="AG402" i="11"/>
  <c r="Z402" i="11"/>
  <c r="J353" i="11"/>
  <c r="AG353" i="11"/>
  <c r="Z353" i="11"/>
  <c r="AG400" i="11"/>
  <c r="Z400" i="11"/>
  <c r="J354" i="11"/>
  <c r="AG354" i="11"/>
  <c r="Z354" i="11"/>
  <c r="Z437" i="11"/>
  <c r="AG437" i="11"/>
  <c r="AB292" i="11"/>
  <c r="AC292" i="11"/>
  <c r="AB327" i="11"/>
  <c r="AC327" i="11"/>
  <c r="AC357" i="11"/>
  <c r="AB357" i="11"/>
  <c r="AB331" i="11"/>
  <c r="AC331" i="11"/>
  <c r="AC333" i="11"/>
  <c r="AB333" i="11"/>
  <c r="AH327" i="11"/>
  <c r="AI327" i="11" s="1"/>
  <c r="G389" i="11"/>
  <c r="AH389" i="11" s="1"/>
  <c r="AI389" i="11" s="1"/>
  <c r="AC361" i="11"/>
  <c r="AB361" i="11"/>
  <c r="U432" i="11"/>
  <c r="O432" i="11"/>
  <c r="AE432" i="11" s="1"/>
  <c r="Q432" i="11"/>
  <c r="S432" i="11"/>
  <c r="J348" i="11"/>
  <c r="AG348" i="11"/>
  <c r="Z348" i="11"/>
  <c r="AG392" i="11"/>
  <c r="Z392" i="11"/>
  <c r="Z401" i="11"/>
  <c r="AG401" i="11"/>
  <c r="Z390" i="11"/>
  <c r="AG390" i="11"/>
  <c r="Z343" i="11"/>
  <c r="AG343" i="11"/>
  <c r="J351" i="11"/>
  <c r="AG351" i="11"/>
  <c r="Z351" i="11"/>
  <c r="AG399" i="11"/>
  <c r="Z399" i="11"/>
  <c r="Z426" i="11"/>
  <c r="AG426" i="11"/>
  <c r="Z434" i="11"/>
  <c r="AG434" i="11"/>
  <c r="AG344" i="11"/>
  <c r="Z344" i="11"/>
  <c r="Z352" i="11"/>
  <c r="AG352" i="11"/>
  <c r="Z391" i="11"/>
  <c r="AG391" i="11"/>
  <c r="AG427" i="11"/>
  <c r="Z427" i="11"/>
  <c r="AG435" i="11"/>
  <c r="Z435" i="11"/>
  <c r="Z422" i="11"/>
  <c r="AG422" i="11"/>
  <c r="S404" i="11"/>
  <c r="Q404" i="11"/>
  <c r="O404" i="11"/>
  <c r="AE404" i="11" s="1"/>
  <c r="U404" i="11"/>
  <c r="U435" i="11"/>
  <c r="O435" i="11"/>
  <c r="AE435" i="11" s="1"/>
  <c r="S435" i="11"/>
  <c r="Q435" i="11"/>
  <c r="AF265" i="11"/>
  <c r="K402" i="11"/>
  <c r="T402" i="11" s="1"/>
  <c r="S340" i="11"/>
  <c r="Q340" i="11"/>
  <c r="U340" i="11"/>
  <c r="O340" i="11"/>
  <c r="AE340" i="11" s="1"/>
  <c r="AD222" i="11"/>
  <c r="AD272" i="11"/>
  <c r="AD268" i="11"/>
  <c r="AD208" i="11"/>
  <c r="AF367" i="11"/>
  <c r="AF347" i="11"/>
  <c r="AD306" i="11"/>
  <c r="AF297" i="11"/>
  <c r="AF364" i="11"/>
  <c r="AF277" i="11"/>
  <c r="AC339" i="11"/>
  <c r="AB339" i="11"/>
  <c r="AB356" i="11"/>
  <c r="AC356" i="11"/>
  <c r="AB363" i="11"/>
  <c r="AC363" i="11"/>
  <c r="AB371" i="11"/>
  <c r="AC371" i="11"/>
  <c r="AB364" i="11"/>
  <c r="AC364" i="11"/>
  <c r="AF269" i="11"/>
  <c r="AF271" i="11"/>
  <c r="AF361" i="11"/>
  <c r="AF343" i="11"/>
  <c r="AF355" i="11"/>
  <c r="AD309" i="11"/>
  <c r="AF372" i="11"/>
  <c r="AH335" i="11"/>
  <c r="AI335" i="11" s="1"/>
  <c r="G397" i="11"/>
  <c r="AH397" i="11" s="1"/>
  <c r="AI397" i="11" s="1"/>
  <c r="K419" i="11"/>
  <c r="T419" i="11" s="1"/>
  <c r="Q357" i="11"/>
  <c r="U357" i="11"/>
  <c r="O357" i="11"/>
  <c r="AE357" i="11" s="1"/>
  <c r="S357" i="11"/>
  <c r="AB366" i="11"/>
  <c r="AC366" i="11"/>
  <c r="AD307" i="11"/>
  <c r="Q424" i="11"/>
  <c r="U424" i="11"/>
  <c r="O424" i="11"/>
  <c r="AE424" i="11" s="1"/>
  <c r="S424" i="11"/>
  <c r="K416" i="11"/>
  <c r="T416" i="11" s="1"/>
  <c r="S354" i="11"/>
  <c r="Q354" i="11"/>
  <c r="U354" i="11"/>
  <c r="O354" i="11"/>
  <c r="AE354" i="11" s="1"/>
  <c r="AF344" i="11"/>
  <c r="AF352" i="11"/>
  <c r="AF294" i="11"/>
  <c r="AB340" i="11"/>
  <c r="AC340" i="11"/>
  <c r="AB328" i="11"/>
  <c r="AC328" i="11"/>
  <c r="AC285" i="11"/>
  <c r="AB285" i="11"/>
  <c r="AC338" i="11"/>
  <c r="AB338" i="11"/>
  <c r="AD221" i="11"/>
  <c r="AD236" i="11"/>
  <c r="AB374" i="11"/>
  <c r="AC374" i="11"/>
  <c r="K400" i="11"/>
  <c r="T400" i="11" s="1"/>
  <c r="U338" i="11"/>
  <c r="O338" i="11"/>
  <c r="AE338" i="11" s="1"/>
  <c r="S338" i="11"/>
  <c r="Q338" i="11"/>
  <c r="S415" i="11"/>
  <c r="U415" i="11"/>
  <c r="Q415" i="11"/>
  <c r="O415" i="11"/>
  <c r="AE415" i="11" s="1"/>
  <c r="AF273" i="11"/>
  <c r="AF266" i="11"/>
  <c r="Q407" i="11"/>
  <c r="U407" i="11"/>
  <c r="O407" i="11"/>
  <c r="AE407" i="11" s="1"/>
  <c r="S407" i="11"/>
  <c r="AH331" i="11"/>
  <c r="AI331" i="11" s="1"/>
  <c r="G393" i="11"/>
  <c r="AH393" i="11" s="1"/>
  <c r="AI393" i="11" s="1"/>
  <c r="AD305" i="11"/>
  <c r="AD275" i="11"/>
  <c r="AD298" i="11"/>
  <c r="Q425" i="11"/>
  <c r="U425" i="11"/>
  <c r="O425" i="11"/>
  <c r="AE425" i="11" s="1"/>
  <c r="S425" i="11"/>
  <c r="U433" i="11"/>
  <c r="O433" i="11"/>
  <c r="AE433" i="11" s="1"/>
  <c r="S433" i="11"/>
  <c r="Q433" i="11"/>
  <c r="K398" i="11"/>
  <c r="T398" i="11" s="1"/>
  <c r="Q336" i="11"/>
  <c r="U336" i="11"/>
  <c r="O336" i="11"/>
  <c r="AE336" i="11" s="1"/>
  <c r="S336" i="11"/>
  <c r="K420" i="11"/>
  <c r="T420" i="11" s="1"/>
  <c r="S358" i="11"/>
  <c r="O358" i="11"/>
  <c r="AE358" i="11" s="1"/>
  <c r="Q358" i="11"/>
  <c r="U358" i="11"/>
  <c r="AD219" i="11"/>
  <c r="AD217" i="11"/>
  <c r="AB282" i="11"/>
  <c r="AC282" i="11"/>
  <c r="M314" i="11"/>
  <c r="AF264" i="11"/>
  <c r="O314" i="11"/>
  <c r="AE264" i="11"/>
  <c r="O326" i="11"/>
  <c r="K388" i="11"/>
  <c r="I388" i="11"/>
  <c r="AG388" i="11" s="1"/>
  <c r="AG326" i="11"/>
  <c r="J368" i="11"/>
  <c r="G431" i="11"/>
  <c r="AH431" i="11" s="1"/>
  <c r="AI431" i="11" s="1"/>
  <c r="G411" i="11"/>
  <c r="AH411" i="11" s="1"/>
  <c r="AI411" i="11" s="1"/>
  <c r="J350" i="11"/>
  <c r="E412" i="11"/>
  <c r="J422" i="11"/>
  <c r="J365" i="11"/>
  <c r="J369" i="11"/>
  <c r="J373" i="11"/>
  <c r="G427" i="11"/>
  <c r="AH427" i="11" s="1"/>
  <c r="AI427" i="11" s="1"/>
  <c r="E414" i="11"/>
  <c r="J352" i="11"/>
  <c r="G419" i="11"/>
  <c r="AH419" i="11" s="1"/>
  <c r="AI419" i="11" s="1"/>
  <c r="G435" i="11"/>
  <c r="AH435" i="11" s="1"/>
  <c r="AI435" i="11" s="1"/>
  <c r="G415" i="11"/>
  <c r="AH415" i="11" s="1"/>
  <c r="AI415" i="11" s="1"/>
  <c r="J366" i="11"/>
  <c r="J359" i="11"/>
  <c r="J433" i="11"/>
  <c r="J423" i="11"/>
  <c r="E405" i="11"/>
  <c r="J343" i="11"/>
  <c r="J344" i="11"/>
  <c r="J370" i="11"/>
  <c r="J339" i="11"/>
  <c r="J337" i="11"/>
  <c r="J424" i="11"/>
  <c r="J364" i="11"/>
  <c r="J372" i="11"/>
  <c r="J425" i="11"/>
  <c r="J429" i="11"/>
  <c r="I57" i="14"/>
  <c r="J14" i="14" s="1"/>
  <c r="F37" i="17"/>
  <c r="F40" i="17" s="1"/>
  <c r="K58" i="21"/>
  <c r="K64" i="21" s="1"/>
  <c r="K160" i="21" s="1"/>
  <c r="G74" i="15" s="1"/>
  <c r="H53" i="18"/>
  <c r="J392" i="11"/>
  <c r="G403" i="11"/>
  <c r="AH403" i="11" s="1"/>
  <c r="AI403" i="11" s="1"/>
  <c r="G424" i="11"/>
  <c r="AH424" i="11" s="1"/>
  <c r="AI424" i="11" s="1"/>
  <c r="G426" i="11"/>
  <c r="AH426" i="11" s="1"/>
  <c r="AI426" i="11" s="1"/>
  <c r="G428" i="11"/>
  <c r="AH428" i="11" s="1"/>
  <c r="AI428" i="11" s="1"/>
  <c r="G430" i="11"/>
  <c r="AH430" i="11" s="1"/>
  <c r="AI430" i="11" s="1"/>
  <c r="G432" i="11"/>
  <c r="AH432" i="11" s="1"/>
  <c r="AI432" i="11" s="1"/>
  <c r="G434" i="11"/>
  <c r="AH434" i="11" s="1"/>
  <c r="AI434" i="11" s="1"/>
  <c r="G436" i="11"/>
  <c r="AH436" i="11" s="1"/>
  <c r="AI436" i="11" s="1"/>
  <c r="G433" i="11"/>
  <c r="AH433" i="11" s="1"/>
  <c r="AI433" i="11" s="1"/>
  <c r="G425" i="11"/>
  <c r="AH425" i="11" s="1"/>
  <c r="AI425" i="11" s="1"/>
  <c r="G417" i="11"/>
  <c r="AH417" i="11" s="1"/>
  <c r="AI417" i="11" s="1"/>
  <c r="G409" i="11"/>
  <c r="AH409" i="11" s="1"/>
  <c r="AI409" i="11" s="1"/>
  <c r="G400" i="11"/>
  <c r="AH400" i="11" s="1"/>
  <c r="AI400" i="11" s="1"/>
  <c r="I403" i="11"/>
  <c r="I405" i="11"/>
  <c r="I407" i="11"/>
  <c r="I409" i="11"/>
  <c r="I411" i="11"/>
  <c r="I413" i="11"/>
  <c r="I415" i="11"/>
  <c r="I417" i="11"/>
  <c r="J338" i="11"/>
  <c r="E400" i="11"/>
  <c r="J393" i="11"/>
  <c r="G396" i="11"/>
  <c r="AH396" i="11" s="1"/>
  <c r="AI396" i="11" s="1"/>
  <c r="I404" i="11"/>
  <c r="I406" i="11"/>
  <c r="I408" i="11"/>
  <c r="I410" i="11"/>
  <c r="I412" i="11"/>
  <c r="I414" i="11"/>
  <c r="I416" i="11"/>
  <c r="J419" i="11"/>
  <c r="G407" i="11"/>
  <c r="AH407" i="11" s="1"/>
  <c r="AI407" i="11" s="1"/>
  <c r="K16" i="12"/>
  <c r="K19" i="12" s="1"/>
  <c r="G404" i="11"/>
  <c r="AH404" i="11" s="1"/>
  <c r="AI404" i="11" s="1"/>
  <c r="G408" i="11"/>
  <c r="AH408" i="11" s="1"/>
  <c r="AI408" i="11" s="1"/>
  <c r="G412" i="11"/>
  <c r="AH412" i="11" s="1"/>
  <c r="AI412" i="11" s="1"/>
  <c r="G416" i="11"/>
  <c r="AH416" i="11" s="1"/>
  <c r="AI416" i="11" s="1"/>
  <c r="G420" i="11"/>
  <c r="AH420" i="11" s="1"/>
  <c r="AI420" i="11" s="1"/>
  <c r="G437" i="11"/>
  <c r="AH437" i="11" s="1"/>
  <c r="AI437" i="11" s="1"/>
  <c r="G429" i="11"/>
  <c r="AH429" i="11" s="1"/>
  <c r="AI429" i="11" s="1"/>
  <c r="G421" i="11"/>
  <c r="AH421" i="11" s="1"/>
  <c r="AI421" i="11" s="1"/>
  <c r="G413" i="11"/>
  <c r="AH413" i="11" s="1"/>
  <c r="AI413" i="11" s="1"/>
  <c r="G405" i="11"/>
  <c r="AH405" i="11" s="1"/>
  <c r="AI405" i="11" s="1"/>
  <c r="J332" i="11"/>
  <c r="E394" i="11"/>
  <c r="G402" i="11"/>
  <c r="AH402" i="11" s="1"/>
  <c r="AI402" i="11" s="1"/>
  <c r="G423" i="11"/>
  <c r="AH423" i="11" s="1"/>
  <c r="AI423" i="11" s="1"/>
  <c r="G394" i="11"/>
  <c r="AH394" i="11" s="1"/>
  <c r="AI394" i="11" s="1"/>
  <c r="J390" i="11"/>
  <c r="G398" i="11"/>
  <c r="AH398" i="11" s="1"/>
  <c r="AI398" i="11" s="1"/>
  <c r="J420" i="11"/>
  <c r="G406" i="11"/>
  <c r="AH406" i="11" s="1"/>
  <c r="AI406" i="11" s="1"/>
  <c r="G410" i="11"/>
  <c r="AH410" i="11" s="1"/>
  <c r="AI410" i="11" s="1"/>
  <c r="G414" i="11"/>
  <c r="AH414" i="11" s="1"/>
  <c r="AI414" i="11" s="1"/>
  <c r="G418" i="11"/>
  <c r="AH418" i="11" s="1"/>
  <c r="AI418" i="11" s="1"/>
  <c r="E396" i="11"/>
  <c r="J334" i="11"/>
  <c r="J389" i="11"/>
  <c r="J391" i="11"/>
  <c r="J418" i="11"/>
  <c r="E398" i="11"/>
  <c r="J336" i="11"/>
  <c r="E402" i="11"/>
  <c r="J340" i="11"/>
  <c r="I24" i="14"/>
  <c r="H29" i="14"/>
  <c r="G55" i="18"/>
  <c r="H155" i="21"/>
  <c r="F22" i="15"/>
  <c r="F30" i="20" s="1"/>
  <c r="I155" i="21"/>
  <c r="F184" i="18"/>
  <c r="G22" i="15"/>
  <c r="G30" i="20" s="1"/>
  <c r="J155" i="21"/>
  <c r="G184" i="18"/>
  <c r="J35" i="14"/>
  <c r="I53" i="18" s="1"/>
  <c r="K35" i="14"/>
  <c r="H13" i="14"/>
  <c r="G61" i="14"/>
  <c r="AG15" i="13"/>
  <c r="AG17" i="13"/>
  <c r="AG19" i="13"/>
  <c r="AG21" i="13"/>
  <c r="AG23" i="13"/>
  <c r="AG25" i="13"/>
  <c r="AG27" i="13"/>
  <c r="AG29" i="13"/>
  <c r="AG31" i="13"/>
  <c r="AG33" i="13"/>
  <c r="AG35" i="13"/>
  <c r="AG37" i="13"/>
  <c r="AG39" i="13"/>
  <c r="AG41" i="13"/>
  <c r="AG43" i="13"/>
  <c r="AG45" i="13"/>
  <c r="AG47" i="13"/>
  <c r="AG49" i="13"/>
  <c r="AG51" i="13"/>
  <c r="AG53" i="13"/>
  <c r="AG55" i="13"/>
  <c r="AG57" i="13"/>
  <c r="AG59" i="13"/>
  <c r="AG61" i="13"/>
  <c r="AG63" i="13"/>
  <c r="AG65" i="13"/>
  <c r="AG67" i="13"/>
  <c r="AG69" i="13"/>
  <c r="AG71" i="13"/>
  <c r="AG73" i="13"/>
  <c r="AG75" i="13"/>
  <c r="AG77" i="13"/>
  <c r="AG79" i="13"/>
  <c r="AG81" i="13"/>
  <c r="AG83" i="13"/>
  <c r="AG85" i="13"/>
  <c r="AG87" i="13"/>
  <c r="AG89" i="13"/>
  <c r="AG91" i="13"/>
  <c r="AG93" i="13"/>
  <c r="AG95" i="13"/>
  <c r="AG97" i="13"/>
  <c r="AG99" i="13"/>
  <c r="AG101" i="13"/>
  <c r="AG103" i="13"/>
  <c r="AG105" i="13"/>
  <c r="AG107" i="13"/>
  <c r="AG109" i="13"/>
  <c r="AG111" i="13"/>
  <c r="AG113" i="13"/>
  <c r="AG115" i="13"/>
  <c r="AG117" i="13"/>
  <c r="AG119" i="13"/>
  <c r="AG121" i="13"/>
  <c r="AG123" i="13"/>
  <c r="AG125" i="13"/>
  <c r="AG127" i="13"/>
  <c r="AG129" i="13"/>
  <c r="AG131" i="13"/>
  <c r="AG133" i="13"/>
  <c r="AG135" i="13"/>
  <c r="AG137" i="13"/>
  <c r="AG139" i="13"/>
  <c r="AG141" i="13"/>
  <c r="AG14" i="13"/>
  <c r="AG16" i="13"/>
  <c r="L25" i="14" s="1"/>
  <c r="AG18" i="13"/>
  <c r="AG20" i="13"/>
  <c r="AG22" i="13"/>
  <c r="AG24" i="13"/>
  <c r="AG26" i="13"/>
  <c r="AG28" i="13"/>
  <c r="AG30" i="13"/>
  <c r="AG32" i="13"/>
  <c r="AG34" i="13"/>
  <c r="AG36" i="13"/>
  <c r="AG38" i="13"/>
  <c r="AG40" i="13"/>
  <c r="AG42" i="13"/>
  <c r="AG44" i="13"/>
  <c r="AG46" i="13"/>
  <c r="AG48" i="13"/>
  <c r="AG50" i="13"/>
  <c r="AG52" i="13"/>
  <c r="AG54" i="13"/>
  <c r="AG56" i="13"/>
  <c r="AG58" i="13"/>
  <c r="AG60" i="13"/>
  <c r="AG62" i="13"/>
  <c r="AG64" i="13"/>
  <c r="AG66" i="13"/>
  <c r="AG68" i="13"/>
  <c r="AG70" i="13"/>
  <c r="AG72" i="13"/>
  <c r="AG74" i="13"/>
  <c r="AG76" i="13"/>
  <c r="AG78" i="13"/>
  <c r="AG80" i="13"/>
  <c r="AG82" i="13"/>
  <c r="AG84" i="13"/>
  <c r="AG86" i="13"/>
  <c r="AG88" i="13"/>
  <c r="AG90" i="13"/>
  <c r="AG92" i="13"/>
  <c r="AG94" i="13"/>
  <c r="AG96" i="13"/>
  <c r="AG98" i="13"/>
  <c r="AG100" i="13"/>
  <c r="AG102" i="13"/>
  <c r="AG104" i="13"/>
  <c r="AG106" i="13"/>
  <c r="AG108" i="13"/>
  <c r="AG110" i="13"/>
  <c r="AG112" i="13"/>
  <c r="AG114" i="13"/>
  <c r="AG116" i="13"/>
  <c r="AG118" i="13"/>
  <c r="AG120" i="13"/>
  <c r="AG122" i="13"/>
  <c r="AG124" i="13"/>
  <c r="AG126" i="13"/>
  <c r="AG128" i="13"/>
  <c r="AG130" i="13"/>
  <c r="AG132" i="13"/>
  <c r="AG134" i="13"/>
  <c r="AG136" i="13"/>
  <c r="AG138" i="13"/>
  <c r="AG140" i="13"/>
  <c r="AF12" i="13"/>
  <c r="K24" i="14"/>
  <c r="I12" i="14"/>
  <c r="W12" i="13"/>
  <c r="Y8" i="13"/>
  <c r="AH8" i="13" s="1"/>
  <c r="X15" i="13"/>
  <c r="X17" i="13"/>
  <c r="X19" i="13"/>
  <c r="X21" i="13"/>
  <c r="X23" i="13"/>
  <c r="X25" i="13"/>
  <c r="X27" i="13"/>
  <c r="X29" i="13"/>
  <c r="X31" i="13"/>
  <c r="X33" i="13"/>
  <c r="X35" i="13"/>
  <c r="X37" i="13"/>
  <c r="X39" i="13"/>
  <c r="X41" i="13"/>
  <c r="X43" i="13"/>
  <c r="X45" i="13"/>
  <c r="X47" i="13"/>
  <c r="X49" i="13"/>
  <c r="X51" i="13"/>
  <c r="X53" i="13"/>
  <c r="X55" i="13"/>
  <c r="X57" i="13"/>
  <c r="X59" i="13"/>
  <c r="X61" i="13"/>
  <c r="X63" i="13"/>
  <c r="X65" i="13"/>
  <c r="X67" i="13"/>
  <c r="X69" i="13"/>
  <c r="X14" i="13"/>
  <c r="X18" i="13"/>
  <c r="X22" i="13"/>
  <c r="X26" i="13"/>
  <c r="X30" i="13"/>
  <c r="X34" i="13"/>
  <c r="X38" i="13"/>
  <c r="X42" i="13"/>
  <c r="X46" i="13"/>
  <c r="X50" i="13"/>
  <c r="X54" i="13"/>
  <c r="X58" i="13"/>
  <c r="X62" i="13"/>
  <c r="X66" i="13"/>
  <c r="X70" i="13"/>
  <c r="X72" i="13"/>
  <c r="X74" i="13"/>
  <c r="X76" i="13"/>
  <c r="X78" i="13"/>
  <c r="X80" i="13"/>
  <c r="X82" i="13"/>
  <c r="X84" i="13"/>
  <c r="X86" i="13"/>
  <c r="X88" i="13"/>
  <c r="X90" i="13"/>
  <c r="X92" i="13"/>
  <c r="X94" i="13"/>
  <c r="X96" i="13"/>
  <c r="X98" i="13"/>
  <c r="X100" i="13"/>
  <c r="X102" i="13"/>
  <c r="X104" i="13"/>
  <c r="X106" i="13"/>
  <c r="X108" i="13"/>
  <c r="X110" i="13"/>
  <c r="X112" i="13"/>
  <c r="X114" i="13"/>
  <c r="X116" i="13"/>
  <c r="X118" i="13"/>
  <c r="X120" i="13"/>
  <c r="X122" i="13"/>
  <c r="X124" i="13"/>
  <c r="X126" i="13"/>
  <c r="X128" i="13"/>
  <c r="X130" i="13"/>
  <c r="X132" i="13"/>
  <c r="X134" i="13"/>
  <c r="X136" i="13"/>
  <c r="X138" i="13"/>
  <c r="X140" i="13"/>
  <c r="X16" i="13"/>
  <c r="L36" i="14" s="1"/>
  <c r="N59" i="21" s="1"/>
  <c r="X20" i="13"/>
  <c r="X24" i="13"/>
  <c r="X28" i="13"/>
  <c r="X36" i="13"/>
  <c r="X44" i="13"/>
  <c r="X52" i="13"/>
  <c r="X60" i="13"/>
  <c r="X68" i="13"/>
  <c r="X73" i="13"/>
  <c r="X77" i="13"/>
  <c r="X81" i="13"/>
  <c r="X85" i="13"/>
  <c r="X89" i="13"/>
  <c r="X93" i="13"/>
  <c r="X97" i="13"/>
  <c r="X101" i="13"/>
  <c r="X105" i="13"/>
  <c r="X109" i="13"/>
  <c r="X113" i="13"/>
  <c r="X117" i="13"/>
  <c r="X121" i="13"/>
  <c r="X125" i="13"/>
  <c r="X129" i="13"/>
  <c r="X133" i="13"/>
  <c r="X137" i="13"/>
  <c r="X141" i="13"/>
  <c r="X32" i="13"/>
  <c r="X40" i="13"/>
  <c r="X48" i="13"/>
  <c r="X56" i="13"/>
  <c r="X64" i="13"/>
  <c r="X71" i="13"/>
  <c r="X75" i="13"/>
  <c r="X79" i="13"/>
  <c r="X83" i="13"/>
  <c r="X87" i="13"/>
  <c r="X91" i="13"/>
  <c r="X95" i="13"/>
  <c r="X99" i="13"/>
  <c r="X103" i="13"/>
  <c r="X107" i="13"/>
  <c r="X111" i="13"/>
  <c r="X115" i="13"/>
  <c r="X119" i="13"/>
  <c r="X123" i="13"/>
  <c r="X127" i="13"/>
  <c r="X131" i="13"/>
  <c r="X135" i="13"/>
  <c r="X139" i="13"/>
  <c r="AE141" i="13"/>
  <c r="AE139" i="13"/>
  <c r="AE137" i="13"/>
  <c r="AE135" i="13"/>
  <c r="AE133" i="13"/>
  <c r="AE131" i="13"/>
  <c r="AE129" i="13"/>
  <c r="AE127" i="13"/>
  <c r="AE126" i="13"/>
  <c r="AE124" i="13"/>
  <c r="AE122" i="13"/>
  <c r="AE120" i="13"/>
  <c r="AE118" i="13"/>
  <c r="AE116" i="13"/>
  <c r="AE114" i="13"/>
  <c r="AE112" i="13"/>
  <c r="AE140" i="13"/>
  <c r="AE138" i="13"/>
  <c r="AE136" i="13"/>
  <c r="AE134" i="13"/>
  <c r="AE132" i="13"/>
  <c r="AE130" i="13"/>
  <c r="AE128" i="13"/>
  <c r="AE125" i="13"/>
  <c r="AE123" i="13"/>
  <c r="AE121" i="13"/>
  <c r="AE119" i="13"/>
  <c r="AE117" i="13"/>
  <c r="AE115" i="13"/>
  <c r="AE113" i="13"/>
  <c r="AE111" i="13"/>
  <c r="AE110" i="13"/>
  <c r="AE108" i="13"/>
  <c r="AE106" i="13"/>
  <c r="AE104" i="13"/>
  <c r="AE102" i="13"/>
  <c r="AE100" i="13"/>
  <c r="AE98" i="13"/>
  <c r="AE96" i="13"/>
  <c r="AE94" i="13"/>
  <c r="AE92" i="13"/>
  <c r="AE90" i="13"/>
  <c r="AE109" i="13"/>
  <c r="AE107" i="13"/>
  <c r="AE105" i="13"/>
  <c r="AE103" i="13"/>
  <c r="AE101" i="13"/>
  <c r="AE99" i="13"/>
  <c r="AE97" i="13"/>
  <c r="AE95" i="13"/>
  <c r="AE93" i="13"/>
  <c r="AE91" i="13"/>
  <c r="AE89" i="13"/>
  <c r="AE87" i="13"/>
  <c r="AE88" i="13"/>
  <c r="AE86" i="13"/>
  <c r="AE85" i="13"/>
  <c r="AE83" i="13"/>
  <c r="AE81" i="13"/>
  <c r="AE79" i="13"/>
  <c r="AE77" i="13"/>
  <c r="AE75" i="13"/>
  <c r="AE73" i="13"/>
  <c r="AE71" i="13"/>
  <c r="AE69" i="13"/>
  <c r="AE67" i="13"/>
  <c r="AE65" i="13"/>
  <c r="AE63" i="13"/>
  <c r="AE61" i="13"/>
  <c r="AE59" i="13"/>
  <c r="AE57" i="13"/>
  <c r="AE84" i="13"/>
  <c r="AE82" i="13"/>
  <c r="AE80" i="13"/>
  <c r="AE78" i="13"/>
  <c r="AE76" i="13"/>
  <c r="AE74" i="13"/>
  <c r="AE72" i="13"/>
  <c r="AE70" i="13"/>
  <c r="AE68" i="13"/>
  <c r="AE66" i="13"/>
  <c r="AE64" i="13"/>
  <c r="AE62" i="13"/>
  <c r="AE60" i="13"/>
  <c r="AE58" i="13"/>
  <c r="AE56" i="13"/>
  <c r="AE54" i="13"/>
  <c r="AE52" i="13"/>
  <c r="AE50" i="13"/>
  <c r="AE48" i="13"/>
  <c r="AE46" i="13"/>
  <c r="AE44" i="13"/>
  <c r="AE42" i="13"/>
  <c r="AE40" i="13"/>
  <c r="AE55" i="13"/>
  <c r="AE53" i="13"/>
  <c r="AE51" i="13"/>
  <c r="AE49" i="13"/>
  <c r="AE47" i="13"/>
  <c r="AE45" i="13"/>
  <c r="AE43" i="13"/>
  <c r="AE41" i="13"/>
  <c r="AE38" i="13"/>
  <c r="AE36" i="13"/>
  <c r="AE34" i="13"/>
  <c r="AE32" i="13"/>
  <c r="AE30" i="13"/>
  <c r="AE28" i="13"/>
  <c r="AE26" i="13"/>
  <c r="AE24" i="13"/>
  <c r="AE22" i="13"/>
  <c r="AE20" i="13"/>
  <c r="AE18" i="13"/>
  <c r="AE16" i="13"/>
  <c r="J25" i="14" s="1"/>
  <c r="AE14" i="13"/>
  <c r="AE39" i="13"/>
  <c r="AE37" i="13"/>
  <c r="AE35" i="13"/>
  <c r="AE33" i="13"/>
  <c r="AE31" i="13"/>
  <c r="AE29" i="13"/>
  <c r="AE27" i="13"/>
  <c r="AE25" i="13"/>
  <c r="AE23" i="13"/>
  <c r="AE21" i="13"/>
  <c r="AE19" i="13"/>
  <c r="AE17" i="13"/>
  <c r="AE15" i="13"/>
  <c r="AD12" i="13"/>
  <c r="V12" i="13"/>
  <c r="AF332" i="11" l="1"/>
  <c r="AF431" i="11"/>
  <c r="AD366" i="11"/>
  <c r="AD369" i="11"/>
  <c r="AD286" i="11"/>
  <c r="AD335" i="11"/>
  <c r="AD359" i="11"/>
  <c r="AD358" i="11"/>
  <c r="AD288" i="11"/>
  <c r="AD282" i="11"/>
  <c r="AF425" i="11"/>
  <c r="AF407" i="11"/>
  <c r="AF338" i="11"/>
  <c r="AF428" i="11"/>
  <c r="AF375" i="11"/>
  <c r="AF334" i="11"/>
  <c r="AF337" i="11"/>
  <c r="AF422" i="11"/>
  <c r="AD334" i="11"/>
  <c r="AF427" i="11"/>
  <c r="AF408" i="11"/>
  <c r="AD329" i="11"/>
  <c r="AD287" i="11"/>
  <c r="AF411" i="11"/>
  <c r="AF328" i="11"/>
  <c r="AF335" i="11"/>
  <c r="AD362" i="11"/>
  <c r="AF406" i="11"/>
  <c r="AF434" i="11"/>
  <c r="AF333" i="11"/>
  <c r="AF331" i="11"/>
  <c r="AF339" i="11"/>
  <c r="AF426" i="11"/>
  <c r="AF327" i="11"/>
  <c r="AI438" i="11"/>
  <c r="AD285" i="11"/>
  <c r="AF340" i="11"/>
  <c r="AF404" i="11"/>
  <c r="AD281" i="11"/>
  <c r="AF405" i="11"/>
  <c r="AD374" i="11"/>
  <c r="AD328" i="11"/>
  <c r="AF354" i="11"/>
  <c r="AF424" i="11"/>
  <c r="AD371" i="11"/>
  <c r="AD356" i="11"/>
  <c r="AF435" i="11"/>
  <c r="AD361" i="11"/>
  <c r="AD333" i="11"/>
  <c r="AD357" i="11"/>
  <c r="AD292" i="11"/>
  <c r="AF410" i="11"/>
  <c r="AD370" i="11"/>
  <c r="AF350" i="11"/>
  <c r="AF330" i="11"/>
  <c r="AD367" i="11"/>
  <c r="AF417" i="11"/>
  <c r="AD372" i="11"/>
  <c r="AD279" i="11"/>
  <c r="AD368" i="11"/>
  <c r="AD291" i="11"/>
  <c r="AF359" i="11"/>
  <c r="AF429" i="11"/>
  <c r="AF409" i="11"/>
  <c r="AD332" i="11"/>
  <c r="AD360" i="11"/>
  <c r="AG410" i="11"/>
  <c r="Z410" i="11"/>
  <c r="AG417" i="11"/>
  <c r="Z417" i="11"/>
  <c r="AC351" i="11"/>
  <c r="AB351" i="11"/>
  <c r="AB437" i="11"/>
  <c r="AC437" i="11"/>
  <c r="U396" i="11"/>
  <c r="O396" i="11"/>
  <c r="AE396" i="11" s="1"/>
  <c r="S396" i="11"/>
  <c r="Q396" i="11"/>
  <c r="S391" i="11"/>
  <c r="O391" i="11"/>
  <c r="AE391" i="11" s="1"/>
  <c r="U391" i="11"/>
  <c r="Q391" i="11"/>
  <c r="AG408" i="11"/>
  <c r="Z408" i="11"/>
  <c r="AG415" i="11"/>
  <c r="Z415" i="11"/>
  <c r="N376" i="11"/>
  <c r="U420" i="11"/>
  <c r="O420" i="11"/>
  <c r="AE420" i="11" s="1"/>
  <c r="Q420" i="11"/>
  <c r="S420" i="11"/>
  <c r="S398" i="11"/>
  <c r="Q398" i="11"/>
  <c r="U398" i="11"/>
  <c r="O398" i="11"/>
  <c r="AE398" i="11" s="1"/>
  <c r="S419" i="11"/>
  <c r="U419" i="11"/>
  <c r="Q419" i="11"/>
  <c r="O419" i="11"/>
  <c r="AE419" i="11" s="1"/>
  <c r="AB391" i="11"/>
  <c r="AC391" i="11"/>
  <c r="AB426" i="11"/>
  <c r="AC426" i="11"/>
  <c r="AC392" i="11"/>
  <c r="AB392" i="11"/>
  <c r="AC354" i="11"/>
  <c r="AB354" i="11"/>
  <c r="AB402" i="11"/>
  <c r="AC402" i="11"/>
  <c r="AD336" i="11"/>
  <c r="U430" i="11"/>
  <c r="O430" i="11"/>
  <c r="AE430" i="11" s="1"/>
  <c r="S430" i="11"/>
  <c r="Q430" i="11"/>
  <c r="AC396" i="11"/>
  <c r="AB396" i="11"/>
  <c r="AC341" i="11"/>
  <c r="AB341" i="11"/>
  <c r="AB398" i="11"/>
  <c r="AC398" i="11"/>
  <c r="AC347" i="11"/>
  <c r="AB347" i="11"/>
  <c r="AC429" i="11"/>
  <c r="AB429" i="11"/>
  <c r="AD373" i="11"/>
  <c r="Q418" i="11"/>
  <c r="U418" i="11"/>
  <c r="O418" i="11"/>
  <c r="AE418" i="11" s="1"/>
  <c r="S418" i="11"/>
  <c r="AB397" i="11"/>
  <c r="AC397" i="11"/>
  <c r="AC419" i="11"/>
  <c r="AB419" i="11"/>
  <c r="Z409" i="11"/>
  <c r="AG409" i="11"/>
  <c r="Q400" i="11"/>
  <c r="U400" i="11"/>
  <c r="O400" i="11"/>
  <c r="AE400" i="11" s="1"/>
  <c r="S400" i="11"/>
  <c r="AB344" i="11"/>
  <c r="AC344" i="11"/>
  <c r="AB343" i="11"/>
  <c r="AC343" i="11"/>
  <c r="AI376" i="11"/>
  <c r="AB400" i="11"/>
  <c r="AC400" i="11"/>
  <c r="S437" i="11"/>
  <c r="Q437" i="11"/>
  <c r="U437" i="11"/>
  <c r="O437" i="11"/>
  <c r="AE437" i="11" s="1"/>
  <c r="AB350" i="11"/>
  <c r="AC350" i="11"/>
  <c r="Q390" i="11"/>
  <c r="U390" i="11"/>
  <c r="O390" i="11"/>
  <c r="AE390" i="11" s="1"/>
  <c r="S390" i="11"/>
  <c r="U397" i="11"/>
  <c r="O397" i="11"/>
  <c r="AE397" i="11" s="1"/>
  <c r="Q397" i="11"/>
  <c r="S397" i="11"/>
  <c r="S395" i="11"/>
  <c r="Q395" i="11"/>
  <c r="O395" i="11"/>
  <c r="AE395" i="11" s="1"/>
  <c r="U395" i="11"/>
  <c r="Q401" i="11"/>
  <c r="U401" i="11"/>
  <c r="O401" i="11"/>
  <c r="AE401" i="11" s="1"/>
  <c r="S401" i="11"/>
  <c r="AC395" i="11"/>
  <c r="AB395" i="11"/>
  <c r="AB345" i="11"/>
  <c r="AC345" i="11"/>
  <c r="Z414" i="11"/>
  <c r="AG414" i="11"/>
  <c r="Z406" i="11"/>
  <c r="AG406" i="11"/>
  <c r="AG413" i="11"/>
  <c r="Z413" i="11"/>
  <c r="Z405" i="11"/>
  <c r="AG405" i="11"/>
  <c r="AD338" i="11"/>
  <c r="S402" i="11"/>
  <c r="Q402" i="11"/>
  <c r="O402" i="11"/>
  <c r="AE402" i="11" s="1"/>
  <c r="U402" i="11"/>
  <c r="AC427" i="11"/>
  <c r="AB427" i="11"/>
  <c r="AC399" i="11"/>
  <c r="AB399" i="11"/>
  <c r="AB390" i="11"/>
  <c r="AC390" i="11"/>
  <c r="AC353" i="11"/>
  <c r="AB353" i="11"/>
  <c r="AC342" i="11"/>
  <c r="AB342" i="11"/>
  <c r="AB432" i="11"/>
  <c r="AC432" i="11"/>
  <c r="AC421" i="11"/>
  <c r="AB421" i="11"/>
  <c r="AB423" i="11"/>
  <c r="AC423" i="11"/>
  <c r="AB394" i="11"/>
  <c r="AC394" i="11"/>
  <c r="AD284" i="11"/>
  <c r="Q394" i="11"/>
  <c r="U394" i="11"/>
  <c r="O394" i="11"/>
  <c r="AE394" i="11" s="1"/>
  <c r="S394" i="11"/>
  <c r="AB428" i="11"/>
  <c r="AC428" i="11"/>
  <c r="AB435" i="11"/>
  <c r="AC435" i="11"/>
  <c r="AB401" i="11"/>
  <c r="AC401" i="11"/>
  <c r="U399" i="11"/>
  <c r="O399" i="11"/>
  <c r="AE399" i="11" s="1"/>
  <c r="S399" i="11"/>
  <c r="Q399" i="11"/>
  <c r="AB433" i="11"/>
  <c r="AC433" i="11"/>
  <c r="AB346" i="11"/>
  <c r="AC346" i="11"/>
  <c r="U393" i="11"/>
  <c r="O393" i="11"/>
  <c r="AE393" i="11" s="1"/>
  <c r="S393" i="11"/>
  <c r="Q393" i="11"/>
  <c r="S389" i="11"/>
  <c r="U389" i="11"/>
  <c r="O389" i="11"/>
  <c r="AE389" i="11" s="1"/>
  <c r="Q389" i="11"/>
  <c r="AB430" i="11"/>
  <c r="AC430" i="11"/>
  <c r="Z416" i="11"/>
  <c r="AG416" i="11"/>
  <c r="AG407" i="11"/>
  <c r="Z407" i="11"/>
  <c r="Z412" i="11"/>
  <c r="AG412" i="11"/>
  <c r="AG404" i="11"/>
  <c r="Z404" i="11"/>
  <c r="AG411" i="11"/>
  <c r="Z411" i="11"/>
  <c r="AG403" i="11"/>
  <c r="Z403" i="11"/>
  <c r="AF358" i="11"/>
  <c r="AF336" i="11"/>
  <c r="AF433" i="11"/>
  <c r="AF415" i="11"/>
  <c r="AD340" i="11"/>
  <c r="U416" i="11"/>
  <c r="O416" i="11"/>
  <c r="AE416" i="11" s="1"/>
  <c r="S416" i="11"/>
  <c r="Q416" i="11"/>
  <c r="AF357" i="11"/>
  <c r="AD364" i="11"/>
  <c r="AD363" i="11"/>
  <c r="AD339" i="11"/>
  <c r="AB422" i="11"/>
  <c r="AC422" i="11"/>
  <c r="AB352" i="11"/>
  <c r="AC352" i="11"/>
  <c r="AB434" i="11"/>
  <c r="AC434" i="11"/>
  <c r="AC348" i="11"/>
  <c r="AB348" i="11"/>
  <c r="AF432" i="11"/>
  <c r="AD331" i="11"/>
  <c r="AD327" i="11"/>
  <c r="AD290" i="11"/>
  <c r="AD313" i="11"/>
  <c r="AF403" i="11"/>
  <c r="AF413" i="11"/>
  <c r="AD365" i="11"/>
  <c r="AF329" i="11"/>
  <c r="AF368" i="11"/>
  <c r="S412" i="11"/>
  <c r="O412" i="11"/>
  <c r="AE412" i="11" s="1"/>
  <c r="Q412" i="11"/>
  <c r="U412" i="11"/>
  <c r="U392" i="11"/>
  <c r="O392" i="11"/>
  <c r="AE392" i="11" s="1"/>
  <c r="S392" i="11"/>
  <c r="Q392" i="11"/>
  <c r="AB425" i="11"/>
  <c r="AC425" i="11"/>
  <c r="AB389" i="11"/>
  <c r="AC389" i="11"/>
  <c r="AB424" i="11"/>
  <c r="AC424" i="11"/>
  <c r="AB349" i="11"/>
  <c r="AC349" i="11"/>
  <c r="AB420" i="11"/>
  <c r="AC420" i="11"/>
  <c r="AF436" i="11"/>
  <c r="AC393" i="11"/>
  <c r="AB393" i="11"/>
  <c r="AC436" i="11"/>
  <c r="AB436" i="11"/>
  <c r="AD289" i="11"/>
  <c r="AD280" i="11"/>
  <c r="AD293" i="11"/>
  <c r="AF356" i="11"/>
  <c r="AF414" i="11"/>
  <c r="AF423" i="11"/>
  <c r="AC375" i="11"/>
  <c r="AB375" i="11"/>
  <c r="AD337" i="11"/>
  <c r="AD283" i="11"/>
  <c r="AD330" i="11"/>
  <c r="U421" i="11"/>
  <c r="O421" i="11"/>
  <c r="AE421" i="11" s="1"/>
  <c r="S421" i="11"/>
  <c r="Q421" i="11"/>
  <c r="AB431" i="11"/>
  <c r="AC431" i="11"/>
  <c r="AB418" i="11"/>
  <c r="AC418" i="11"/>
  <c r="AC355" i="11"/>
  <c r="AB355" i="11"/>
  <c r="Q326" i="11"/>
  <c r="Q376" i="11" s="1"/>
  <c r="O376" i="11"/>
  <c r="AE326" i="11"/>
  <c r="M376" i="11"/>
  <c r="AF326" i="11"/>
  <c r="O388" i="11"/>
  <c r="K438" i="11"/>
  <c r="H55" i="18"/>
  <c r="H80" i="20" s="1"/>
  <c r="K127" i="21"/>
  <c r="K144" i="21"/>
  <c r="J434" i="11"/>
  <c r="J426" i="11"/>
  <c r="J401" i="11"/>
  <c r="J406" i="11"/>
  <c r="J403" i="11"/>
  <c r="J414" i="11"/>
  <c r="J430" i="11"/>
  <c r="J411" i="11"/>
  <c r="J416" i="11"/>
  <c r="J408" i="11"/>
  <c r="J413" i="11"/>
  <c r="J399" i="11"/>
  <c r="J432" i="11"/>
  <c r="J405" i="11"/>
  <c r="J421" i="11"/>
  <c r="J428" i="11"/>
  <c r="J435" i="11"/>
  <c r="J431" i="11"/>
  <c r="J427" i="11"/>
  <c r="J412" i="11"/>
  <c r="J415" i="11"/>
  <c r="J407" i="11"/>
  <c r="J410" i="11"/>
  <c r="J404" i="11"/>
  <c r="J417" i="11"/>
  <c r="J409" i="11"/>
  <c r="J57" i="14"/>
  <c r="K14" i="14" s="1"/>
  <c r="K57" i="14" s="1"/>
  <c r="L14" i="14" s="1"/>
  <c r="L57" i="14" s="1"/>
  <c r="M14" i="14" s="1"/>
  <c r="G15" i="16"/>
  <c r="G17" i="16" s="1"/>
  <c r="F37" i="20" s="1"/>
  <c r="I29" i="14"/>
  <c r="H37" i="17" s="1"/>
  <c r="H40" i="17" s="1"/>
  <c r="J398" i="11"/>
  <c r="J396" i="11"/>
  <c r="J394" i="11"/>
  <c r="J400" i="11"/>
  <c r="J402" i="11"/>
  <c r="L16" i="12"/>
  <c r="L19" i="12" s="1"/>
  <c r="K29" i="14"/>
  <c r="G80" i="20"/>
  <c r="H22" i="15"/>
  <c r="H30" i="20" s="1"/>
  <c r="K155" i="21"/>
  <c r="H184" i="18"/>
  <c r="H70" i="20"/>
  <c r="G70" i="20"/>
  <c r="G37" i="17"/>
  <c r="G40" i="17" s="1"/>
  <c r="J24" i="14"/>
  <c r="X12" i="13"/>
  <c r="L35" i="14"/>
  <c r="M58" i="21"/>
  <c r="M64" i="21" s="1"/>
  <c r="K40" i="14"/>
  <c r="K50" i="14" s="1"/>
  <c r="AH14" i="13"/>
  <c r="AH16" i="13"/>
  <c r="M25" i="14" s="1"/>
  <c r="AH18" i="13"/>
  <c r="AH20" i="13"/>
  <c r="AH22" i="13"/>
  <c r="AH24" i="13"/>
  <c r="AH26" i="13"/>
  <c r="AH28" i="13"/>
  <c r="AH30" i="13"/>
  <c r="AH32" i="13"/>
  <c r="AH34" i="13"/>
  <c r="AH36" i="13"/>
  <c r="AH38" i="13"/>
  <c r="AH40" i="13"/>
  <c r="AH42" i="13"/>
  <c r="AH44" i="13"/>
  <c r="AH46" i="13"/>
  <c r="AH48" i="13"/>
  <c r="AH50" i="13"/>
  <c r="AH52" i="13"/>
  <c r="AH54" i="13"/>
  <c r="AH56" i="13"/>
  <c r="AH58" i="13"/>
  <c r="AH60" i="13"/>
  <c r="AH62" i="13"/>
  <c r="AH64" i="13"/>
  <c r="AH66" i="13"/>
  <c r="AH68" i="13"/>
  <c r="AH70" i="13"/>
  <c r="AH72" i="13"/>
  <c r="AH74" i="13"/>
  <c r="AH76" i="13"/>
  <c r="AH78" i="13"/>
  <c r="AH80" i="13"/>
  <c r="AH82" i="13"/>
  <c r="AH84" i="13"/>
  <c r="AH86" i="13"/>
  <c r="AH88" i="13"/>
  <c r="AH90" i="13"/>
  <c r="AH92" i="13"/>
  <c r="AH94" i="13"/>
  <c r="AH96" i="13"/>
  <c r="AH98" i="13"/>
  <c r="AH100" i="13"/>
  <c r="AH102" i="13"/>
  <c r="AH104" i="13"/>
  <c r="AH106" i="13"/>
  <c r="AH108" i="13"/>
  <c r="AH110" i="13"/>
  <c r="AH112" i="13"/>
  <c r="AH114" i="13"/>
  <c r="AH116" i="13"/>
  <c r="AH118" i="13"/>
  <c r="AH120" i="13"/>
  <c r="AH122" i="13"/>
  <c r="AH124" i="13"/>
  <c r="AH126" i="13"/>
  <c r="AH128" i="13"/>
  <c r="AH130" i="13"/>
  <c r="AH132" i="13"/>
  <c r="AH134" i="13"/>
  <c r="AH136" i="13"/>
  <c r="AH138" i="13"/>
  <c r="AH140" i="13"/>
  <c r="AH15" i="13"/>
  <c r="AH17" i="13"/>
  <c r="AH19" i="13"/>
  <c r="AH21" i="13"/>
  <c r="AH23" i="13"/>
  <c r="AH25" i="13"/>
  <c r="AH27" i="13"/>
  <c r="AH29" i="13"/>
  <c r="AH31" i="13"/>
  <c r="AH33" i="13"/>
  <c r="AH35" i="13"/>
  <c r="AH37" i="13"/>
  <c r="AH39" i="13"/>
  <c r="AH41" i="13"/>
  <c r="AH43" i="13"/>
  <c r="AH45" i="13"/>
  <c r="AH47" i="13"/>
  <c r="AH49" i="13"/>
  <c r="AH51" i="13"/>
  <c r="AH53" i="13"/>
  <c r="AH55" i="13"/>
  <c r="AH57" i="13"/>
  <c r="AH59" i="13"/>
  <c r="AH61" i="13"/>
  <c r="AH63" i="13"/>
  <c r="AH65" i="13"/>
  <c r="AH67" i="13"/>
  <c r="AH69" i="13"/>
  <c r="AH71" i="13"/>
  <c r="AH73" i="13"/>
  <c r="AH75" i="13"/>
  <c r="AH77" i="13"/>
  <c r="AH79" i="13"/>
  <c r="AH81" i="13"/>
  <c r="AH83" i="13"/>
  <c r="AH85" i="13"/>
  <c r="AH87" i="13"/>
  <c r="AH89" i="13"/>
  <c r="AH91" i="13"/>
  <c r="AH93" i="13"/>
  <c r="AH95" i="13"/>
  <c r="AH97" i="13"/>
  <c r="AH99" i="13"/>
  <c r="AH101" i="13"/>
  <c r="AH103" i="13"/>
  <c r="AH105" i="13"/>
  <c r="AH107" i="13"/>
  <c r="AH109" i="13"/>
  <c r="AH111" i="13"/>
  <c r="AH113" i="13"/>
  <c r="AH115" i="13"/>
  <c r="AH117" i="13"/>
  <c r="AH119" i="13"/>
  <c r="AH121" i="13"/>
  <c r="AH123" i="13"/>
  <c r="AH125" i="13"/>
  <c r="AH127" i="13"/>
  <c r="AH129" i="13"/>
  <c r="AH131" i="13"/>
  <c r="AH133" i="13"/>
  <c r="AH135" i="13"/>
  <c r="AH137" i="13"/>
  <c r="AH139" i="13"/>
  <c r="AH141" i="13"/>
  <c r="L24" i="14"/>
  <c r="AG12" i="13"/>
  <c r="H56" i="14"/>
  <c r="H18" i="14"/>
  <c r="L58" i="21"/>
  <c r="L64" i="21" s="1"/>
  <c r="J40" i="14"/>
  <c r="J50" i="14" s="1"/>
  <c r="I19" i="17" s="1"/>
  <c r="I55" i="14"/>
  <c r="Y14" i="13"/>
  <c r="Y16" i="13"/>
  <c r="M36" i="14" s="1"/>
  <c r="O59" i="21" s="1"/>
  <c r="Y18" i="13"/>
  <c r="Y20" i="13"/>
  <c r="Y22" i="13"/>
  <c r="Y24" i="13"/>
  <c r="Y26" i="13"/>
  <c r="Y28" i="13"/>
  <c r="Y30" i="13"/>
  <c r="Y32" i="13"/>
  <c r="Y34" i="13"/>
  <c r="Y36" i="13"/>
  <c r="Y38" i="13"/>
  <c r="Y40" i="13"/>
  <c r="Y42" i="13"/>
  <c r="Y44" i="13"/>
  <c r="Y46" i="13"/>
  <c r="Y48" i="13"/>
  <c r="Y50" i="13"/>
  <c r="Y52" i="13"/>
  <c r="Y54" i="13"/>
  <c r="Y56" i="13"/>
  <c r="Y58" i="13"/>
  <c r="Y60" i="13"/>
  <c r="Y62" i="13"/>
  <c r="Y64" i="13"/>
  <c r="Y66" i="13"/>
  <c r="Y68" i="13"/>
  <c r="Y15" i="13"/>
  <c r="Y19" i="13"/>
  <c r="Y23" i="13"/>
  <c r="Y27" i="13"/>
  <c r="Y31" i="13"/>
  <c r="Y35" i="13"/>
  <c r="Y39" i="13"/>
  <c r="Y43" i="13"/>
  <c r="Y47" i="13"/>
  <c r="Y51" i="13"/>
  <c r="Y55" i="13"/>
  <c r="Y59" i="13"/>
  <c r="Y63" i="13"/>
  <c r="Y67" i="13"/>
  <c r="Y71" i="13"/>
  <c r="Y73" i="13"/>
  <c r="Y75" i="13"/>
  <c r="Y77" i="13"/>
  <c r="Y79" i="13"/>
  <c r="Y81" i="13"/>
  <c r="Y83" i="13"/>
  <c r="Y85" i="13"/>
  <c r="Y87" i="13"/>
  <c r="Y89" i="13"/>
  <c r="Y91" i="13"/>
  <c r="Y93" i="13"/>
  <c r="Y95" i="13"/>
  <c r="Y97" i="13"/>
  <c r="Y99" i="13"/>
  <c r="Y101" i="13"/>
  <c r="Y103" i="13"/>
  <c r="Y105" i="13"/>
  <c r="Y107" i="13"/>
  <c r="Y109" i="13"/>
  <c r="Y111" i="13"/>
  <c r="Y113" i="13"/>
  <c r="Y115" i="13"/>
  <c r="Y117" i="13"/>
  <c r="Y119" i="13"/>
  <c r="Y121" i="13"/>
  <c r="Y123" i="13"/>
  <c r="Y125" i="13"/>
  <c r="Y127" i="13"/>
  <c r="Y129" i="13"/>
  <c r="Y131" i="13"/>
  <c r="Y133" i="13"/>
  <c r="Y135" i="13"/>
  <c r="Y137" i="13"/>
  <c r="Y139" i="13"/>
  <c r="Y141" i="13"/>
  <c r="Y17" i="13"/>
  <c r="Y21" i="13"/>
  <c r="Y25" i="13"/>
  <c r="Y33" i="13"/>
  <c r="Y41" i="13"/>
  <c r="Y49" i="13"/>
  <c r="Y57" i="13"/>
  <c r="Y65" i="13"/>
  <c r="Y70" i="13"/>
  <c r="Y74" i="13"/>
  <c r="Y78" i="13"/>
  <c r="Y82" i="13"/>
  <c r="Y86" i="13"/>
  <c r="Y90" i="13"/>
  <c r="Y94" i="13"/>
  <c r="Y98" i="13"/>
  <c r="Y102" i="13"/>
  <c r="Y106" i="13"/>
  <c r="Y110" i="13"/>
  <c r="Y114" i="13"/>
  <c r="Y118" i="13"/>
  <c r="Y122" i="13"/>
  <c r="Y126" i="13"/>
  <c r="Y130" i="13"/>
  <c r="Y134" i="13"/>
  <c r="Y138" i="13"/>
  <c r="Y29" i="13"/>
  <c r="Y37" i="13"/>
  <c r="Y45" i="13"/>
  <c r="Y53" i="13"/>
  <c r="Y61" i="13"/>
  <c r="Y69" i="13"/>
  <c r="Y72" i="13"/>
  <c r="Y76" i="13"/>
  <c r="Y80" i="13"/>
  <c r="Y84" i="13"/>
  <c r="Y88" i="13"/>
  <c r="Y92" i="13"/>
  <c r="Y96" i="13"/>
  <c r="Y100" i="13"/>
  <c r="Y104" i="13"/>
  <c r="Y108" i="13"/>
  <c r="Y112" i="13"/>
  <c r="Y116" i="13"/>
  <c r="Y120" i="13"/>
  <c r="Y124" i="13"/>
  <c r="Y128" i="13"/>
  <c r="Y132" i="13"/>
  <c r="Y136" i="13"/>
  <c r="Y140" i="13"/>
  <c r="AE12" i="13"/>
  <c r="AD397" i="11" l="1"/>
  <c r="AD354" i="11"/>
  <c r="AD426" i="11"/>
  <c r="AD430" i="11"/>
  <c r="AD346" i="11"/>
  <c r="AD400" i="11"/>
  <c r="AD437" i="11"/>
  <c r="AD433" i="11"/>
  <c r="AD343" i="11"/>
  <c r="AF402" i="11"/>
  <c r="AF394" i="11"/>
  <c r="AF401" i="11"/>
  <c r="AF397" i="11"/>
  <c r="AF393" i="11"/>
  <c r="AF437" i="11"/>
  <c r="AF412" i="11"/>
  <c r="AF400" i="11"/>
  <c r="AF398" i="11"/>
  <c r="AD423" i="11"/>
  <c r="AD353" i="11"/>
  <c r="AD398" i="11"/>
  <c r="AD393" i="11"/>
  <c r="AD420" i="11"/>
  <c r="AD424" i="11"/>
  <c r="AD352" i="11"/>
  <c r="AD434" i="11"/>
  <c r="AD375" i="11"/>
  <c r="AD436" i="11"/>
  <c r="AF392" i="11"/>
  <c r="AF416" i="11"/>
  <c r="AF399" i="11"/>
  <c r="AD435" i="11"/>
  <c r="AD394" i="11"/>
  <c r="AD342" i="11"/>
  <c r="AD390" i="11"/>
  <c r="AD427" i="11"/>
  <c r="AD395" i="11"/>
  <c r="AF390" i="11"/>
  <c r="AD344" i="11"/>
  <c r="AF418" i="11"/>
  <c r="AF419" i="11"/>
  <c r="AD391" i="11"/>
  <c r="AF421" i="11"/>
  <c r="AD389" i="11"/>
  <c r="AD425" i="11"/>
  <c r="AD422" i="11"/>
  <c r="AD402" i="11"/>
  <c r="AF396" i="11"/>
  <c r="AD351" i="11"/>
  <c r="AD349" i="11"/>
  <c r="AD348" i="11"/>
  <c r="AC413" i="11"/>
  <c r="AB413" i="11"/>
  <c r="AD419" i="11"/>
  <c r="AD429" i="11"/>
  <c r="AD396" i="11"/>
  <c r="AC403" i="11"/>
  <c r="AB403" i="11"/>
  <c r="AC407" i="11"/>
  <c r="AB407" i="11"/>
  <c r="AB406" i="11"/>
  <c r="AC406" i="11"/>
  <c r="AC408" i="11"/>
  <c r="AB408" i="11"/>
  <c r="AD355" i="11"/>
  <c r="AD431" i="11"/>
  <c r="AC411" i="11"/>
  <c r="AB411" i="11"/>
  <c r="AD421" i="11"/>
  <c r="AB414" i="11"/>
  <c r="AC414" i="11"/>
  <c r="AD347" i="11"/>
  <c r="AD341" i="11"/>
  <c r="AD392" i="11"/>
  <c r="AB415" i="11"/>
  <c r="AC415" i="11"/>
  <c r="AB410" i="11"/>
  <c r="AC410" i="11"/>
  <c r="AC404" i="11"/>
  <c r="AB404" i="11"/>
  <c r="AB405" i="11"/>
  <c r="AC405" i="11"/>
  <c r="AB417" i="11"/>
  <c r="AC417" i="11"/>
  <c r="N438" i="11"/>
  <c r="AD418" i="11"/>
  <c r="AB412" i="11"/>
  <c r="AC412" i="11"/>
  <c r="AC416" i="11"/>
  <c r="AB416" i="11"/>
  <c r="AF389" i="11"/>
  <c r="AD401" i="11"/>
  <c r="AD428" i="11"/>
  <c r="AD432" i="11"/>
  <c r="AD399" i="11"/>
  <c r="AD345" i="11"/>
  <c r="AF395" i="11"/>
  <c r="AD350" i="11"/>
  <c r="AB409" i="11"/>
  <c r="AC409" i="11"/>
  <c r="AF430" i="11"/>
  <c r="AF420" i="11"/>
  <c r="AF391" i="11"/>
  <c r="AF388" i="11"/>
  <c r="M438" i="11"/>
  <c r="Q388" i="11"/>
  <c r="Q438" i="11" s="1"/>
  <c r="O438" i="11"/>
  <c r="AE388" i="11"/>
  <c r="M57" i="14"/>
  <c r="F125" i="18"/>
  <c r="M16" i="12"/>
  <c r="M19" i="12" s="1"/>
  <c r="L29" i="14"/>
  <c r="J29" i="14"/>
  <c r="I55" i="18"/>
  <c r="L144" i="21"/>
  <c r="M160" i="21"/>
  <c r="I74" i="15" s="1"/>
  <c r="L160" i="21"/>
  <c r="H74" i="15" s="1"/>
  <c r="M144" i="21"/>
  <c r="M35" i="14"/>
  <c r="L127" i="21"/>
  <c r="I13" i="14"/>
  <c r="H61" i="14"/>
  <c r="H15" i="16" s="1"/>
  <c r="H17" i="16" s="1"/>
  <c r="G37" i="20" s="1"/>
  <c r="AH12" i="13"/>
  <c r="M24" i="14"/>
  <c r="M127" i="21"/>
  <c r="N58" i="21"/>
  <c r="N64" i="21" s="1"/>
  <c r="L40" i="14"/>
  <c r="L50" i="14" s="1"/>
  <c r="J12" i="14"/>
  <c r="Y12" i="13"/>
  <c r="AD414" i="11" l="1"/>
  <c r="AD416" i="11"/>
  <c r="AD403" i="11"/>
  <c r="AD409" i="11"/>
  <c r="AD412" i="11"/>
  <c r="AD417" i="11"/>
  <c r="AD404" i="11"/>
  <c r="AD415" i="11"/>
  <c r="AD411" i="11"/>
  <c r="AD413" i="11"/>
  <c r="AD408" i="11"/>
  <c r="AD407" i="11"/>
  <c r="AD405" i="11"/>
  <c r="AD410" i="11"/>
  <c r="AD406" i="11"/>
  <c r="N16" i="12"/>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G125" i="18"/>
  <c r="M29" i="14"/>
  <c r="J22" i="15"/>
  <c r="M155" i="21"/>
  <c r="I80" i="20"/>
  <c r="I22" i="15"/>
  <c r="I30" i="20" s="1"/>
  <c r="L155" i="21"/>
  <c r="I184" i="18"/>
  <c r="I70" i="20"/>
  <c r="I37" i="17"/>
  <c r="I40" i="17" s="1"/>
  <c r="N144" i="21"/>
  <c r="N160" i="21"/>
  <c r="J74" i="15" s="1"/>
  <c r="N127" i="21"/>
  <c r="I56" i="14"/>
  <c r="I18" i="14"/>
  <c r="O58" i="21"/>
  <c r="O64" i="21" s="1"/>
  <c r="O144" i="21" s="1"/>
  <c r="M40" i="14"/>
  <c r="M50" i="14" s="1"/>
  <c r="J55" i="14"/>
  <c r="L22" i="15" l="1"/>
  <c r="O155" i="21"/>
  <c r="K22" i="15"/>
  <c r="N155" i="21"/>
  <c r="O160" i="21"/>
  <c r="K74" i="15" s="1"/>
  <c r="O127" i="21"/>
  <c r="J13" i="14"/>
  <c r="I61" i="14"/>
  <c r="I15" i="16" s="1"/>
  <c r="I17" i="16" s="1"/>
  <c r="H37" i="20" s="1"/>
  <c r="K12" i="14"/>
  <c r="H125" i="18" l="1"/>
  <c r="J56" i="14"/>
  <c r="J18" i="14"/>
  <c r="K55" i="14"/>
  <c r="K13" i="14" l="1"/>
  <c r="J61" i="14"/>
  <c r="L12" i="14"/>
  <c r="J15" i="16" l="1"/>
  <c r="J17" i="16" s="1"/>
  <c r="I37" i="20" s="1"/>
  <c r="K56" i="14"/>
  <c r="K18" i="14"/>
  <c r="L55" i="14"/>
  <c r="I125" i="18" l="1"/>
  <c r="L13" i="14"/>
  <c r="K61" i="14"/>
  <c r="M12" i="14"/>
  <c r="L56" i="14" l="1"/>
  <c r="L18" i="14"/>
  <c r="M55" i="14"/>
  <c r="M13" i="14" l="1"/>
  <c r="L61" i="14"/>
  <c r="E241" i="10"/>
  <c r="D241" i="10"/>
  <c r="D353" i="10" s="1"/>
  <c r="D465" i="10" s="1"/>
  <c r="D577" i="10" s="1"/>
  <c r="D689" i="10" s="1"/>
  <c r="F241" i="10"/>
  <c r="AG129" i="10"/>
  <c r="D242" i="10"/>
  <c r="D354" i="10" s="1"/>
  <c r="D466" i="10" s="1"/>
  <c r="D578" i="10" s="1"/>
  <c r="D690" i="10" s="1"/>
  <c r="E242" i="10"/>
  <c r="F242" i="10"/>
  <c r="F354" i="10" s="1"/>
  <c r="F466" i="10" s="1"/>
  <c r="F578" i="10" s="1"/>
  <c r="F690" i="10" s="1"/>
  <c r="D243" i="10"/>
  <c r="D355" i="10" s="1"/>
  <c r="D467" i="10" s="1"/>
  <c r="D579" i="10" s="1"/>
  <c r="D691" i="10" s="1"/>
  <c r="F243" i="10"/>
  <c r="F355" i="10" s="1"/>
  <c r="F467" i="10" s="1"/>
  <c r="F579" i="10" s="1"/>
  <c r="F691" i="10" s="1"/>
  <c r="AG131" i="10"/>
  <c r="D244" i="10"/>
  <c r="D356" i="10" s="1"/>
  <c r="D468" i="10" s="1"/>
  <c r="D580" i="10" s="1"/>
  <c r="D692" i="10" s="1"/>
  <c r="F244" i="10"/>
  <c r="F356" i="10" s="1"/>
  <c r="F468" i="10" s="1"/>
  <c r="F580" i="10" s="1"/>
  <c r="F692" i="10" s="1"/>
  <c r="AG132" i="10"/>
  <c r="D245" i="10"/>
  <c r="D357" i="10" s="1"/>
  <c r="D469" i="10" s="1"/>
  <c r="D581" i="10" s="1"/>
  <c r="D693" i="10" s="1"/>
  <c r="E245" i="10"/>
  <c r="F245" i="10"/>
  <c r="F357" i="10" s="1"/>
  <c r="F469" i="10" s="1"/>
  <c r="F581" i="10" s="1"/>
  <c r="F693" i="10" s="1"/>
  <c r="AG133" i="10"/>
  <c r="D246" i="10"/>
  <c r="D358" i="10" s="1"/>
  <c r="D470" i="10" s="1"/>
  <c r="D582" i="10" s="1"/>
  <c r="D694" i="10" s="1"/>
  <c r="E246" i="10"/>
  <c r="F246" i="10"/>
  <c r="F358" i="10" s="1"/>
  <c r="F470" i="10" s="1"/>
  <c r="F582" i="10" s="1"/>
  <c r="F694" i="10" s="1"/>
  <c r="D247" i="10"/>
  <c r="D359" i="10" s="1"/>
  <c r="D471" i="10" s="1"/>
  <c r="D583" i="10" s="1"/>
  <c r="D695" i="10" s="1"/>
  <c r="F247" i="10"/>
  <c r="F359" i="10" s="1"/>
  <c r="F471" i="10" s="1"/>
  <c r="F583" i="10" s="1"/>
  <c r="F695" i="10" s="1"/>
  <c r="AG135" i="10"/>
  <c r="D248" i="10"/>
  <c r="D360" i="10" s="1"/>
  <c r="D472" i="10" s="1"/>
  <c r="D584" i="10" s="1"/>
  <c r="D696" i="10" s="1"/>
  <c r="F248" i="10"/>
  <c r="F360" i="10" s="1"/>
  <c r="F472" i="10" s="1"/>
  <c r="F584" i="10" s="1"/>
  <c r="F696" i="10" s="1"/>
  <c r="AG136" i="10"/>
  <c r="D249" i="10"/>
  <c r="D361" i="10" s="1"/>
  <c r="D473" i="10" s="1"/>
  <c r="D585" i="10" s="1"/>
  <c r="D697" i="10" s="1"/>
  <c r="E249" i="10"/>
  <c r="F249" i="10"/>
  <c r="F361" i="10" s="1"/>
  <c r="F473" i="10" s="1"/>
  <c r="F585" i="10" s="1"/>
  <c r="F697" i="10" s="1"/>
  <c r="AG137" i="10"/>
  <c r="D250" i="10"/>
  <c r="D362" i="10" s="1"/>
  <c r="D474" i="10" s="1"/>
  <c r="D586" i="10" s="1"/>
  <c r="D698" i="10" s="1"/>
  <c r="E250" i="10"/>
  <c r="F250" i="10"/>
  <c r="F362" i="10" s="1"/>
  <c r="F474" i="10" s="1"/>
  <c r="F586" i="10" s="1"/>
  <c r="F698" i="10" s="1"/>
  <c r="D251" i="10"/>
  <c r="D363" i="10" s="1"/>
  <c r="D475" i="10" s="1"/>
  <c r="D587" i="10" s="1"/>
  <c r="D699" i="10" s="1"/>
  <c r="F251" i="10"/>
  <c r="F363" i="10" s="1"/>
  <c r="F475" i="10" s="1"/>
  <c r="F587" i="10" s="1"/>
  <c r="F699" i="10" s="1"/>
  <c r="AG139" i="10"/>
  <c r="D252" i="10"/>
  <c r="D364" i="10" s="1"/>
  <c r="D476" i="10" s="1"/>
  <c r="D588" i="10" s="1"/>
  <c r="D700" i="10" s="1"/>
  <c r="F252" i="10"/>
  <c r="F364" i="10" s="1"/>
  <c r="F476" i="10" s="1"/>
  <c r="F588" i="10" s="1"/>
  <c r="F700" i="10" s="1"/>
  <c r="AG140" i="10"/>
  <c r="D253" i="10"/>
  <c r="D365" i="10" s="1"/>
  <c r="D477" i="10" s="1"/>
  <c r="D589" i="10" s="1"/>
  <c r="D701" i="10" s="1"/>
  <c r="E253" i="10"/>
  <c r="F253" i="10"/>
  <c r="F365" i="10" s="1"/>
  <c r="F477" i="10" s="1"/>
  <c r="F589" i="10" s="1"/>
  <c r="F701" i="10" s="1"/>
  <c r="AG141" i="10"/>
  <c r="D254" i="10"/>
  <c r="D366" i="10" s="1"/>
  <c r="D478" i="10" s="1"/>
  <c r="D590" i="10" s="1"/>
  <c r="D702" i="10" s="1"/>
  <c r="E254" i="10"/>
  <c r="F254" i="10"/>
  <c r="F366" i="10" s="1"/>
  <c r="F478" i="10" s="1"/>
  <c r="F590" i="10" s="1"/>
  <c r="F702" i="10" s="1"/>
  <c r="D255" i="10"/>
  <c r="D367" i="10" s="1"/>
  <c r="D479" i="10" s="1"/>
  <c r="D591" i="10" s="1"/>
  <c r="D703" i="10" s="1"/>
  <c r="F255" i="10"/>
  <c r="F367" i="10" s="1"/>
  <c r="F479" i="10" s="1"/>
  <c r="F591" i="10" s="1"/>
  <c r="F703" i="10" s="1"/>
  <c r="AG143" i="10"/>
  <c r="D256" i="10"/>
  <c r="D368" i="10" s="1"/>
  <c r="D480" i="10" s="1"/>
  <c r="D592" i="10" s="1"/>
  <c r="D704" i="10" s="1"/>
  <c r="F256" i="10"/>
  <c r="F368" i="10" s="1"/>
  <c r="F480" i="10" s="1"/>
  <c r="F592" i="10" s="1"/>
  <c r="F704" i="10" s="1"/>
  <c r="D257" i="10"/>
  <c r="D369" i="10" s="1"/>
  <c r="D481" i="10" s="1"/>
  <c r="D593" i="10" s="1"/>
  <c r="D705" i="10" s="1"/>
  <c r="E257" i="10"/>
  <c r="F257" i="10"/>
  <c r="F369" i="10" s="1"/>
  <c r="F481" i="10" s="1"/>
  <c r="F593" i="10" s="1"/>
  <c r="F705" i="10" s="1"/>
  <c r="D258" i="10"/>
  <c r="D370" i="10" s="1"/>
  <c r="D482" i="10" s="1"/>
  <c r="D594" i="10" s="1"/>
  <c r="D706" i="10" s="1"/>
  <c r="F258" i="10"/>
  <c r="F370" i="10" s="1"/>
  <c r="F482" i="10" s="1"/>
  <c r="F594" i="10" s="1"/>
  <c r="F706" i="10" s="1"/>
  <c r="AH146" i="10"/>
  <c r="AI146" i="10" s="1"/>
  <c r="D259" i="10"/>
  <c r="D371" i="10" s="1"/>
  <c r="D483" i="10" s="1"/>
  <c r="D595" i="10" s="1"/>
  <c r="D707" i="10" s="1"/>
  <c r="F259" i="10"/>
  <c r="F371" i="10" s="1"/>
  <c r="F483" i="10" s="1"/>
  <c r="F595" i="10" s="1"/>
  <c r="F707" i="10" s="1"/>
  <c r="AH147" i="10"/>
  <c r="AI147" i="10" s="1"/>
  <c r="AG147" i="10"/>
  <c r="D260" i="10"/>
  <c r="D372" i="10" s="1"/>
  <c r="D484" i="10" s="1"/>
  <c r="D596" i="10" s="1"/>
  <c r="D708" i="10" s="1"/>
  <c r="F260" i="10"/>
  <c r="F372" i="10" s="1"/>
  <c r="F484" i="10" s="1"/>
  <c r="F596" i="10" s="1"/>
  <c r="F708" i="10" s="1"/>
  <c r="AH148" i="10"/>
  <c r="AI148" i="10" s="1"/>
  <c r="AG148" i="10"/>
  <c r="D261" i="10"/>
  <c r="D373" i="10" s="1"/>
  <c r="D485" i="10" s="1"/>
  <c r="D597" i="10" s="1"/>
  <c r="D709" i="10" s="1"/>
  <c r="F261" i="10"/>
  <c r="F373" i="10" s="1"/>
  <c r="F485" i="10" s="1"/>
  <c r="F597" i="10" s="1"/>
  <c r="F709" i="10" s="1"/>
  <c r="AH149" i="10"/>
  <c r="AI149" i="10" s="1"/>
  <c r="AG149" i="10"/>
  <c r="D262" i="10"/>
  <c r="D374" i="10" s="1"/>
  <c r="D486" i="10" s="1"/>
  <c r="D598" i="10" s="1"/>
  <c r="D710" i="10" s="1"/>
  <c r="F262" i="10"/>
  <c r="F374" i="10" s="1"/>
  <c r="F486" i="10" s="1"/>
  <c r="F598" i="10" s="1"/>
  <c r="F710" i="10" s="1"/>
  <c r="AH150" i="10"/>
  <c r="AI150" i="10" s="1"/>
  <c r="D263" i="10"/>
  <c r="D375" i="10" s="1"/>
  <c r="D487" i="10" s="1"/>
  <c r="D599" i="10" s="1"/>
  <c r="D711" i="10" s="1"/>
  <c r="F263" i="10"/>
  <c r="F375" i="10" s="1"/>
  <c r="F487" i="10" s="1"/>
  <c r="F599" i="10" s="1"/>
  <c r="F711" i="10" s="1"/>
  <c r="AH151" i="10"/>
  <c r="AI151" i="10" s="1"/>
  <c r="AG151" i="10"/>
  <c r="D264" i="10"/>
  <c r="D376" i="10" s="1"/>
  <c r="D488" i="10" s="1"/>
  <c r="D600" i="10" s="1"/>
  <c r="D712" i="10" s="1"/>
  <c r="F264" i="10"/>
  <c r="F376" i="10" s="1"/>
  <c r="F488" i="10" s="1"/>
  <c r="F600" i="10" s="1"/>
  <c r="F712" i="10" s="1"/>
  <c r="AH152" i="10"/>
  <c r="AI152" i="10" s="1"/>
  <c r="AG152" i="10"/>
  <c r="D265" i="10"/>
  <c r="D377" i="10" s="1"/>
  <c r="D489" i="10" s="1"/>
  <c r="D601" i="10" s="1"/>
  <c r="D713" i="10" s="1"/>
  <c r="F265" i="10"/>
  <c r="F377" i="10" s="1"/>
  <c r="F489" i="10" s="1"/>
  <c r="F601" i="10" s="1"/>
  <c r="F713" i="10" s="1"/>
  <c r="AH153" i="10"/>
  <c r="AI153" i="10" s="1"/>
  <c r="AG153" i="10"/>
  <c r="D266" i="10"/>
  <c r="D378" i="10" s="1"/>
  <c r="D490" i="10" s="1"/>
  <c r="D602" i="10" s="1"/>
  <c r="D714" i="10" s="1"/>
  <c r="F266" i="10"/>
  <c r="F378" i="10" s="1"/>
  <c r="F490" i="10" s="1"/>
  <c r="F602" i="10" s="1"/>
  <c r="F714" i="10" s="1"/>
  <c r="AH154" i="10"/>
  <c r="AI154" i="10" s="1"/>
  <c r="D267" i="10"/>
  <c r="D379" i="10" s="1"/>
  <c r="D491" i="10" s="1"/>
  <c r="D603" i="10" s="1"/>
  <c r="D715" i="10" s="1"/>
  <c r="F267" i="10"/>
  <c r="F379" i="10" s="1"/>
  <c r="F491" i="10" s="1"/>
  <c r="F603" i="10" s="1"/>
  <c r="F715" i="10" s="1"/>
  <c r="AH155" i="10"/>
  <c r="AI155" i="10" s="1"/>
  <c r="AG155" i="10"/>
  <c r="D268" i="10"/>
  <c r="D380" i="10" s="1"/>
  <c r="D492" i="10" s="1"/>
  <c r="D604" i="10" s="1"/>
  <c r="D716" i="10" s="1"/>
  <c r="F268" i="10"/>
  <c r="F380" i="10" s="1"/>
  <c r="F492" i="10" s="1"/>
  <c r="F604" i="10" s="1"/>
  <c r="F716" i="10" s="1"/>
  <c r="AH156" i="10"/>
  <c r="AI156" i="10" s="1"/>
  <c r="AG156" i="10"/>
  <c r="D269" i="10"/>
  <c r="D381" i="10" s="1"/>
  <c r="D493" i="10" s="1"/>
  <c r="D605" i="10" s="1"/>
  <c r="D717" i="10" s="1"/>
  <c r="F269" i="10"/>
  <c r="F381" i="10" s="1"/>
  <c r="F493" i="10" s="1"/>
  <c r="F605" i="10" s="1"/>
  <c r="F717" i="10" s="1"/>
  <c r="AH157" i="10"/>
  <c r="AI157" i="10" s="1"/>
  <c r="AG157" i="10"/>
  <c r="D270" i="10"/>
  <c r="D382" i="10" s="1"/>
  <c r="D494" i="10" s="1"/>
  <c r="D606" i="10" s="1"/>
  <c r="D718" i="10" s="1"/>
  <c r="F270" i="10"/>
  <c r="F382" i="10" s="1"/>
  <c r="F494" i="10" s="1"/>
  <c r="F606" i="10" s="1"/>
  <c r="F718" i="10" s="1"/>
  <c r="AH158" i="10"/>
  <c r="AI158" i="10" s="1"/>
  <c r="D271" i="10"/>
  <c r="D383" i="10" s="1"/>
  <c r="D495" i="10" s="1"/>
  <c r="D607" i="10" s="1"/>
  <c r="D719" i="10" s="1"/>
  <c r="F271" i="10"/>
  <c r="F383" i="10" s="1"/>
  <c r="F495" i="10" s="1"/>
  <c r="F607" i="10" s="1"/>
  <c r="F719" i="10" s="1"/>
  <c r="AH159" i="10"/>
  <c r="AI159" i="10" s="1"/>
  <c r="AG159" i="10"/>
  <c r="D272" i="10"/>
  <c r="D384" i="10" s="1"/>
  <c r="D496" i="10" s="1"/>
  <c r="D608" i="10" s="1"/>
  <c r="D720" i="10" s="1"/>
  <c r="F272" i="10"/>
  <c r="F384" i="10" s="1"/>
  <c r="F496" i="10" s="1"/>
  <c r="F608" i="10" s="1"/>
  <c r="F720" i="10" s="1"/>
  <c r="AH160" i="10"/>
  <c r="AI160" i="10" s="1"/>
  <c r="AG160" i="10"/>
  <c r="D273" i="10"/>
  <c r="D385" i="10" s="1"/>
  <c r="D497" i="10" s="1"/>
  <c r="D609" i="10" s="1"/>
  <c r="D721" i="10" s="1"/>
  <c r="F273" i="10"/>
  <c r="F385" i="10" s="1"/>
  <c r="F497" i="10" s="1"/>
  <c r="F609" i="10" s="1"/>
  <c r="F721" i="10" s="1"/>
  <c r="AH161" i="10"/>
  <c r="AI161" i="10" s="1"/>
  <c r="AG161" i="10"/>
  <c r="D274" i="10"/>
  <c r="D386" i="10" s="1"/>
  <c r="D498" i="10" s="1"/>
  <c r="D610" i="10" s="1"/>
  <c r="D722" i="10" s="1"/>
  <c r="F274" i="10"/>
  <c r="F386" i="10" s="1"/>
  <c r="F498" i="10" s="1"/>
  <c r="F610" i="10" s="1"/>
  <c r="F722" i="10" s="1"/>
  <c r="AH162" i="10"/>
  <c r="AI162" i="10" s="1"/>
  <c r="D275" i="10"/>
  <c r="D387" i="10" s="1"/>
  <c r="D499" i="10" s="1"/>
  <c r="D611" i="10" s="1"/>
  <c r="D723" i="10" s="1"/>
  <c r="F275" i="10"/>
  <c r="F387" i="10" s="1"/>
  <c r="F499" i="10" s="1"/>
  <c r="F611" i="10" s="1"/>
  <c r="F723" i="10" s="1"/>
  <c r="AH163" i="10"/>
  <c r="AI163" i="10" s="1"/>
  <c r="AG163" i="10"/>
  <c r="D276" i="10"/>
  <c r="D388" i="10" s="1"/>
  <c r="D500" i="10" s="1"/>
  <c r="D612" i="10" s="1"/>
  <c r="D724" i="10" s="1"/>
  <c r="F276" i="10"/>
  <c r="F388" i="10" s="1"/>
  <c r="F500" i="10" s="1"/>
  <c r="F612" i="10" s="1"/>
  <c r="F724" i="10" s="1"/>
  <c r="AH164" i="10"/>
  <c r="AI164" i="10" s="1"/>
  <c r="AG164" i="10"/>
  <c r="D277" i="10"/>
  <c r="D389" i="10" s="1"/>
  <c r="D501" i="10" s="1"/>
  <c r="D613" i="10" s="1"/>
  <c r="D725" i="10" s="1"/>
  <c r="F277" i="10"/>
  <c r="F389" i="10" s="1"/>
  <c r="F501" i="10" s="1"/>
  <c r="F613" i="10" s="1"/>
  <c r="F725" i="10" s="1"/>
  <c r="AH165" i="10"/>
  <c r="AI165" i="10" s="1"/>
  <c r="AG165" i="10"/>
  <c r="D278" i="10"/>
  <c r="D390" i="10" s="1"/>
  <c r="D502" i="10" s="1"/>
  <c r="D614" i="10" s="1"/>
  <c r="D726" i="10" s="1"/>
  <c r="F278" i="10"/>
  <c r="F390" i="10" s="1"/>
  <c r="F502" i="10" s="1"/>
  <c r="F614" i="10" s="1"/>
  <c r="F726" i="10" s="1"/>
  <c r="AH166" i="10"/>
  <c r="AI166" i="10" s="1"/>
  <c r="D279" i="10"/>
  <c r="D391" i="10" s="1"/>
  <c r="D503" i="10" s="1"/>
  <c r="D615" i="10" s="1"/>
  <c r="D727" i="10" s="1"/>
  <c r="F279" i="10"/>
  <c r="F391" i="10" s="1"/>
  <c r="F503" i="10" s="1"/>
  <c r="F615" i="10" s="1"/>
  <c r="F727" i="10" s="1"/>
  <c r="AH167" i="10"/>
  <c r="AI167" i="10" s="1"/>
  <c r="AG167" i="10"/>
  <c r="D280" i="10"/>
  <c r="D392" i="10" s="1"/>
  <c r="D504" i="10" s="1"/>
  <c r="D616" i="10" s="1"/>
  <c r="D728" i="10" s="1"/>
  <c r="F280" i="10"/>
  <c r="F392" i="10" s="1"/>
  <c r="F504" i="10" s="1"/>
  <c r="F616" i="10" s="1"/>
  <c r="F728" i="10" s="1"/>
  <c r="AH168" i="10"/>
  <c r="AI168" i="10" s="1"/>
  <c r="AG168" i="10"/>
  <c r="D281" i="10"/>
  <c r="D393" i="10" s="1"/>
  <c r="D505" i="10" s="1"/>
  <c r="D617" i="10" s="1"/>
  <c r="D729" i="10" s="1"/>
  <c r="F281" i="10"/>
  <c r="F393" i="10" s="1"/>
  <c r="F505" i="10" s="1"/>
  <c r="F617" i="10" s="1"/>
  <c r="F729" i="10" s="1"/>
  <c r="AH169" i="10"/>
  <c r="AI169" i="10" s="1"/>
  <c r="D282" i="10"/>
  <c r="D394" i="10" s="1"/>
  <c r="D506" i="10" s="1"/>
  <c r="D618" i="10" s="1"/>
  <c r="D730" i="10" s="1"/>
  <c r="F282" i="10"/>
  <c r="F394" i="10" s="1"/>
  <c r="F506" i="10" s="1"/>
  <c r="F618" i="10" s="1"/>
  <c r="F730" i="10" s="1"/>
  <c r="AH170" i="10"/>
  <c r="AI170" i="10" s="1"/>
  <c r="D283" i="10"/>
  <c r="D395" i="10" s="1"/>
  <c r="D507" i="10" s="1"/>
  <c r="D619" i="10" s="1"/>
  <c r="D731" i="10" s="1"/>
  <c r="F283" i="10"/>
  <c r="F395" i="10" s="1"/>
  <c r="F507" i="10" s="1"/>
  <c r="F619" i="10" s="1"/>
  <c r="F731" i="10" s="1"/>
  <c r="AH171" i="10"/>
  <c r="AI171" i="10" s="1"/>
  <c r="AG171" i="10"/>
  <c r="D284" i="10"/>
  <c r="D396" i="10" s="1"/>
  <c r="D508" i="10" s="1"/>
  <c r="D620" i="10" s="1"/>
  <c r="D732" i="10" s="1"/>
  <c r="F284" i="10"/>
  <c r="F396" i="10" s="1"/>
  <c r="F508" i="10" s="1"/>
  <c r="F620" i="10" s="1"/>
  <c r="F732" i="10" s="1"/>
  <c r="AH172" i="10"/>
  <c r="AI172" i="10" s="1"/>
  <c r="D285" i="10"/>
  <c r="D397" i="10" s="1"/>
  <c r="D509" i="10" s="1"/>
  <c r="D621" i="10" s="1"/>
  <c r="D733" i="10" s="1"/>
  <c r="F285" i="10"/>
  <c r="F397" i="10" s="1"/>
  <c r="F509" i="10" s="1"/>
  <c r="F621" i="10" s="1"/>
  <c r="F733" i="10" s="1"/>
  <c r="AH173" i="10"/>
  <c r="AI173" i="10" s="1"/>
  <c r="AG173" i="10"/>
  <c r="D286" i="10"/>
  <c r="D398" i="10" s="1"/>
  <c r="D510" i="10" s="1"/>
  <c r="D622" i="10" s="1"/>
  <c r="D734" i="10" s="1"/>
  <c r="F286" i="10"/>
  <c r="F398" i="10" s="1"/>
  <c r="F510" i="10" s="1"/>
  <c r="F622" i="10" s="1"/>
  <c r="F734" i="10" s="1"/>
  <c r="AH174" i="10"/>
  <c r="AI174" i="10" s="1"/>
  <c r="D287" i="10"/>
  <c r="D399" i="10" s="1"/>
  <c r="D511" i="10" s="1"/>
  <c r="D623" i="10" s="1"/>
  <c r="D735" i="10" s="1"/>
  <c r="F287" i="10"/>
  <c r="F399" i="10" s="1"/>
  <c r="F511" i="10" s="1"/>
  <c r="F623" i="10" s="1"/>
  <c r="F735" i="10" s="1"/>
  <c r="AH175" i="10"/>
  <c r="AI175" i="10" s="1"/>
  <c r="AG175" i="10"/>
  <c r="D288" i="10"/>
  <c r="D400" i="10" s="1"/>
  <c r="D512" i="10" s="1"/>
  <c r="D624" i="10" s="1"/>
  <c r="D736" i="10" s="1"/>
  <c r="F288" i="10"/>
  <c r="F400" i="10" s="1"/>
  <c r="F512" i="10" s="1"/>
  <c r="F624" i="10" s="1"/>
  <c r="F736" i="10" s="1"/>
  <c r="AH176" i="10"/>
  <c r="AI176" i="10" s="1"/>
  <c r="AG176" i="10"/>
  <c r="D289" i="10"/>
  <c r="D401" i="10" s="1"/>
  <c r="D513" i="10" s="1"/>
  <c r="D625" i="10" s="1"/>
  <c r="D737" i="10" s="1"/>
  <c r="F289" i="10"/>
  <c r="F401" i="10" s="1"/>
  <c r="F513" i="10" s="1"/>
  <c r="F625" i="10" s="1"/>
  <c r="F737" i="10" s="1"/>
  <c r="AH177" i="10"/>
  <c r="AI177" i="10" s="1"/>
  <c r="D290" i="10"/>
  <c r="D402" i="10" s="1"/>
  <c r="D514" i="10" s="1"/>
  <c r="D626" i="10" s="1"/>
  <c r="D738" i="10" s="1"/>
  <c r="F290" i="10"/>
  <c r="F402" i="10" s="1"/>
  <c r="F514" i="10" s="1"/>
  <c r="F626" i="10" s="1"/>
  <c r="F738" i="10" s="1"/>
  <c r="AH178" i="10"/>
  <c r="AI178" i="10" s="1"/>
  <c r="D291" i="10"/>
  <c r="D403" i="10" s="1"/>
  <c r="D515" i="10" s="1"/>
  <c r="D627" i="10" s="1"/>
  <c r="D739" i="10" s="1"/>
  <c r="F291" i="10"/>
  <c r="F403" i="10" s="1"/>
  <c r="F515" i="10" s="1"/>
  <c r="F627" i="10" s="1"/>
  <c r="F739" i="10" s="1"/>
  <c r="AH179" i="10"/>
  <c r="AI179" i="10" s="1"/>
  <c r="AG179" i="10"/>
  <c r="D292" i="10"/>
  <c r="D404" i="10" s="1"/>
  <c r="D516" i="10" s="1"/>
  <c r="D628" i="10" s="1"/>
  <c r="D740" i="10" s="1"/>
  <c r="F292" i="10"/>
  <c r="F404" i="10" s="1"/>
  <c r="F516" i="10" s="1"/>
  <c r="F628" i="10" s="1"/>
  <c r="F740" i="10" s="1"/>
  <c r="AH180" i="10"/>
  <c r="AI180" i="10" s="1"/>
  <c r="AG180" i="10"/>
  <c r="D293" i="10"/>
  <c r="D405" i="10" s="1"/>
  <c r="D517" i="10" s="1"/>
  <c r="D629" i="10" s="1"/>
  <c r="D741" i="10" s="1"/>
  <c r="F293" i="10"/>
  <c r="F405" i="10" s="1"/>
  <c r="F517" i="10" s="1"/>
  <c r="F629" i="10" s="1"/>
  <c r="F741" i="10" s="1"/>
  <c r="AH181" i="10"/>
  <c r="AI181" i="10" s="1"/>
  <c r="D294" i="10"/>
  <c r="D406" i="10" s="1"/>
  <c r="D518" i="10" s="1"/>
  <c r="D630" i="10" s="1"/>
  <c r="D742" i="10" s="1"/>
  <c r="F294" i="10"/>
  <c r="F406" i="10" s="1"/>
  <c r="F518" i="10" s="1"/>
  <c r="F630" i="10" s="1"/>
  <c r="F742" i="10" s="1"/>
  <c r="AH182" i="10"/>
  <c r="AI182" i="10" s="1"/>
  <c r="D295" i="10"/>
  <c r="D407" i="10" s="1"/>
  <c r="D519" i="10" s="1"/>
  <c r="D631" i="10" s="1"/>
  <c r="D743" i="10" s="1"/>
  <c r="F295" i="10"/>
  <c r="F407" i="10" s="1"/>
  <c r="F519" i="10" s="1"/>
  <c r="F631" i="10" s="1"/>
  <c r="F743" i="10" s="1"/>
  <c r="AH183" i="10"/>
  <c r="AI183" i="10" s="1"/>
  <c r="AG183" i="10"/>
  <c r="D296" i="10"/>
  <c r="D408" i="10" s="1"/>
  <c r="D520" i="10" s="1"/>
  <c r="D632" i="10" s="1"/>
  <c r="D744" i="10" s="1"/>
  <c r="F296" i="10"/>
  <c r="F408" i="10" s="1"/>
  <c r="F520" i="10" s="1"/>
  <c r="F632" i="10" s="1"/>
  <c r="F744" i="10" s="1"/>
  <c r="AH184" i="10"/>
  <c r="AI184" i="10" s="1"/>
  <c r="AG184" i="10"/>
  <c r="D297" i="10"/>
  <c r="D409" i="10" s="1"/>
  <c r="D521" i="10" s="1"/>
  <c r="D633" i="10" s="1"/>
  <c r="D745" i="10" s="1"/>
  <c r="F297" i="10"/>
  <c r="F409" i="10" s="1"/>
  <c r="F521" i="10" s="1"/>
  <c r="F633" i="10" s="1"/>
  <c r="F745" i="10" s="1"/>
  <c r="AH185" i="10"/>
  <c r="AI185" i="10" s="1"/>
  <c r="D298" i="10"/>
  <c r="D410" i="10" s="1"/>
  <c r="D522" i="10" s="1"/>
  <c r="D634" i="10" s="1"/>
  <c r="D746" i="10" s="1"/>
  <c r="F298" i="10"/>
  <c r="F410" i="10" s="1"/>
  <c r="F522" i="10" s="1"/>
  <c r="F634" i="10" s="1"/>
  <c r="F746" i="10" s="1"/>
  <c r="AH186" i="10"/>
  <c r="AI186" i="10" s="1"/>
  <c r="AG186" i="10"/>
  <c r="D299" i="10"/>
  <c r="D411" i="10" s="1"/>
  <c r="D523" i="10" s="1"/>
  <c r="D635" i="10" s="1"/>
  <c r="D747" i="10" s="1"/>
  <c r="F299" i="10"/>
  <c r="F411" i="10" s="1"/>
  <c r="F523" i="10" s="1"/>
  <c r="F635" i="10" s="1"/>
  <c r="F747" i="10" s="1"/>
  <c r="AH187" i="10"/>
  <c r="AI187" i="10" s="1"/>
  <c r="AG187" i="10"/>
  <c r="D300" i="10"/>
  <c r="D412" i="10" s="1"/>
  <c r="D524" i="10" s="1"/>
  <c r="D636" i="10" s="1"/>
  <c r="D748" i="10" s="1"/>
  <c r="F300" i="10"/>
  <c r="F412" i="10" s="1"/>
  <c r="F524" i="10" s="1"/>
  <c r="F636" i="10" s="1"/>
  <c r="F748" i="10" s="1"/>
  <c r="AH188" i="10"/>
  <c r="AI188" i="10" s="1"/>
  <c r="AG188" i="10"/>
  <c r="D301" i="10"/>
  <c r="D413" i="10" s="1"/>
  <c r="D525" i="10" s="1"/>
  <c r="D637" i="10" s="1"/>
  <c r="D749" i="10" s="1"/>
  <c r="F301" i="10"/>
  <c r="F413" i="10" s="1"/>
  <c r="F525" i="10" s="1"/>
  <c r="F637" i="10" s="1"/>
  <c r="F749" i="10" s="1"/>
  <c r="AH189" i="10"/>
  <c r="AI189" i="10" s="1"/>
  <c r="AG189" i="10"/>
  <c r="D302" i="10"/>
  <c r="D414" i="10" s="1"/>
  <c r="D526" i="10" s="1"/>
  <c r="D638" i="10" s="1"/>
  <c r="D750" i="10" s="1"/>
  <c r="F302" i="10"/>
  <c r="F414" i="10" s="1"/>
  <c r="F526" i="10" s="1"/>
  <c r="F638" i="10" s="1"/>
  <c r="F750" i="10" s="1"/>
  <c r="AH190" i="10"/>
  <c r="AI190" i="10" s="1"/>
  <c r="AG190" i="10"/>
  <c r="D303" i="10"/>
  <c r="D415" i="10" s="1"/>
  <c r="D527" i="10" s="1"/>
  <c r="D639" i="10" s="1"/>
  <c r="D751" i="10" s="1"/>
  <c r="F303" i="10"/>
  <c r="F415" i="10" s="1"/>
  <c r="F527" i="10" s="1"/>
  <c r="F639" i="10" s="1"/>
  <c r="F751" i="10" s="1"/>
  <c r="AH191" i="10"/>
  <c r="AI191" i="10" s="1"/>
  <c r="AG191" i="10"/>
  <c r="D304" i="10"/>
  <c r="D416" i="10" s="1"/>
  <c r="D528" i="10" s="1"/>
  <c r="D640" i="10" s="1"/>
  <c r="D752" i="10" s="1"/>
  <c r="F304" i="10"/>
  <c r="F416" i="10" s="1"/>
  <c r="F528" i="10" s="1"/>
  <c r="F640" i="10" s="1"/>
  <c r="F752" i="10" s="1"/>
  <c r="AH192" i="10"/>
  <c r="AI192" i="10" s="1"/>
  <c r="AG192" i="10"/>
  <c r="D305" i="10"/>
  <c r="D417" i="10" s="1"/>
  <c r="D529" i="10" s="1"/>
  <c r="D641" i="10" s="1"/>
  <c r="D753" i="10" s="1"/>
  <c r="F305" i="10"/>
  <c r="F417" i="10" s="1"/>
  <c r="F529" i="10" s="1"/>
  <c r="F641" i="10" s="1"/>
  <c r="F753" i="10" s="1"/>
  <c r="AH193" i="10"/>
  <c r="AI193" i="10" s="1"/>
  <c r="AG193" i="10"/>
  <c r="D306" i="10"/>
  <c r="D418" i="10" s="1"/>
  <c r="D530" i="10" s="1"/>
  <c r="D642" i="10" s="1"/>
  <c r="D754" i="10" s="1"/>
  <c r="F306" i="10"/>
  <c r="F418" i="10" s="1"/>
  <c r="F530" i="10" s="1"/>
  <c r="F642" i="10" s="1"/>
  <c r="F754" i="10" s="1"/>
  <c r="AH194" i="10"/>
  <c r="AI194" i="10" s="1"/>
  <c r="AG194" i="10"/>
  <c r="D307" i="10"/>
  <c r="D419" i="10" s="1"/>
  <c r="D531" i="10" s="1"/>
  <c r="D643" i="10" s="1"/>
  <c r="D755" i="10" s="1"/>
  <c r="F307" i="10"/>
  <c r="F419" i="10" s="1"/>
  <c r="F531" i="10" s="1"/>
  <c r="F643" i="10" s="1"/>
  <c r="F755" i="10" s="1"/>
  <c r="AH195" i="10"/>
  <c r="AI195" i="10" s="1"/>
  <c r="AG195" i="10"/>
  <c r="D308" i="10"/>
  <c r="D420" i="10" s="1"/>
  <c r="D532" i="10" s="1"/>
  <c r="D644" i="10" s="1"/>
  <c r="D756" i="10" s="1"/>
  <c r="F308" i="10"/>
  <c r="F420" i="10" s="1"/>
  <c r="F532" i="10" s="1"/>
  <c r="F644" i="10" s="1"/>
  <c r="F756" i="10" s="1"/>
  <c r="AH196" i="10"/>
  <c r="AI196" i="10" s="1"/>
  <c r="AG196" i="10"/>
  <c r="D309" i="10"/>
  <c r="D421" i="10" s="1"/>
  <c r="D533" i="10" s="1"/>
  <c r="D645" i="10" s="1"/>
  <c r="D757" i="10" s="1"/>
  <c r="F309" i="10"/>
  <c r="F421" i="10" s="1"/>
  <c r="F533" i="10" s="1"/>
  <c r="F645" i="10" s="1"/>
  <c r="F757" i="10" s="1"/>
  <c r="AH197" i="10"/>
  <c r="AI197" i="10" s="1"/>
  <c r="AG197" i="10"/>
  <c r="D310" i="10"/>
  <c r="D422" i="10" s="1"/>
  <c r="D534" i="10" s="1"/>
  <c r="D646" i="10" s="1"/>
  <c r="D758" i="10" s="1"/>
  <c r="F310" i="10"/>
  <c r="F422" i="10" s="1"/>
  <c r="F534" i="10" s="1"/>
  <c r="F646" i="10" s="1"/>
  <c r="F758" i="10" s="1"/>
  <c r="AH198" i="10"/>
  <c r="AI198" i="10" s="1"/>
  <c r="AG198" i="10"/>
  <c r="D311" i="10"/>
  <c r="D423" i="10" s="1"/>
  <c r="D535" i="10" s="1"/>
  <c r="D647" i="10" s="1"/>
  <c r="D759" i="10" s="1"/>
  <c r="F311" i="10"/>
  <c r="F423" i="10" s="1"/>
  <c r="F535" i="10" s="1"/>
  <c r="F647" i="10" s="1"/>
  <c r="F759" i="10" s="1"/>
  <c r="AH199" i="10"/>
  <c r="AI199" i="10" s="1"/>
  <c r="AG199" i="10"/>
  <c r="D312" i="10"/>
  <c r="D424" i="10" s="1"/>
  <c r="D536" i="10" s="1"/>
  <c r="D648" i="10" s="1"/>
  <c r="D760" i="10" s="1"/>
  <c r="F312" i="10"/>
  <c r="F424" i="10" s="1"/>
  <c r="F536" i="10" s="1"/>
  <c r="F648" i="10" s="1"/>
  <c r="F760" i="10" s="1"/>
  <c r="AH200" i="10"/>
  <c r="AI200" i="10" s="1"/>
  <c r="AG200" i="10"/>
  <c r="D313" i="10"/>
  <c r="D425" i="10" s="1"/>
  <c r="D537" i="10" s="1"/>
  <c r="D649" i="10" s="1"/>
  <c r="D761" i="10" s="1"/>
  <c r="F313" i="10"/>
  <c r="F425" i="10" s="1"/>
  <c r="F537" i="10" s="1"/>
  <c r="F649" i="10" s="1"/>
  <c r="F761" i="10" s="1"/>
  <c r="AH201" i="10"/>
  <c r="AI201" i="10" s="1"/>
  <c r="AG201" i="10"/>
  <c r="D314" i="10"/>
  <c r="D426" i="10" s="1"/>
  <c r="D538" i="10" s="1"/>
  <c r="D650" i="10" s="1"/>
  <c r="D762" i="10" s="1"/>
  <c r="F314" i="10"/>
  <c r="F426" i="10" s="1"/>
  <c r="F538" i="10" s="1"/>
  <c r="F650" i="10" s="1"/>
  <c r="F762" i="10" s="1"/>
  <c r="AH202" i="10"/>
  <c r="AI202" i="10" s="1"/>
  <c r="AG202" i="10"/>
  <c r="D315" i="10"/>
  <c r="D427" i="10" s="1"/>
  <c r="D539" i="10" s="1"/>
  <c r="D651" i="10" s="1"/>
  <c r="D763" i="10" s="1"/>
  <c r="F315" i="10"/>
  <c r="F427" i="10" s="1"/>
  <c r="F539" i="10" s="1"/>
  <c r="F651" i="10" s="1"/>
  <c r="F763" i="10" s="1"/>
  <c r="AH203" i="10"/>
  <c r="AI203" i="10" s="1"/>
  <c r="AG203" i="10"/>
  <c r="D316" i="10"/>
  <c r="D428" i="10" s="1"/>
  <c r="D540" i="10" s="1"/>
  <c r="D652" i="10" s="1"/>
  <c r="D764" i="10" s="1"/>
  <c r="F316" i="10"/>
  <c r="F428" i="10" s="1"/>
  <c r="F540" i="10" s="1"/>
  <c r="F652" i="10" s="1"/>
  <c r="F764" i="10" s="1"/>
  <c r="AH204" i="10"/>
  <c r="AI204" i="10" s="1"/>
  <c r="AG204" i="10"/>
  <c r="D317" i="10"/>
  <c r="D429" i="10" s="1"/>
  <c r="D541" i="10" s="1"/>
  <c r="D653" i="10" s="1"/>
  <c r="D765" i="10" s="1"/>
  <c r="F317" i="10"/>
  <c r="F429" i="10" s="1"/>
  <c r="F541" i="10" s="1"/>
  <c r="F653" i="10" s="1"/>
  <c r="F765" i="10" s="1"/>
  <c r="AH205" i="10"/>
  <c r="AI205" i="10" s="1"/>
  <c r="AG205" i="10"/>
  <c r="D318" i="10"/>
  <c r="D430" i="10" s="1"/>
  <c r="D542" i="10" s="1"/>
  <c r="D654" i="10" s="1"/>
  <c r="D766" i="10" s="1"/>
  <c r="F318" i="10"/>
  <c r="F430" i="10" s="1"/>
  <c r="F542" i="10" s="1"/>
  <c r="F654" i="10" s="1"/>
  <c r="F766" i="10" s="1"/>
  <c r="AH206" i="10"/>
  <c r="AI206" i="10" s="1"/>
  <c r="AG206" i="10"/>
  <c r="D319" i="10"/>
  <c r="D431" i="10" s="1"/>
  <c r="D543" i="10" s="1"/>
  <c r="D655" i="10" s="1"/>
  <c r="D767" i="10" s="1"/>
  <c r="F319" i="10"/>
  <c r="F431" i="10" s="1"/>
  <c r="F543" i="10" s="1"/>
  <c r="F655" i="10" s="1"/>
  <c r="F767" i="10" s="1"/>
  <c r="AH207" i="10"/>
  <c r="AI207" i="10" s="1"/>
  <c r="AG207" i="10"/>
  <c r="D320" i="10"/>
  <c r="D432" i="10" s="1"/>
  <c r="D544" i="10" s="1"/>
  <c r="D656" i="10" s="1"/>
  <c r="D768" i="10" s="1"/>
  <c r="F320" i="10"/>
  <c r="F432" i="10" s="1"/>
  <c r="F544" i="10" s="1"/>
  <c r="F656" i="10" s="1"/>
  <c r="F768" i="10" s="1"/>
  <c r="AH208" i="10"/>
  <c r="AI208" i="10" s="1"/>
  <c r="AG208" i="10"/>
  <c r="D321" i="10"/>
  <c r="D433" i="10" s="1"/>
  <c r="D545" i="10" s="1"/>
  <c r="D657" i="10" s="1"/>
  <c r="D769" i="10" s="1"/>
  <c r="F321" i="10"/>
  <c r="F433" i="10" s="1"/>
  <c r="F545" i="10" s="1"/>
  <c r="F657" i="10" s="1"/>
  <c r="F769" i="10" s="1"/>
  <c r="AH209" i="10"/>
  <c r="AI209" i="10" s="1"/>
  <c r="AG209" i="10"/>
  <c r="D322" i="10"/>
  <c r="D434" i="10" s="1"/>
  <c r="D546" i="10" s="1"/>
  <c r="D658" i="10" s="1"/>
  <c r="D770" i="10" s="1"/>
  <c r="F322" i="10"/>
  <c r="F434" i="10" s="1"/>
  <c r="F546" i="10" s="1"/>
  <c r="F658" i="10" s="1"/>
  <c r="F770" i="10" s="1"/>
  <c r="AH210" i="10"/>
  <c r="AI210" i="10" s="1"/>
  <c r="AG210" i="10"/>
  <c r="D323" i="10"/>
  <c r="D435" i="10" s="1"/>
  <c r="D547" i="10" s="1"/>
  <c r="D659" i="10" s="1"/>
  <c r="D771" i="10" s="1"/>
  <c r="F323" i="10"/>
  <c r="F435" i="10" s="1"/>
  <c r="F547" i="10" s="1"/>
  <c r="F659" i="10" s="1"/>
  <c r="F771" i="10" s="1"/>
  <c r="AH211" i="10"/>
  <c r="AI211" i="10" s="1"/>
  <c r="AG211" i="10"/>
  <c r="D324" i="10"/>
  <c r="D436" i="10" s="1"/>
  <c r="D548" i="10" s="1"/>
  <c r="D660" i="10" s="1"/>
  <c r="D772" i="10" s="1"/>
  <c r="F324" i="10"/>
  <c r="F436" i="10" s="1"/>
  <c r="F548" i="10" s="1"/>
  <c r="F660" i="10" s="1"/>
  <c r="F772" i="10" s="1"/>
  <c r="AH212" i="10"/>
  <c r="AI212" i="10" s="1"/>
  <c r="AG212" i="10"/>
  <c r="D325" i="10"/>
  <c r="D437" i="10" s="1"/>
  <c r="D549" i="10" s="1"/>
  <c r="D661" i="10" s="1"/>
  <c r="D773" i="10" s="1"/>
  <c r="F325" i="10"/>
  <c r="F437" i="10" s="1"/>
  <c r="F549" i="10" s="1"/>
  <c r="F661" i="10" s="1"/>
  <c r="F773" i="10" s="1"/>
  <c r="AH213" i="10"/>
  <c r="AI213" i="10" s="1"/>
  <c r="AG213" i="10"/>
  <c r="D326" i="10"/>
  <c r="D438" i="10" s="1"/>
  <c r="D550" i="10" s="1"/>
  <c r="D662" i="10" s="1"/>
  <c r="D774" i="10" s="1"/>
  <c r="F326" i="10"/>
  <c r="F438" i="10" s="1"/>
  <c r="F550" i="10" s="1"/>
  <c r="F662" i="10" s="1"/>
  <c r="F774" i="10" s="1"/>
  <c r="AH214" i="10"/>
  <c r="AI214" i="10" s="1"/>
  <c r="AG214" i="10"/>
  <c r="D327" i="10"/>
  <c r="D439" i="10" s="1"/>
  <c r="D551" i="10" s="1"/>
  <c r="D663" i="10" s="1"/>
  <c r="D775" i="10" s="1"/>
  <c r="F327" i="10"/>
  <c r="F439" i="10" s="1"/>
  <c r="F551" i="10" s="1"/>
  <c r="F663" i="10" s="1"/>
  <c r="F775" i="10" s="1"/>
  <c r="AH215" i="10"/>
  <c r="AI215" i="10" s="1"/>
  <c r="AG215" i="10"/>
  <c r="D328" i="10"/>
  <c r="D440" i="10" s="1"/>
  <c r="D552" i="10" s="1"/>
  <c r="D664" i="10" s="1"/>
  <c r="D776" i="10" s="1"/>
  <c r="F328" i="10"/>
  <c r="F440" i="10" s="1"/>
  <c r="F552" i="10" s="1"/>
  <c r="F664" i="10" s="1"/>
  <c r="F776" i="10" s="1"/>
  <c r="AH216" i="10"/>
  <c r="AI216" i="10" s="1"/>
  <c r="AG216" i="10"/>
  <c r="D329" i="10"/>
  <c r="D441" i="10" s="1"/>
  <c r="D553" i="10" s="1"/>
  <c r="D665" i="10" s="1"/>
  <c r="D777" i="10" s="1"/>
  <c r="F329" i="10"/>
  <c r="F441" i="10" s="1"/>
  <c r="F553" i="10" s="1"/>
  <c r="F665" i="10" s="1"/>
  <c r="F777" i="10" s="1"/>
  <c r="AH217" i="10"/>
  <c r="AI217" i="10" s="1"/>
  <c r="AG217" i="10"/>
  <c r="D330" i="10"/>
  <c r="D442" i="10" s="1"/>
  <c r="D554" i="10" s="1"/>
  <c r="D666" i="10" s="1"/>
  <c r="D778" i="10" s="1"/>
  <c r="F330" i="10"/>
  <c r="F442" i="10" s="1"/>
  <c r="F554" i="10" s="1"/>
  <c r="F666" i="10" s="1"/>
  <c r="F778" i="10" s="1"/>
  <c r="AH218" i="10"/>
  <c r="AI218" i="10" s="1"/>
  <c r="AG218" i="10"/>
  <c r="D331" i="10"/>
  <c r="D443" i="10" s="1"/>
  <c r="D555" i="10" s="1"/>
  <c r="D667" i="10" s="1"/>
  <c r="D779" i="10" s="1"/>
  <c r="F331" i="10"/>
  <c r="F443" i="10" s="1"/>
  <c r="F555" i="10" s="1"/>
  <c r="F667" i="10" s="1"/>
  <c r="F779" i="10" s="1"/>
  <c r="AH219" i="10"/>
  <c r="AI219" i="10" s="1"/>
  <c r="AG219" i="10"/>
  <c r="D332" i="10"/>
  <c r="D444" i="10" s="1"/>
  <c r="D556" i="10" s="1"/>
  <c r="D668" i="10" s="1"/>
  <c r="D780" i="10" s="1"/>
  <c r="F332" i="10"/>
  <c r="F444" i="10" s="1"/>
  <c r="F556" i="10" s="1"/>
  <c r="F668" i="10" s="1"/>
  <c r="F780" i="10" s="1"/>
  <c r="AH220" i="10"/>
  <c r="AI220" i="10" s="1"/>
  <c r="AG220" i="10"/>
  <c r="D333" i="10"/>
  <c r="D445" i="10" s="1"/>
  <c r="D557" i="10" s="1"/>
  <c r="D669" i="10" s="1"/>
  <c r="D781" i="10" s="1"/>
  <c r="F333" i="10"/>
  <c r="F445" i="10" s="1"/>
  <c r="F557" i="10" s="1"/>
  <c r="F669" i="10" s="1"/>
  <c r="F781" i="10" s="1"/>
  <c r="AH221" i="10"/>
  <c r="AI221" i="10" s="1"/>
  <c r="AG221" i="10"/>
  <c r="D334" i="10"/>
  <c r="D446" i="10" s="1"/>
  <c r="D558" i="10" s="1"/>
  <c r="D670" i="10" s="1"/>
  <c r="D782" i="10" s="1"/>
  <c r="F334" i="10"/>
  <c r="F446" i="10" s="1"/>
  <c r="F558" i="10" s="1"/>
  <c r="F670" i="10" s="1"/>
  <c r="F782" i="10" s="1"/>
  <c r="AH222" i="10"/>
  <c r="AI222" i="10" s="1"/>
  <c r="AG222" i="10"/>
  <c r="D335" i="10"/>
  <c r="D447" i="10" s="1"/>
  <c r="D559" i="10" s="1"/>
  <c r="D671" i="10" s="1"/>
  <c r="D783" i="10" s="1"/>
  <c r="F335" i="10"/>
  <c r="F447" i="10" s="1"/>
  <c r="F559" i="10" s="1"/>
  <c r="F671" i="10" s="1"/>
  <c r="F783" i="10" s="1"/>
  <c r="AH223" i="10"/>
  <c r="AI223" i="10" s="1"/>
  <c r="AG223" i="10"/>
  <c r="D336" i="10"/>
  <c r="D448" i="10" s="1"/>
  <c r="D560" i="10" s="1"/>
  <c r="D672" i="10" s="1"/>
  <c r="D784" i="10" s="1"/>
  <c r="F336" i="10"/>
  <c r="F448" i="10" s="1"/>
  <c r="F560" i="10" s="1"/>
  <c r="F672" i="10" s="1"/>
  <c r="F784" i="10" s="1"/>
  <c r="AH224" i="10"/>
  <c r="AI224" i="10" s="1"/>
  <c r="AG224" i="10"/>
  <c r="D337" i="10"/>
  <c r="D449" i="10" s="1"/>
  <c r="D561" i="10" s="1"/>
  <c r="D673" i="10" s="1"/>
  <c r="D785" i="10" s="1"/>
  <c r="F337" i="10"/>
  <c r="F449" i="10" s="1"/>
  <c r="F561" i="10" s="1"/>
  <c r="F673" i="10" s="1"/>
  <c r="F785" i="10" s="1"/>
  <c r="AG225" i="10"/>
  <c r="D338" i="10"/>
  <c r="D450" i="10" s="1"/>
  <c r="D562" i="10" s="1"/>
  <c r="D674" i="10" s="1"/>
  <c r="D786" i="10" s="1"/>
  <c r="F338" i="10"/>
  <c r="F450" i="10" s="1"/>
  <c r="F562" i="10" s="1"/>
  <c r="F674" i="10" s="1"/>
  <c r="F786" i="10" s="1"/>
  <c r="AH226" i="10"/>
  <c r="AI226" i="10" s="1"/>
  <c r="AG226" i="10"/>
  <c r="D339" i="10"/>
  <c r="D451" i="10" s="1"/>
  <c r="D563" i="10" s="1"/>
  <c r="D675" i="10" s="1"/>
  <c r="D787" i="10" s="1"/>
  <c r="F339" i="10"/>
  <c r="F451" i="10" s="1"/>
  <c r="F563" i="10" s="1"/>
  <c r="F675" i="10" s="1"/>
  <c r="F787" i="10" s="1"/>
  <c r="AH227" i="10"/>
  <c r="AI227" i="10" s="1"/>
  <c r="AG227" i="10"/>
  <c r="AG128" i="10"/>
  <c r="E240" i="10"/>
  <c r="E352" i="10" s="1"/>
  <c r="E464" i="10" s="1"/>
  <c r="E576" i="10" s="1"/>
  <c r="E688" i="10" s="1"/>
  <c r="F240" i="10"/>
  <c r="D240" i="10"/>
  <c r="D352" i="10" s="1"/>
  <c r="D464" i="10" s="1"/>
  <c r="D576" i="10" s="1"/>
  <c r="D688" i="10" s="1"/>
  <c r="AJ178" i="10" l="1"/>
  <c r="AK178" i="10" s="1"/>
  <c r="AG178" i="10"/>
  <c r="AJ174" i="10"/>
  <c r="AK174" i="10" s="1"/>
  <c r="AG174" i="10"/>
  <c r="H284" i="10"/>
  <c r="AG172" i="10"/>
  <c r="AJ170" i="10"/>
  <c r="AK170" i="10" s="1"/>
  <c r="AG170" i="10"/>
  <c r="AJ162" i="10"/>
  <c r="AK162" i="10" s="1"/>
  <c r="AG162" i="10"/>
  <c r="AJ158" i="10"/>
  <c r="AK158" i="10" s="1"/>
  <c r="AG158" i="10"/>
  <c r="AJ154" i="10"/>
  <c r="AK154" i="10" s="1"/>
  <c r="AG154" i="10"/>
  <c r="AJ150" i="10"/>
  <c r="AK150" i="10" s="1"/>
  <c r="AG150" i="10"/>
  <c r="AJ146" i="10"/>
  <c r="AK146" i="10" s="1"/>
  <c r="AG146" i="10"/>
  <c r="H256" i="10"/>
  <c r="AG144" i="10"/>
  <c r="AJ142" i="10"/>
  <c r="AK142" i="10" s="1"/>
  <c r="AG142" i="10"/>
  <c r="AJ138" i="10"/>
  <c r="AK138" i="10" s="1"/>
  <c r="AG138" i="10"/>
  <c r="AJ134" i="10"/>
  <c r="AK134" i="10" s="1"/>
  <c r="AG134" i="10"/>
  <c r="AJ130" i="10"/>
  <c r="AK130" i="10" s="1"/>
  <c r="AG130" i="10"/>
  <c r="AJ182" i="10"/>
  <c r="AK182" i="10" s="1"/>
  <c r="AG182" i="10"/>
  <c r="AJ166" i="10"/>
  <c r="AK166" i="10" s="1"/>
  <c r="AG166" i="10"/>
  <c r="AE227" i="10"/>
  <c r="Z227" i="10"/>
  <c r="I337" i="10"/>
  <c r="I449" i="10" s="1"/>
  <c r="AE225" i="10"/>
  <c r="Z225" i="10"/>
  <c r="Z223" i="10"/>
  <c r="AE223" i="10"/>
  <c r="Z221" i="10"/>
  <c r="AE221" i="10"/>
  <c r="Z219" i="10"/>
  <c r="AE219" i="10"/>
  <c r="Z217" i="10"/>
  <c r="AE217" i="10"/>
  <c r="Z215" i="10"/>
  <c r="AE215" i="10"/>
  <c r="Z213" i="10"/>
  <c r="Z211" i="10"/>
  <c r="Z209" i="10"/>
  <c r="Z207" i="10"/>
  <c r="Z205" i="10"/>
  <c r="Z203" i="10"/>
  <c r="Z201" i="10"/>
  <c r="Z199" i="10"/>
  <c r="Z197" i="10"/>
  <c r="Z195" i="10"/>
  <c r="Z193" i="10"/>
  <c r="Z191" i="10"/>
  <c r="Z189" i="10"/>
  <c r="Z187" i="10"/>
  <c r="Z185" i="10"/>
  <c r="Z183" i="10"/>
  <c r="Z181" i="10"/>
  <c r="Z179" i="10"/>
  <c r="Z177" i="10"/>
  <c r="Z175" i="10"/>
  <c r="Z173" i="10"/>
  <c r="Z171" i="10"/>
  <c r="Z169" i="10"/>
  <c r="Z167" i="10"/>
  <c r="Z165" i="10"/>
  <c r="Z163" i="10"/>
  <c r="AE161" i="10"/>
  <c r="Z161" i="10"/>
  <c r="Z159" i="10"/>
  <c r="Z157" i="10"/>
  <c r="Z155" i="10"/>
  <c r="Z153" i="10"/>
  <c r="Z151" i="10"/>
  <c r="Z149" i="10"/>
  <c r="Z147" i="10"/>
  <c r="I257" i="10"/>
  <c r="I369" i="10" s="1"/>
  <c r="Z145" i="10"/>
  <c r="G256" i="10"/>
  <c r="AH256" i="10" s="1"/>
  <c r="AI256" i="10" s="1"/>
  <c r="AH144" i="10"/>
  <c r="AI144" i="10" s="1"/>
  <c r="I255" i="10"/>
  <c r="I367" i="10" s="1"/>
  <c r="Z143" i="10"/>
  <c r="G254" i="10"/>
  <c r="AH254" i="10" s="1"/>
  <c r="AI254" i="10" s="1"/>
  <c r="AH142" i="10"/>
  <c r="AI142" i="10" s="1"/>
  <c r="I253" i="10"/>
  <c r="I365" i="10" s="1"/>
  <c r="Z141" i="10"/>
  <c r="G252" i="10"/>
  <c r="AH252" i="10" s="1"/>
  <c r="AI252" i="10" s="1"/>
  <c r="AH140" i="10"/>
  <c r="AI140" i="10" s="1"/>
  <c r="I251" i="10"/>
  <c r="I363" i="10" s="1"/>
  <c r="Z139" i="10"/>
  <c r="G250" i="10"/>
  <c r="AH250" i="10" s="1"/>
  <c r="AI250" i="10" s="1"/>
  <c r="AH138" i="10"/>
  <c r="AI138" i="10" s="1"/>
  <c r="I249" i="10"/>
  <c r="I361" i="10" s="1"/>
  <c r="Z137" i="10"/>
  <c r="G248" i="10"/>
  <c r="AH248" i="10" s="1"/>
  <c r="AI248" i="10" s="1"/>
  <c r="AH136" i="10"/>
  <c r="AI136" i="10" s="1"/>
  <c r="I247" i="10"/>
  <c r="I359" i="10" s="1"/>
  <c r="Z135" i="10"/>
  <c r="G246" i="10"/>
  <c r="AH246" i="10" s="1"/>
  <c r="AI246" i="10" s="1"/>
  <c r="AH134" i="10"/>
  <c r="AI134" i="10" s="1"/>
  <c r="I245" i="10"/>
  <c r="I357" i="10" s="1"/>
  <c r="Z133" i="10"/>
  <c r="AE133" i="10"/>
  <c r="G244" i="10"/>
  <c r="AH244" i="10" s="1"/>
  <c r="AI244" i="10" s="1"/>
  <c r="AH132" i="10"/>
  <c r="AI132" i="10" s="1"/>
  <c r="I243" i="10"/>
  <c r="I355" i="10" s="1"/>
  <c r="AE131" i="10"/>
  <c r="Z131" i="10"/>
  <c r="G242" i="10"/>
  <c r="AH242" i="10" s="1"/>
  <c r="AI242" i="10" s="1"/>
  <c r="AH130" i="10"/>
  <c r="AI130" i="10" s="1"/>
  <c r="H289" i="10"/>
  <c r="AG177" i="10"/>
  <c r="H281" i="10"/>
  <c r="AG169" i="10"/>
  <c r="H257" i="10"/>
  <c r="AG145" i="10"/>
  <c r="H297" i="10"/>
  <c r="AG185" i="10"/>
  <c r="H293" i="10"/>
  <c r="AG181" i="10"/>
  <c r="Z226" i="10"/>
  <c r="AE226" i="10"/>
  <c r="G337" i="10"/>
  <c r="AH337" i="10" s="1"/>
  <c r="AI337" i="10" s="1"/>
  <c r="AH225" i="10"/>
  <c r="AI225" i="10" s="1"/>
  <c r="Z224" i="10"/>
  <c r="AE224" i="10"/>
  <c r="Z222" i="10"/>
  <c r="AE222" i="10"/>
  <c r="Z220" i="10"/>
  <c r="AE220" i="10"/>
  <c r="AE218" i="10"/>
  <c r="Z218" i="10"/>
  <c r="AE216" i="10"/>
  <c r="Z216" i="10"/>
  <c r="Z214" i="10"/>
  <c r="AE214" i="10"/>
  <c r="Z212" i="10"/>
  <c r="Z210" i="10"/>
  <c r="Z208" i="10"/>
  <c r="Z206" i="10"/>
  <c r="Z204" i="10"/>
  <c r="AE202" i="10"/>
  <c r="Z202" i="10"/>
  <c r="Z200" i="10"/>
  <c r="Z198" i="10"/>
  <c r="Z196" i="10"/>
  <c r="Z194" i="10"/>
  <c r="Z192" i="10"/>
  <c r="Z190" i="10"/>
  <c r="Z188" i="10"/>
  <c r="AE188" i="10"/>
  <c r="Z186" i="10"/>
  <c r="Z184" i="10"/>
  <c r="Z182" i="10"/>
  <c r="AE180" i="10"/>
  <c r="Z180" i="10"/>
  <c r="Z178" i="10"/>
  <c r="Z176" i="10"/>
  <c r="Z174" i="10"/>
  <c r="Z172" i="10"/>
  <c r="Z170" i="10"/>
  <c r="Z168" i="10"/>
  <c r="Z166" i="10"/>
  <c r="Z164" i="10"/>
  <c r="Z162" i="10"/>
  <c r="Z160" i="10"/>
  <c r="Z158" i="10"/>
  <c r="Z156" i="10"/>
  <c r="AE154" i="10"/>
  <c r="Z154" i="10"/>
  <c r="Z152" i="10"/>
  <c r="Z150" i="10"/>
  <c r="Z148" i="10"/>
  <c r="Z146" i="10"/>
  <c r="G257" i="10"/>
  <c r="AH257" i="10" s="1"/>
  <c r="AI257" i="10" s="1"/>
  <c r="AH145" i="10"/>
  <c r="AI145" i="10" s="1"/>
  <c r="I256" i="10"/>
  <c r="I368" i="10" s="1"/>
  <c r="Z144" i="10"/>
  <c r="G255" i="10"/>
  <c r="AH255" i="10" s="1"/>
  <c r="AI255" i="10" s="1"/>
  <c r="AH143" i="10"/>
  <c r="AI143" i="10" s="1"/>
  <c r="I254" i="10"/>
  <c r="I366" i="10" s="1"/>
  <c r="Z142" i="10"/>
  <c r="G253" i="10"/>
  <c r="AH253" i="10" s="1"/>
  <c r="AI253" i="10" s="1"/>
  <c r="AH141" i="10"/>
  <c r="AI141" i="10" s="1"/>
  <c r="I252" i="10"/>
  <c r="I364" i="10" s="1"/>
  <c r="Z140" i="10"/>
  <c r="G251" i="10"/>
  <c r="AH251" i="10" s="1"/>
  <c r="AI251" i="10" s="1"/>
  <c r="AH139" i="10"/>
  <c r="AI139" i="10" s="1"/>
  <c r="I250" i="10"/>
  <c r="I362" i="10" s="1"/>
  <c r="Z138" i="10"/>
  <c r="G249" i="10"/>
  <c r="AH249" i="10" s="1"/>
  <c r="AI249" i="10" s="1"/>
  <c r="AH137" i="10"/>
  <c r="AI137" i="10" s="1"/>
  <c r="I248" i="10"/>
  <c r="I360" i="10" s="1"/>
  <c r="Z136" i="10"/>
  <c r="G247" i="10"/>
  <c r="AH247" i="10" s="1"/>
  <c r="AI247" i="10" s="1"/>
  <c r="AH135" i="10"/>
  <c r="AI135" i="10" s="1"/>
  <c r="I246" i="10"/>
  <c r="I358" i="10" s="1"/>
  <c r="AE134" i="10"/>
  <c r="Z134" i="10"/>
  <c r="G245" i="10"/>
  <c r="AH245" i="10" s="1"/>
  <c r="AI245" i="10" s="1"/>
  <c r="AH133" i="10"/>
  <c r="AI133" i="10" s="1"/>
  <c r="I244" i="10"/>
  <c r="I356" i="10" s="1"/>
  <c r="AE132" i="10"/>
  <c r="Z132" i="10"/>
  <c r="G243" i="10"/>
  <c r="AH243" i="10" s="1"/>
  <c r="AI243" i="10" s="1"/>
  <c r="AH131" i="10"/>
  <c r="AI131" i="10" s="1"/>
  <c r="I242" i="10"/>
  <c r="I354" i="10" s="1"/>
  <c r="AE130" i="10"/>
  <c r="Z130" i="10"/>
  <c r="G241" i="10"/>
  <c r="AH241" i="10" s="1"/>
  <c r="AI241" i="10" s="1"/>
  <c r="AH129" i="10"/>
  <c r="I240" i="10"/>
  <c r="G240" i="10"/>
  <c r="AH240" i="10" s="1"/>
  <c r="AH128" i="10"/>
  <c r="AI128" i="10" s="1"/>
  <c r="F353" i="10"/>
  <c r="F352" i="10"/>
  <c r="E369" i="10"/>
  <c r="E366" i="10"/>
  <c r="E362" i="10"/>
  <c r="E358" i="10"/>
  <c r="E354" i="10"/>
  <c r="E365" i="10"/>
  <c r="E361" i="10"/>
  <c r="E357" i="10"/>
  <c r="H240" i="10"/>
  <c r="AJ128" i="10"/>
  <c r="AJ227" i="10"/>
  <c r="AK227" i="10" s="1"/>
  <c r="H339" i="10"/>
  <c r="I338" i="10"/>
  <c r="E338" i="10"/>
  <c r="J338" i="10" s="1"/>
  <c r="E337" i="10"/>
  <c r="AJ223" i="10"/>
  <c r="AK223" i="10" s="1"/>
  <c r="H335" i="10"/>
  <c r="I334" i="10"/>
  <c r="E334" i="10"/>
  <c r="G333" i="10"/>
  <c r="AH333" i="10" s="1"/>
  <c r="AI333" i="10" s="1"/>
  <c r="AJ220" i="10"/>
  <c r="AK220" i="10" s="1"/>
  <c r="H332" i="10"/>
  <c r="G330" i="10"/>
  <c r="AH330" i="10" s="1"/>
  <c r="AI330" i="10" s="1"/>
  <c r="I329" i="10"/>
  <c r="E329" i="10"/>
  <c r="J329" i="10" s="1"/>
  <c r="AJ215" i="10"/>
  <c r="AK215" i="10" s="1"/>
  <c r="H327" i="10"/>
  <c r="I326" i="10"/>
  <c r="E326" i="10"/>
  <c r="J326" i="10" s="1"/>
  <c r="G324" i="10"/>
  <c r="AH324" i="10" s="1"/>
  <c r="AI324" i="10" s="1"/>
  <c r="AJ211" i="10"/>
  <c r="AK211" i="10" s="1"/>
  <c r="H323" i="10"/>
  <c r="I322" i="10"/>
  <c r="E322" i="10"/>
  <c r="J322" i="10" s="1"/>
  <c r="G320" i="10"/>
  <c r="AH320" i="10" s="1"/>
  <c r="AI320" i="10" s="1"/>
  <c r="AJ207" i="10"/>
  <c r="AK207" i="10" s="1"/>
  <c r="H319" i="10"/>
  <c r="I318" i="10"/>
  <c r="E318" i="10"/>
  <c r="G316" i="10"/>
  <c r="AH316" i="10" s="1"/>
  <c r="AI316" i="10" s="1"/>
  <c r="AJ203" i="10"/>
  <c r="AK203" i="10" s="1"/>
  <c r="H315" i="10"/>
  <c r="I314" i="10"/>
  <c r="E314" i="10"/>
  <c r="J314" i="10" s="1"/>
  <c r="G312" i="10"/>
  <c r="AH312" i="10" s="1"/>
  <c r="AI312" i="10" s="1"/>
  <c r="AJ199" i="10"/>
  <c r="AK199" i="10" s="1"/>
  <c r="H311" i="10"/>
  <c r="I310" i="10"/>
  <c r="E310" i="10"/>
  <c r="J310" i="10" s="1"/>
  <c r="G308" i="10"/>
  <c r="AH308" i="10" s="1"/>
  <c r="AI308" i="10" s="1"/>
  <c r="AJ195" i="10"/>
  <c r="AK195" i="10" s="1"/>
  <c r="H307" i="10"/>
  <c r="I306" i="10"/>
  <c r="E306" i="10"/>
  <c r="J306" i="10" s="1"/>
  <c r="G304" i="10"/>
  <c r="AH304" i="10" s="1"/>
  <c r="AI304" i="10" s="1"/>
  <c r="AJ191" i="10"/>
  <c r="AK191" i="10" s="1"/>
  <c r="H303" i="10"/>
  <c r="I302" i="10"/>
  <c r="E302" i="10"/>
  <c r="G300" i="10"/>
  <c r="AH300" i="10" s="1"/>
  <c r="AI300" i="10" s="1"/>
  <c r="AJ187" i="10"/>
  <c r="AK187" i="10" s="1"/>
  <c r="H299" i="10"/>
  <c r="I298" i="10"/>
  <c r="E298" i="10"/>
  <c r="G296" i="10"/>
  <c r="AH296" i="10" s="1"/>
  <c r="AI296" i="10" s="1"/>
  <c r="AJ183" i="10"/>
  <c r="AK183" i="10" s="1"/>
  <c r="G292" i="10"/>
  <c r="AH292" i="10" s="1"/>
  <c r="AI292" i="10" s="1"/>
  <c r="AJ179" i="10"/>
  <c r="AK179" i="10" s="1"/>
  <c r="G288" i="10"/>
  <c r="AH288" i="10" s="1"/>
  <c r="AI288" i="10" s="1"/>
  <c r="AJ175" i="10"/>
  <c r="AK175" i="10" s="1"/>
  <c r="G285" i="10"/>
  <c r="AH285" i="10" s="1"/>
  <c r="AI285" i="10" s="1"/>
  <c r="G280" i="10"/>
  <c r="AH280" i="10" s="1"/>
  <c r="AI280" i="10" s="1"/>
  <c r="AJ167" i="10"/>
  <c r="AK167" i="10" s="1"/>
  <c r="G277" i="10"/>
  <c r="AH277" i="10" s="1"/>
  <c r="AI277" i="10" s="1"/>
  <c r="AJ164" i="10"/>
  <c r="AK164" i="10" s="1"/>
  <c r="G273" i="10"/>
  <c r="AH273" i="10" s="1"/>
  <c r="AI273" i="10" s="1"/>
  <c r="AJ160" i="10"/>
  <c r="AK160" i="10" s="1"/>
  <c r="G269" i="10"/>
  <c r="AH269" i="10" s="1"/>
  <c r="AI269" i="10" s="1"/>
  <c r="AJ156" i="10"/>
  <c r="AK156" i="10" s="1"/>
  <c r="G265" i="10"/>
  <c r="AH265" i="10" s="1"/>
  <c r="AI265" i="10" s="1"/>
  <c r="AJ152" i="10"/>
  <c r="AK152" i="10" s="1"/>
  <c r="G261" i="10"/>
  <c r="AH261" i="10" s="1"/>
  <c r="AI261" i="10" s="1"/>
  <c r="AJ148" i="10"/>
  <c r="AK148" i="10" s="1"/>
  <c r="AJ143" i="10"/>
  <c r="AK143" i="10" s="1"/>
  <c r="AJ141" i="10"/>
  <c r="AK141" i="10" s="1"/>
  <c r="AJ140" i="10"/>
  <c r="AK140" i="10" s="1"/>
  <c r="AJ139" i="10"/>
  <c r="AK139" i="10" s="1"/>
  <c r="AJ137" i="10"/>
  <c r="AK137" i="10" s="1"/>
  <c r="AJ136" i="10"/>
  <c r="AK136" i="10" s="1"/>
  <c r="AJ135" i="10"/>
  <c r="AK135" i="10" s="1"/>
  <c r="AJ133" i="10"/>
  <c r="AK133" i="10" s="1"/>
  <c r="AJ132" i="10"/>
  <c r="AK132" i="10" s="1"/>
  <c r="AJ131" i="10"/>
  <c r="AK131" i="10" s="1"/>
  <c r="H242" i="10"/>
  <c r="E244" i="10"/>
  <c r="H246" i="10"/>
  <c r="E248" i="10"/>
  <c r="H250" i="10"/>
  <c r="E252" i="10"/>
  <c r="H254" i="10"/>
  <c r="E256" i="10"/>
  <c r="H258" i="10"/>
  <c r="E260" i="10"/>
  <c r="I261" i="10"/>
  <c r="H262" i="10"/>
  <c r="E264" i="10"/>
  <c r="I265" i="10"/>
  <c r="H266" i="10"/>
  <c r="E268" i="10"/>
  <c r="I269" i="10"/>
  <c r="H270" i="10"/>
  <c r="E272" i="10"/>
  <c r="I273" i="10"/>
  <c r="H274" i="10"/>
  <c r="E276" i="10"/>
  <c r="I277" i="10"/>
  <c r="H278" i="10"/>
  <c r="E280" i="10"/>
  <c r="I281" i="10"/>
  <c r="H282" i="10"/>
  <c r="E284" i="10"/>
  <c r="I285" i="10"/>
  <c r="H286" i="10"/>
  <c r="E288" i="10"/>
  <c r="I289" i="10"/>
  <c r="H290" i="10"/>
  <c r="E292" i="10"/>
  <c r="I293" i="10"/>
  <c r="H294" i="10"/>
  <c r="E296" i="10"/>
  <c r="I297" i="10"/>
  <c r="I339" i="10"/>
  <c r="E339" i="10"/>
  <c r="J339" i="10" s="1"/>
  <c r="G336" i="10"/>
  <c r="AH336" i="10" s="1"/>
  <c r="AI336" i="10" s="1"/>
  <c r="I335" i="10"/>
  <c r="E335" i="10"/>
  <c r="AJ221" i="10"/>
  <c r="AK221" i="10" s="1"/>
  <c r="H333" i="10"/>
  <c r="I332" i="10"/>
  <c r="E332" i="10"/>
  <c r="J332" i="10" s="1"/>
  <c r="G331" i="10"/>
  <c r="AH331" i="10" s="1"/>
  <c r="AI331" i="10" s="1"/>
  <c r="AJ218" i="10"/>
  <c r="AK218" i="10" s="1"/>
  <c r="H330" i="10"/>
  <c r="G328" i="10"/>
  <c r="AH328" i="10" s="1"/>
  <c r="AI328" i="10" s="1"/>
  <c r="I327" i="10"/>
  <c r="E327" i="10"/>
  <c r="J327" i="10" s="1"/>
  <c r="G325" i="10"/>
  <c r="AH325" i="10" s="1"/>
  <c r="AI325" i="10" s="1"/>
  <c r="AJ212" i="10"/>
  <c r="AK212" i="10" s="1"/>
  <c r="H324" i="10"/>
  <c r="I323" i="10"/>
  <c r="E323" i="10"/>
  <c r="J323" i="10" s="1"/>
  <c r="G321" i="10"/>
  <c r="AH321" i="10" s="1"/>
  <c r="AI321" i="10" s="1"/>
  <c r="AJ208" i="10"/>
  <c r="AK208" i="10" s="1"/>
  <c r="H320" i="10"/>
  <c r="I319" i="10"/>
  <c r="E319" i="10"/>
  <c r="J319" i="10" s="1"/>
  <c r="G317" i="10"/>
  <c r="AH317" i="10" s="1"/>
  <c r="AI317" i="10" s="1"/>
  <c r="AJ204" i="10"/>
  <c r="AK204" i="10" s="1"/>
  <c r="H316" i="10"/>
  <c r="I315" i="10"/>
  <c r="E315" i="10"/>
  <c r="J315" i="10" s="1"/>
  <c r="G313" i="10"/>
  <c r="AH313" i="10" s="1"/>
  <c r="AI313" i="10" s="1"/>
  <c r="AJ200" i="10"/>
  <c r="AK200" i="10" s="1"/>
  <c r="H312" i="10"/>
  <c r="I311" i="10"/>
  <c r="E311" i="10"/>
  <c r="J311" i="10" s="1"/>
  <c r="G309" i="10"/>
  <c r="AH309" i="10" s="1"/>
  <c r="AI309" i="10" s="1"/>
  <c r="AJ196" i="10"/>
  <c r="AK196" i="10" s="1"/>
  <c r="H308" i="10"/>
  <c r="I307" i="10"/>
  <c r="E307" i="10"/>
  <c r="J307" i="10" s="1"/>
  <c r="G305" i="10"/>
  <c r="AH305" i="10" s="1"/>
  <c r="AI305" i="10" s="1"/>
  <c r="AJ192" i="10"/>
  <c r="AK192" i="10" s="1"/>
  <c r="H304" i="10"/>
  <c r="I303" i="10"/>
  <c r="E303" i="10"/>
  <c r="G301" i="10"/>
  <c r="AH301" i="10" s="1"/>
  <c r="AI301" i="10" s="1"/>
  <c r="AJ188" i="10"/>
  <c r="AK188" i="10" s="1"/>
  <c r="H300" i="10"/>
  <c r="I299" i="10"/>
  <c r="E299" i="10"/>
  <c r="G297" i="10"/>
  <c r="AH297" i="10" s="1"/>
  <c r="AI297" i="10" s="1"/>
  <c r="AJ184" i="10"/>
  <c r="AK184" i="10" s="1"/>
  <c r="G293" i="10"/>
  <c r="AH293" i="10" s="1"/>
  <c r="AI293" i="10" s="1"/>
  <c r="AJ180" i="10"/>
  <c r="AK180" i="10" s="1"/>
  <c r="G289" i="10"/>
  <c r="AH289" i="10" s="1"/>
  <c r="AI289" i="10" s="1"/>
  <c r="AJ176" i="10"/>
  <c r="AK176" i="10" s="1"/>
  <c r="G286" i="10"/>
  <c r="AH286" i="10" s="1"/>
  <c r="AI286" i="10" s="1"/>
  <c r="AJ173" i="10"/>
  <c r="AK173" i="10" s="1"/>
  <c r="G283" i="10"/>
  <c r="AH283" i="10" s="1"/>
  <c r="AI283" i="10" s="1"/>
  <c r="AJ168" i="10"/>
  <c r="AK168" i="10" s="1"/>
  <c r="G278" i="10"/>
  <c r="AH278" i="10" s="1"/>
  <c r="AI278" i="10" s="1"/>
  <c r="AJ165" i="10"/>
  <c r="AK165" i="10" s="1"/>
  <c r="G274" i="10"/>
  <c r="AH274" i="10" s="1"/>
  <c r="AI274" i="10" s="1"/>
  <c r="AJ161" i="10"/>
  <c r="AK161" i="10" s="1"/>
  <c r="G270" i="10"/>
  <c r="AH270" i="10" s="1"/>
  <c r="AI270" i="10" s="1"/>
  <c r="AJ157" i="10"/>
  <c r="AK157" i="10" s="1"/>
  <c r="G266" i="10"/>
  <c r="AH266" i="10" s="1"/>
  <c r="AI266" i="10" s="1"/>
  <c r="AJ153" i="10"/>
  <c r="AK153" i="10" s="1"/>
  <c r="G262" i="10"/>
  <c r="AH262" i="10" s="1"/>
  <c r="AI262" i="10" s="1"/>
  <c r="AJ149" i="10"/>
  <c r="AK149" i="10" s="1"/>
  <c r="G258" i="10"/>
  <c r="AH258" i="10" s="1"/>
  <c r="AI258" i="10" s="1"/>
  <c r="E243" i="10"/>
  <c r="H245" i="10"/>
  <c r="E247" i="10"/>
  <c r="H249" i="10"/>
  <c r="E251" i="10"/>
  <c r="H253" i="10"/>
  <c r="E255" i="10"/>
  <c r="E259" i="10"/>
  <c r="I260" i="10"/>
  <c r="H261" i="10"/>
  <c r="E263" i="10"/>
  <c r="I264" i="10"/>
  <c r="H265" i="10"/>
  <c r="E267" i="10"/>
  <c r="I268" i="10"/>
  <c r="H269" i="10"/>
  <c r="E271" i="10"/>
  <c r="I272" i="10"/>
  <c r="H273" i="10"/>
  <c r="E275" i="10"/>
  <c r="I276" i="10"/>
  <c r="H277" i="10"/>
  <c r="E279" i="10"/>
  <c r="I280" i="10"/>
  <c r="E283" i="10"/>
  <c r="I284" i="10"/>
  <c r="H285" i="10"/>
  <c r="E287" i="10"/>
  <c r="I288" i="10"/>
  <c r="E291" i="10"/>
  <c r="I292" i="10"/>
  <c r="E295" i="10"/>
  <c r="I296" i="10"/>
  <c r="G338" i="10"/>
  <c r="AH338" i="10" s="1"/>
  <c r="AI338" i="10" s="1"/>
  <c r="G449" i="10"/>
  <c r="AH449" i="10" s="1"/>
  <c r="AI449" i="10" s="1"/>
  <c r="AJ224" i="10"/>
  <c r="AK224" i="10" s="1"/>
  <c r="H336" i="10"/>
  <c r="G334" i="10"/>
  <c r="AH334" i="10" s="1"/>
  <c r="AI334" i="10" s="1"/>
  <c r="I333" i="10"/>
  <c r="E333" i="10"/>
  <c r="J333" i="10" s="1"/>
  <c r="AJ219" i="10"/>
  <c r="AK219" i="10" s="1"/>
  <c r="H331" i="10"/>
  <c r="I330" i="10"/>
  <c r="E330" i="10"/>
  <c r="J330" i="10" s="1"/>
  <c r="G329" i="10"/>
  <c r="AH329" i="10" s="1"/>
  <c r="AI329" i="10" s="1"/>
  <c r="AJ216" i="10"/>
  <c r="AK216" i="10" s="1"/>
  <c r="H328" i="10"/>
  <c r="G326" i="10"/>
  <c r="AH326" i="10" s="1"/>
  <c r="AI326" i="10" s="1"/>
  <c r="AJ213" i="10"/>
  <c r="AK213" i="10" s="1"/>
  <c r="H325" i="10"/>
  <c r="I324" i="10"/>
  <c r="E324" i="10"/>
  <c r="J324" i="10" s="1"/>
  <c r="G322" i="10"/>
  <c r="AH322" i="10" s="1"/>
  <c r="AI322" i="10" s="1"/>
  <c r="AJ209" i="10"/>
  <c r="AK209" i="10" s="1"/>
  <c r="H321" i="10"/>
  <c r="I320" i="10"/>
  <c r="E320" i="10"/>
  <c r="J320" i="10" s="1"/>
  <c r="G318" i="10"/>
  <c r="AH318" i="10" s="1"/>
  <c r="AI318" i="10" s="1"/>
  <c r="AJ205" i="10"/>
  <c r="AK205" i="10" s="1"/>
  <c r="H317" i="10"/>
  <c r="I316" i="10"/>
  <c r="E316" i="10"/>
  <c r="J316" i="10" s="1"/>
  <c r="G314" i="10"/>
  <c r="AH314" i="10" s="1"/>
  <c r="AI314" i="10" s="1"/>
  <c r="AJ201" i="10"/>
  <c r="AK201" i="10" s="1"/>
  <c r="H313" i="10"/>
  <c r="I312" i="10"/>
  <c r="E312" i="10"/>
  <c r="J312" i="10" s="1"/>
  <c r="G310" i="10"/>
  <c r="AH310" i="10" s="1"/>
  <c r="AI310" i="10" s="1"/>
  <c r="AJ197" i="10"/>
  <c r="AK197" i="10" s="1"/>
  <c r="H309" i="10"/>
  <c r="I308" i="10"/>
  <c r="E308" i="10"/>
  <c r="J308" i="10" s="1"/>
  <c r="G306" i="10"/>
  <c r="AH306" i="10" s="1"/>
  <c r="AI306" i="10" s="1"/>
  <c r="AJ193" i="10"/>
  <c r="AK193" i="10" s="1"/>
  <c r="H305" i="10"/>
  <c r="I304" i="10"/>
  <c r="E304" i="10"/>
  <c r="G302" i="10"/>
  <c r="AH302" i="10" s="1"/>
  <c r="AI302" i="10" s="1"/>
  <c r="AJ189" i="10"/>
  <c r="AK189" i="10" s="1"/>
  <c r="H301" i="10"/>
  <c r="I300" i="10"/>
  <c r="E300" i="10"/>
  <c r="G298" i="10"/>
  <c r="AH298" i="10" s="1"/>
  <c r="AI298" i="10" s="1"/>
  <c r="AJ185" i="10"/>
  <c r="AK185" i="10" s="1"/>
  <c r="G294" i="10"/>
  <c r="AH294" i="10" s="1"/>
  <c r="AI294" i="10" s="1"/>
  <c r="AJ181" i="10"/>
  <c r="AK181" i="10" s="1"/>
  <c r="G290" i="10"/>
  <c r="AH290" i="10" s="1"/>
  <c r="AI290" i="10" s="1"/>
  <c r="AJ177" i="10"/>
  <c r="AK177" i="10" s="1"/>
  <c r="G284" i="10"/>
  <c r="AH284" i="10" s="1"/>
  <c r="AI284" i="10" s="1"/>
  <c r="AJ171" i="10"/>
  <c r="AK171" i="10" s="1"/>
  <c r="G281" i="10"/>
  <c r="AH281" i="10" s="1"/>
  <c r="AI281" i="10" s="1"/>
  <c r="G275" i="10"/>
  <c r="AH275" i="10" s="1"/>
  <c r="AI275" i="10" s="1"/>
  <c r="G271" i="10"/>
  <c r="AH271" i="10" s="1"/>
  <c r="AI271" i="10" s="1"/>
  <c r="G267" i="10"/>
  <c r="AH267" i="10" s="1"/>
  <c r="AI267" i="10" s="1"/>
  <c r="G263" i="10"/>
  <c r="AH263" i="10" s="1"/>
  <c r="AI263" i="10" s="1"/>
  <c r="G259" i="10"/>
  <c r="AH259" i="10" s="1"/>
  <c r="AI259" i="10" s="1"/>
  <c r="G369" i="10"/>
  <c r="AH369" i="10" s="1"/>
  <c r="AI369" i="10" s="1"/>
  <c r="G368" i="10"/>
  <c r="AH368" i="10" s="1"/>
  <c r="AI368" i="10" s="1"/>
  <c r="H244" i="10"/>
  <c r="H248" i="10"/>
  <c r="H252" i="10"/>
  <c r="E258" i="10"/>
  <c r="I259" i="10"/>
  <c r="H260" i="10"/>
  <c r="E262" i="10"/>
  <c r="I263" i="10"/>
  <c r="H264" i="10"/>
  <c r="E266" i="10"/>
  <c r="I267" i="10"/>
  <c r="H268" i="10"/>
  <c r="E270" i="10"/>
  <c r="I271" i="10"/>
  <c r="H272" i="10"/>
  <c r="E274" i="10"/>
  <c r="I275" i="10"/>
  <c r="H276" i="10"/>
  <c r="E278" i="10"/>
  <c r="I279" i="10"/>
  <c r="H280" i="10"/>
  <c r="E282" i="10"/>
  <c r="I283" i="10"/>
  <c r="E286" i="10"/>
  <c r="I287" i="10"/>
  <c r="H288" i="10"/>
  <c r="E290" i="10"/>
  <c r="I291" i="10"/>
  <c r="H292" i="10"/>
  <c r="E294" i="10"/>
  <c r="I295" i="10"/>
  <c r="H296" i="10"/>
  <c r="G339" i="10"/>
  <c r="AH339" i="10" s="1"/>
  <c r="AI339" i="10" s="1"/>
  <c r="AJ226" i="10"/>
  <c r="AK226" i="10" s="1"/>
  <c r="H338" i="10"/>
  <c r="AJ225" i="10"/>
  <c r="AK225" i="10" s="1"/>
  <c r="H337" i="10"/>
  <c r="I336" i="10"/>
  <c r="E336" i="10"/>
  <c r="J336" i="10" s="1"/>
  <c r="G335" i="10"/>
  <c r="AH335" i="10" s="1"/>
  <c r="AI335" i="10" s="1"/>
  <c r="AJ222" i="10"/>
  <c r="AK222" i="10" s="1"/>
  <c r="H334" i="10"/>
  <c r="G332" i="10"/>
  <c r="AH332" i="10" s="1"/>
  <c r="AI332" i="10" s="1"/>
  <c r="I331" i="10"/>
  <c r="E331" i="10"/>
  <c r="J331" i="10" s="1"/>
  <c r="AJ217" i="10"/>
  <c r="AK217" i="10" s="1"/>
  <c r="H329" i="10"/>
  <c r="I328" i="10"/>
  <c r="E328" i="10"/>
  <c r="J328" i="10" s="1"/>
  <c r="G327" i="10"/>
  <c r="AH327" i="10" s="1"/>
  <c r="AI327" i="10" s="1"/>
  <c r="AJ214" i="10"/>
  <c r="AK214" i="10" s="1"/>
  <c r="H326" i="10"/>
  <c r="I325" i="10"/>
  <c r="E325" i="10"/>
  <c r="J325" i="10" s="1"/>
  <c r="G323" i="10"/>
  <c r="AH323" i="10" s="1"/>
  <c r="AI323" i="10" s="1"/>
  <c r="AJ210" i="10"/>
  <c r="AK210" i="10" s="1"/>
  <c r="H322" i="10"/>
  <c r="I321" i="10"/>
  <c r="E321" i="10"/>
  <c r="J321" i="10" s="1"/>
  <c r="G319" i="10"/>
  <c r="AH319" i="10" s="1"/>
  <c r="AI319" i="10" s="1"/>
  <c r="AJ206" i="10"/>
  <c r="AK206" i="10" s="1"/>
  <c r="H318" i="10"/>
  <c r="I317" i="10"/>
  <c r="E317" i="10"/>
  <c r="J317" i="10" s="1"/>
  <c r="G315" i="10"/>
  <c r="AH315" i="10" s="1"/>
  <c r="AI315" i="10" s="1"/>
  <c r="AJ202" i="10"/>
  <c r="AK202" i="10" s="1"/>
  <c r="H314" i="10"/>
  <c r="I313" i="10"/>
  <c r="E313" i="10"/>
  <c r="J313" i="10" s="1"/>
  <c r="G311" i="10"/>
  <c r="AH311" i="10" s="1"/>
  <c r="AI311" i="10" s="1"/>
  <c r="AJ198" i="10"/>
  <c r="AK198" i="10" s="1"/>
  <c r="H310" i="10"/>
  <c r="I309" i="10"/>
  <c r="E309" i="10"/>
  <c r="J309" i="10" s="1"/>
  <c r="G307" i="10"/>
  <c r="AH307" i="10" s="1"/>
  <c r="AI307" i="10" s="1"/>
  <c r="AJ194" i="10"/>
  <c r="AK194" i="10" s="1"/>
  <c r="H306" i="10"/>
  <c r="I305" i="10"/>
  <c r="E305" i="10"/>
  <c r="E417" i="10" s="1"/>
  <c r="G303" i="10"/>
  <c r="AH303" i="10" s="1"/>
  <c r="AI303" i="10" s="1"/>
  <c r="AJ190" i="10"/>
  <c r="AK190" i="10" s="1"/>
  <c r="H302" i="10"/>
  <c r="I301" i="10"/>
  <c r="E301" i="10"/>
  <c r="G299" i="10"/>
  <c r="AH299" i="10" s="1"/>
  <c r="AI299" i="10" s="1"/>
  <c r="AJ186" i="10"/>
  <c r="AK186" i="10" s="1"/>
  <c r="H298" i="10"/>
  <c r="G295" i="10"/>
  <c r="AH295" i="10" s="1"/>
  <c r="AI295" i="10" s="1"/>
  <c r="G291" i="10"/>
  <c r="AH291" i="10" s="1"/>
  <c r="AI291" i="10" s="1"/>
  <c r="G287" i="10"/>
  <c r="AH287" i="10" s="1"/>
  <c r="AI287" i="10" s="1"/>
  <c r="AJ172" i="10"/>
  <c r="AK172" i="10" s="1"/>
  <c r="G282" i="10"/>
  <c r="AH282" i="10" s="1"/>
  <c r="AI282" i="10" s="1"/>
  <c r="AJ169" i="10"/>
  <c r="AK169" i="10" s="1"/>
  <c r="G279" i="10"/>
  <c r="AH279" i="10" s="1"/>
  <c r="AI279" i="10" s="1"/>
  <c r="G276" i="10"/>
  <c r="AH276" i="10" s="1"/>
  <c r="AI276" i="10" s="1"/>
  <c r="AJ163" i="10"/>
  <c r="AK163" i="10" s="1"/>
  <c r="G272" i="10"/>
  <c r="AH272" i="10" s="1"/>
  <c r="AI272" i="10" s="1"/>
  <c r="AJ159" i="10"/>
  <c r="AK159" i="10" s="1"/>
  <c r="G268" i="10"/>
  <c r="AH268" i="10" s="1"/>
  <c r="AI268" i="10" s="1"/>
  <c r="AJ155" i="10"/>
  <c r="AK155" i="10" s="1"/>
  <c r="G264" i="10"/>
  <c r="AH264" i="10" s="1"/>
  <c r="AI264" i="10" s="1"/>
  <c r="AJ151" i="10"/>
  <c r="AK151" i="10" s="1"/>
  <c r="G260" i="10"/>
  <c r="AH260" i="10" s="1"/>
  <c r="AI260" i="10" s="1"/>
  <c r="AJ147" i="10"/>
  <c r="AK147" i="10" s="1"/>
  <c r="AJ145" i="10"/>
  <c r="AK145" i="10" s="1"/>
  <c r="AJ144" i="10"/>
  <c r="AK144" i="10" s="1"/>
  <c r="G367" i="10"/>
  <c r="AH367" i="10" s="1"/>
  <c r="AI367" i="10" s="1"/>
  <c r="G366" i="10"/>
  <c r="AH366" i="10" s="1"/>
  <c r="AI366" i="10" s="1"/>
  <c r="G365" i="10"/>
  <c r="AH365" i="10" s="1"/>
  <c r="AI365" i="10" s="1"/>
  <c r="G364" i="10"/>
  <c r="AH364" i="10" s="1"/>
  <c r="AI364" i="10" s="1"/>
  <c r="G363" i="10"/>
  <c r="AH363" i="10" s="1"/>
  <c r="AI363" i="10" s="1"/>
  <c r="G362" i="10"/>
  <c r="AH362" i="10" s="1"/>
  <c r="AI362" i="10" s="1"/>
  <c r="G361" i="10"/>
  <c r="AH361" i="10" s="1"/>
  <c r="AI361" i="10" s="1"/>
  <c r="G360" i="10"/>
  <c r="AH360" i="10" s="1"/>
  <c r="AI360" i="10" s="1"/>
  <c r="G359" i="10"/>
  <c r="AH359" i="10" s="1"/>
  <c r="AI359" i="10" s="1"/>
  <c r="G358" i="10"/>
  <c r="AH358" i="10" s="1"/>
  <c r="AI358" i="10" s="1"/>
  <c r="G357" i="10"/>
  <c r="AH357" i="10" s="1"/>
  <c r="AI357" i="10" s="1"/>
  <c r="G356" i="10"/>
  <c r="AH356" i="10" s="1"/>
  <c r="AI356" i="10" s="1"/>
  <c r="H243" i="10"/>
  <c r="H247" i="10"/>
  <c r="H251" i="10"/>
  <c r="H255" i="10"/>
  <c r="I258" i="10"/>
  <c r="H259" i="10"/>
  <c r="E261" i="10"/>
  <c r="I262" i="10"/>
  <c r="H263" i="10"/>
  <c r="E265" i="10"/>
  <c r="I266" i="10"/>
  <c r="H267" i="10"/>
  <c r="E269" i="10"/>
  <c r="I270" i="10"/>
  <c r="H271" i="10"/>
  <c r="E273" i="10"/>
  <c r="I274" i="10"/>
  <c r="H275" i="10"/>
  <c r="E277" i="10"/>
  <c r="I278" i="10"/>
  <c r="H279" i="10"/>
  <c r="E281" i="10"/>
  <c r="I282" i="10"/>
  <c r="H283" i="10"/>
  <c r="E285" i="10"/>
  <c r="I286" i="10"/>
  <c r="H287" i="10"/>
  <c r="E289" i="10"/>
  <c r="I290" i="10"/>
  <c r="H291" i="10"/>
  <c r="E293" i="10"/>
  <c r="I294" i="10"/>
  <c r="H295" i="10"/>
  <c r="E297" i="10"/>
  <c r="M56" i="14"/>
  <c r="M61" i="14" s="1"/>
  <c r="M18" i="14"/>
  <c r="I241" i="10"/>
  <c r="AJ129" i="10"/>
  <c r="AK129" i="10" s="1"/>
  <c r="H241" i="10"/>
  <c r="E353" i="10"/>
  <c r="J318" i="10"/>
  <c r="J334" i="10"/>
  <c r="J335" i="10"/>
  <c r="J337" i="10"/>
  <c r="E9" i="11"/>
  <c r="E8" i="11"/>
  <c r="C5" i="11"/>
  <c r="E9" i="10"/>
  <c r="C5" i="10"/>
  <c r="G353" i="10" l="1"/>
  <c r="AH353" i="10" s="1"/>
  <c r="AI353" i="10" s="1"/>
  <c r="G354" i="10"/>
  <c r="AH354" i="10" s="1"/>
  <c r="AI354" i="10" s="1"/>
  <c r="G352" i="10"/>
  <c r="AH352" i="10" s="1"/>
  <c r="G355" i="10"/>
  <c r="AH355" i="10" s="1"/>
  <c r="AI355" i="10" s="1"/>
  <c r="H403" i="10"/>
  <c r="AG291" i="10"/>
  <c r="H387" i="10"/>
  <c r="AG275" i="10"/>
  <c r="H359" i="10"/>
  <c r="AG247" i="10"/>
  <c r="Z301" i="10"/>
  <c r="P301" i="10"/>
  <c r="Z309" i="10"/>
  <c r="P309" i="10"/>
  <c r="Z317" i="10"/>
  <c r="P317" i="10"/>
  <c r="Z325" i="10"/>
  <c r="P325" i="10"/>
  <c r="H408" i="10"/>
  <c r="AL408" i="10" s="1"/>
  <c r="AM408" i="10" s="1"/>
  <c r="AN408" i="10" s="1"/>
  <c r="AG296" i="10"/>
  <c r="Z291" i="10"/>
  <c r="P291" i="10"/>
  <c r="Z279" i="10"/>
  <c r="P279" i="10"/>
  <c r="H380" i="10"/>
  <c r="AG268" i="10"/>
  <c r="Z263" i="10"/>
  <c r="P263" i="10"/>
  <c r="Z300" i="10"/>
  <c r="P300" i="10"/>
  <c r="Z308" i="10"/>
  <c r="P308" i="10"/>
  <c r="Z316" i="10"/>
  <c r="P316" i="10"/>
  <c r="Z324" i="10"/>
  <c r="P324" i="10"/>
  <c r="H440" i="10"/>
  <c r="AL440" i="10" s="1"/>
  <c r="AM440" i="10" s="1"/>
  <c r="AN440" i="10" s="1"/>
  <c r="AG328" i="10"/>
  <c r="H448" i="10"/>
  <c r="AL448" i="10" s="1"/>
  <c r="AM448" i="10" s="1"/>
  <c r="AN448" i="10" s="1"/>
  <c r="AG336" i="10"/>
  <c r="Z296" i="10"/>
  <c r="P296" i="10"/>
  <c r="Z288" i="10"/>
  <c r="P288" i="10"/>
  <c r="Z276" i="10"/>
  <c r="P276" i="10"/>
  <c r="H377" i="10"/>
  <c r="AG265" i="10"/>
  <c r="Z260" i="10"/>
  <c r="P260" i="10"/>
  <c r="Z299" i="10"/>
  <c r="P299" i="10"/>
  <c r="Z307" i="10"/>
  <c r="P307" i="10"/>
  <c r="Z315" i="10"/>
  <c r="P315" i="10"/>
  <c r="Z323" i="10"/>
  <c r="P323" i="10"/>
  <c r="H442" i="10"/>
  <c r="AL442" i="10" s="1"/>
  <c r="AM442" i="10" s="1"/>
  <c r="AN442" i="10" s="1"/>
  <c r="AG330" i="10"/>
  <c r="H402" i="10"/>
  <c r="AL402" i="10" s="1"/>
  <c r="AM402" i="10" s="1"/>
  <c r="AN402" i="10" s="1"/>
  <c r="AG290" i="10"/>
  <c r="Z285" i="10"/>
  <c r="P285" i="10"/>
  <c r="H386" i="10"/>
  <c r="AG274" i="10"/>
  <c r="Z269" i="10"/>
  <c r="P269" i="10"/>
  <c r="H370" i="10"/>
  <c r="AG258" i="10"/>
  <c r="H362" i="10"/>
  <c r="AG250" i="10"/>
  <c r="H354" i="10"/>
  <c r="AG242" i="10"/>
  <c r="Z298" i="10"/>
  <c r="P298" i="10"/>
  <c r="Z306" i="10"/>
  <c r="P306" i="10"/>
  <c r="Z314" i="10"/>
  <c r="P314" i="10"/>
  <c r="Z322" i="10"/>
  <c r="P322" i="10"/>
  <c r="P360" i="10"/>
  <c r="Z360" i="10"/>
  <c r="P368" i="10"/>
  <c r="Z368" i="10"/>
  <c r="P355" i="10"/>
  <c r="Z355" i="10"/>
  <c r="AB132" i="10"/>
  <c r="AC132" i="10"/>
  <c r="Z248" i="10"/>
  <c r="P248" i="10"/>
  <c r="AE138" i="10"/>
  <c r="AB140" i="10"/>
  <c r="AC140" i="10"/>
  <c r="Z256" i="10"/>
  <c r="P256" i="10"/>
  <c r="AE146" i="10"/>
  <c r="AE150" i="10"/>
  <c r="AB158" i="10"/>
  <c r="AC158" i="10"/>
  <c r="AE162" i="10"/>
  <c r="AB166" i="10"/>
  <c r="AC166" i="10"/>
  <c r="AE170" i="10"/>
  <c r="AB174" i="10"/>
  <c r="AC174" i="10"/>
  <c r="AE178" i="10"/>
  <c r="AE182" i="10"/>
  <c r="AE186" i="10"/>
  <c r="AC190" i="10"/>
  <c r="AB190" i="10"/>
  <c r="AC194" i="10"/>
  <c r="AB194" i="10"/>
  <c r="AE198" i="10"/>
  <c r="AC206" i="10"/>
  <c r="AB206" i="10"/>
  <c r="AE210" i="10"/>
  <c r="AB214" i="10"/>
  <c r="AC214" i="10"/>
  <c r="AB222" i="10"/>
  <c r="AC222" i="10"/>
  <c r="H405" i="10"/>
  <c r="AL405" i="10" s="1"/>
  <c r="AM405" i="10" s="1"/>
  <c r="AN405" i="10" s="1"/>
  <c r="AG293" i="10"/>
  <c r="H369" i="10"/>
  <c r="AG257" i="10"/>
  <c r="H401" i="10"/>
  <c r="AL401" i="10" s="1"/>
  <c r="AM401" i="10" s="1"/>
  <c r="AN401" i="10" s="1"/>
  <c r="AG289" i="10"/>
  <c r="Z249" i="10"/>
  <c r="P249" i="10"/>
  <c r="AE139" i="10"/>
  <c r="AB141" i="10"/>
  <c r="AC141" i="10"/>
  <c r="Z257" i="10"/>
  <c r="P257" i="10"/>
  <c r="AB149" i="10"/>
  <c r="AC149" i="10"/>
  <c r="AE153" i="10"/>
  <c r="AE157" i="10"/>
  <c r="AB165" i="10"/>
  <c r="AC165" i="10"/>
  <c r="AB169" i="10"/>
  <c r="AC169" i="10"/>
  <c r="AE173" i="10"/>
  <c r="AE177" i="10"/>
  <c r="AB181" i="10"/>
  <c r="AC181" i="10"/>
  <c r="AD181" i="10" s="1"/>
  <c r="AB185" i="10"/>
  <c r="AC185" i="10"/>
  <c r="AE189" i="10"/>
  <c r="AE193" i="10"/>
  <c r="AB197" i="10"/>
  <c r="AC197" i="10"/>
  <c r="AE201" i="10"/>
  <c r="AE205" i="10"/>
  <c r="AE209" i="10"/>
  <c r="AB213" i="10"/>
  <c r="AC213" i="10"/>
  <c r="AC217" i="10"/>
  <c r="AB217" i="10"/>
  <c r="AC221" i="10"/>
  <c r="AB221" i="10"/>
  <c r="Z286" i="10"/>
  <c r="P286" i="10"/>
  <c r="Z270" i="10"/>
  <c r="P270" i="10"/>
  <c r="H371" i="10"/>
  <c r="AG259" i="10"/>
  <c r="H407" i="10"/>
  <c r="AL407" i="10" s="1"/>
  <c r="AM407" i="10" s="1"/>
  <c r="AN407" i="10" s="1"/>
  <c r="AG295" i="10"/>
  <c r="Z290" i="10"/>
  <c r="P290" i="10"/>
  <c r="H391" i="10"/>
  <c r="AG279" i="10"/>
  <c r="Z274" i="10"/>
  <c r="P274" i="10"/>
  <c r="H375" i="10"/>
  <c r="AG263" i="10"/>
  <c r="Z258" i="10"/>
  <c r="P258" i="10"/>
  <c r="H355" i="10"/>
  <c r="AG243" i="10"/>
  <c r="H414" i="10"/>
  <c r="AL414" i="10" s="1"/>
  <c r="AM414" i="10" s="1"/>
  <c r="AN414" i="10" s="1"/>
  <c r="AG302" i="10"/>
  <c r="H422" i="10"/>
  <c r="AL422" i="10" s="1"/>
  <c r="AM422" i="10" s="1"/>
  <c r="AN422" i="10" s="1"/>
  <c r="AG310" i="10"/>
  <c r="H430" i="10"/>
  <c r="AL430" i="10" s="1"/>
  <c r="AM430" i="10" s="1"/>
  <c r="AN430" i="10" s="1"/>
  <c r="AG318" i="10"/>
  <c r="H438" i="10"/>
  <c r="AL438" i="10" s="1"/>
  <c r="AM438" i="10" s="1"/>
  <c r="AN438" i="10" s="1"/>
  <c r="AG326" i="10"/>
  <c r="H446" i="10"/>
  <c r="AL446" i="10" s="1"/>
  <c r="AM446" i="10" s="1"/>
  <c r="AN446" i="10" s="1"/>
  <c r="AG334" i="10"/>
  <c r="H450" i="10"/>
  <c r="AL450" i="10" s="1"/>
  <c r="AM450" i="10" s="1"/>
  <c r="AN450" i="10" s="1"/>
  <c r="AG338" i="10"/>
  <c r="Z295" i="10"/>
  <c r="P295" i="10"/>
  <c r="Z283" i="10"/>
  <c r="P283" i="10"/>
  <c r="H384" i="10"/>
  <c r="AG272" i="10"/>
  <c r="Z267" i="10"/>
  <c r="P267" i="10"/>
  <c r="H364" i="10"/>
  <c r="AG252" i="10"/>
  <c r="H413" i="10"/>
  <c r="AL413" i="10" s="1"/>
  <c r="AM413" i="10" s="1"/>
  <c r="AN413" i="10" s="1"/>
  <c r="AG301" i="10"/>
  <c r="H421" i="10"/>
  <c r="AL421" i="10" s="1"/>
  <c r="AM421" i="10" s="1"/>
  <c r="AN421" i="10" s="1"/>
  <c r="AG309" i="10"/>
  <c r="H429" i="10"/>
  <c r="AL429" i="10" s="1"/>
  <c r="AM429" i="10" s="1"/>
  <c r="AN429" i="10" s="1"/>
  <c r="AG317" i="10"/>
  <c r="H437" i="10"/>
  <c r="AG325" i="10"/>
  <c r="Z330" i="10"/>
  <c r="P330" i="10"/>
  <c r="Z280" i="10"/>
  <c r="P280" i="10"/>
  <c r="H381" i="10"/>
  <c r="AG269" i="10"/>
  <c r="Z264" i="10"/>
  <c r="P264" i="10"/>
  <c r="H361" i="10"/>
  <c r="AG249" i="10"/>
  <c r="H412" i="10"/>
  <c r="AL412" i="10" s="1"/>
  <c r="AM412" i="10" s="1"/>
  <c r="AN412" i="10" s="1"/>
  <c r="AG300" i="10"/>
  <c r="H420" i="10"/>
  <c r="AL420" i="10" s="1"/>
  <c r="AM420" i="10" s="1"/>
  <c r="AN420" i="10" s="1"/>
  <c r="AG308" i="10"/>
  <c r="H428" i="10"/>
  <c r="AL428" i="10" s="1"/>
  <c r="AM428" i="10" s="1"/>
  <c r="AN428" i="10" s="1"/>
  <c r="AG316" i="10"/>
  <c r="H436" i="10"/>
  <c r="AL436" i="10" s="1"/>
  <c r="AM436" i="10" s="1"/>
  <c r="AN436" i="10" s="1"/>
  <c r="AG324" i="10"/>
  <c r="Z332" i="10"/>
  <c r="P332" i="10"/>
  <c r="H406" i="10"/>
  <c r="AL406" i="10" s="1"/>
  <c r="AM406" i="10" s="1"/>
  <c r="AN406" i="10" s="1"/>
  <c r="AG294" i="10"/>
  <c r="Z289" i="10"/>
  <c r="P289" i="10"/>
  <c r="H390" i="10"/>
  <c r="AL390" i="10" s="1"/>
  <c r="AM390" i="10" s="1"/>
  <c r="AN390" i="10" s="1"/>
  <c r="AG278" i="10"/>
  <c r="Z273" i="10"/>
  <c r="P273" i="10"/>
  <c r="H374" i="10"/>
  <c r="AG262" i="10"/>
  <c r="H411" i="10"/>
  <c r="AG299" i="10"/>
  <c r="H419" i="10"/>
  <c r="AL419" i="10" s="1"/>
  <c r="AM419" i="10" s="1"/>
  <c r="AN419" i="10" s="1"/>
  <c r="AG307" i="10"/>
  <c r="H427" i="10"/>
  <c r="AL427" i="10" s="1"/>
  <c r="AM427" i="10" s="1"/>
  <c r="AN427" i="10" s="1"/>
  <c r="AG315" i="10"/>
  <c r="H435" i="10"/>
  <c r="AL435" i="10" s="1"/>
  <c r="AM435" i="10" s="1"/>
  <c r="AG323" i="10"/>
  <c r="H444" i="10"/>
  <c r="AL444" i="10" s="1"/>
  <c r="AM444" i="10" s="1"/>
  <c r="AN444" i="10" s="1"/>
  <c r="AG332" i="10"/>
  <c r="P364" i="10"/>
  <c r="Z364" i="10"/>
  <c r="P357" i="10"/>
  <c r="Z357" i="10"/>
  <c r="P365" i="10"/>
  <c r="Z365" i="10"/>
  <c r="P354" i="10"/>
  <c r="Z354" i="10"/>
  <c r="P362" i="10"/>
  <c r="Z362" i="10"/>
  <c r="P359" i="10"/>
  <c r="Z359" i="10"/>
  <c r="Z242" i="10"/>
  <c r="P242" i="10"/>
  <c r="AB134" i="10"/>
  <c r="AC134" i="10"/>
  <c r="Z250" i="10"/>
  <c r="P250" i="10"/>
  <c r="AE140" i="10"/>
  <c r="AB142" i="10"/>
  <c r="AC142" i="10"/>
  <c r="AB148" i="10"/>
  <c r="AC148" i="10"/>
  <c r="AD148" i="10" s="1"/>
  <c r="AB152" i="10"/>
  <c r="AC152" i="10"/>
  <c r="AE156" i="10"/>
  <c r="AB160" i="10"/>
  <c r="AC160" i="10"/>
  <c r="AE164" i="10"/>
  <c r="AB168" i="10"/>
  <c r="AC168" i="10"/>
  <c r="AD168" i="10" s="1"/>
  <c r="AE172" i="10"/>
  <c r="AB176" i="10"/>
  <c r="AC176" i="10"/>
  <c r="AB180" i="10"/>
  <c r="AC180" i="10"/>
  <c r="AB184" i="10"/>
  <c r="AC184" i="10"/>
  <c r="AE192" i="10"/>
  <c r="AB196" i="10"/>
  <c r="AC196" i="10"/>
  <c r="AB200" i="10"/>
  <c r="AC200" i="10"/>
  <c r="AD200" i="10" s="1"/>
  <c r="AE204" i="10"/>
  <c r="AC208" i="10"/>
  <c r="AB208" i="10"/>
  <c r="AC212" i="10"/>
  <c r="AB212" i="10"/>
  <c r="AB216" i="10"/>
  <c r="AC216" i="10"/>
  <c r="Z243" i="10"/>
  <c r="P243" i="10"/>
  <c r="AB133" i="10"/>
  <c r="AC133" i="10"/>
  <c r="AE135" i="10"/>
  <c r="Z251" i="10"/>
  <c r="P251" i="10"/>
  <c r="AE141" i="10"/>
  <c r="AB143" i="10"/>
  <c r="AC143" i="10"/>
  <c r="AB147" i="10"/>
  <c r="AC147" i="10"/>
  <c r="AE151" i="10"/>
  <c r="AB155" i="10"/>
  <c r="AC155" i="10"/>
  <c r="AB159" i="10"/>
  <c r="AC159" i="10"/>
  <c r="AD159" i="10" s="1"/>
  <c r="AB163" i="10"/>
  <c r="AC163" i="10"/>
  <c r="AE167" i="10"/>
  <c r="AE171" i="10"/>
  <c r="AB175" i="10"/>
  <c r="AC175" i="10"/>
  <c r="AB179" i="10"/>
  <c r="AC179" i="10"/>
  <c r="AD179" i="10" s="1"/>
  <c r="AE183" i="10"/>
  <c r="AE187" i="10"/>
  <c r="AB191" i="10"/>
  <c r="AC191" i="10"/>
  <c r="AD191" i="10" s="1"/>
  <c r="AC195" i="10"/>
  <c r="AB195" i="10"/>
  <c r="AE199" i="10"/>
  <c r="AB203" i="10"/>
  <c r="AC203" i="10"/>
  <c r="AB207" i="10"/>
  <c r="AC207" i="10"/>
  <c r="AB211" i="10"/>
  <c r="AC211" i="10"/>
  <c r="Z337" i="10"/>
  <c r="P337" i="10"/>
  <c r="H368" i="10"/>
  <c r="AG256" i="10"/>
  <c r="Z294" i="10"/>
  <c r="P294" i="10"/>
  <c r="H395" i="10"/>
  <c r="AL395" i="10" s="1"/>
  <c r="AM395" i="10" s="1"/>
  <c r="AN395" i="10" s="1"/>
  <c r="AG283" i="10"/>
  <c r="Z262" i="10"/>
  <c r="P262" i="10"/>
  <c r="Z305" i="10"/>
  <c r="P305" i="10"/>
  <c r="Z313" i="10"/>
  <c r="P313" i="10"/>
  <c r="Z321" i="10"/>
  <c r="P321" i="10"/>
  <c r="Z328" i="10"/>
  <c r="P328" i="10"/>
  <c r="Z336" i="10"/>
  <c r="P336" i="10"/>
  <c r="H400" i="10"/>
  <c r="AL400" i="10" s="1"/>
  <c r="AM400" i="10" s="1"/>
  <c r="AN400" i="10" s="1"/>
  <c r="AG288" i="10"/>
  <c r="H388" i="10"/>
  <c r="AL388" i="10" s="1"/>
  <c r="AM388" i="10" s="1"/>
  <c r="AN388" i="10" s="1"/>
  <c r="AG276" i="10"/>
  <c r="Z271" i="10"/>
  <c r="P271" i="10"/>
  <c r="H372" i="10"/>
  <c r="AG260" i="10"/>
  <c r="H360" i="10"/>
  <c r="AG248" i="10"/>
  <c r="Z304" i="10"/>
  <c r="P304" i="10"/>
  <c r="Z312" i="10"/>
  <c r="P312" i="10"/>
  <c r="Z320" i="10"/>
  <c r="P320" i="10"/>
  <c r="H443" i="10"/>
  <c r="AL443" i="10" s="1"/>
  <c r="AM443" i="10" s="1"/>
  <c r="AN443" i="10" s="1"/>
  <c r="AG331" i="10"/>
  <c r="Z333" i="10"/>
  <c r="P333" i="10"/>
  <c r="Z292" i="10"/>
  <c r="P292" i="10"/>
  <c r="H397" i="10"/>
  <c r="AG285" i="10"/>
  <c r="H385" i="10"/>
  <c r="AG273" i="10"/>
  <c r="Z268" i="10"/>
  <c r="P268" i="10"/>
  <c r="Z303" i="10"/>
  <c r="P303" i="10"/>
  <c r="Z311" i="10"/>
  <c r="P311" i="10"/>
  <c r="Z319" i="10"/>
  <c r="P319" i="10"/>
  <c r="Z327" i="10"/>
  <c r="P327" i="10"/>
  <c r="H445" i="10"/>
  <c r="AL445" i="10" s="1"/>
  <c r="AM445" i="10" s="1"/>
  <c r="AN445" i="10" s="1"/>
  <c r="AG333" i="10"/>
  <c r="Z335" i="10"/>
  <c r="P335" i="10"/>
  <c r="Z339" i="10"/>
  <c r="P339" i="10"/>
  <c r="Z293" i="10"/>
  <c r="P293" i="10"/>
  <c r="H394" i="10"/>
  <c r="AL394" i="10" s="1"/>
  <c r="AM394" i="10" s="1"/>
  <c r="AN394" i="10" s="1"/>
  <c r="AG282" i="10"/>
  <c r="Z277" i="10"/>
  <c r="P277" i="10"/>
  <c r="H378" i="10"/>
  <c r="AG266" i="10"/>
  <c r="Z261" i="10"/>
  <c r="P261" i="10"/>
  <c r="H366" i="10"/>
  <c r="AG254" i="10"/>
  <c r="H358" i="10"/>
  <c r="AG246" i="10"/>
  <c r="Z302" i="10"/>
  <c r="P302" i="10"/>
  <c r="Z310" i="10"/>
  <c r="P310" i="10"/>
  <c r="Z318" i="10"/>
  <c r="P318" i="10"/>
  <c r="Z326" i="10"/>
  <c r="P326" i="10"/>
  <c r="Z334" i="10"/>
  <c r="P334" i="10"/>
  <c r="Z338" i="10"/>
  <c r="P338" i="10"/>
  <c r="P367" i="10"/>
  <c r="Z367" i="10"/>
  <c r="P369" i="10"/>
  <c r="Z369" i="10"/>
  <c r="P363" i="10"/>
  <c r="Z363" i="10"/>
  <c r="Z244" i="10"/>
  <c r="P244" i="10"/>
  <c r="AB136" i="10"/>
  <c r="AC136" i="10"/>
  <c r="Z252" i="10"/>
  <c r="P252" i="10"/>
  <c r="AE142" i="10"/>
  <c r="AB144" i="10"/>
  <c r="AC144" i="10"/>
  <c r="AD144" i="10" s="1"/>
  <c r="AE148" i="10"/>
  <c r="AE152" i="10"/>
  <c r="AB156" i="10"/>
  <c r="AC156" i="10"/>
  <c r="AD156" i="10" s="1"/>
  <c r="AE160" i="10"/>
  <c r="AB164" i="10"/>
  <c r="AC164" i="10"/>
  <c r="AE168" i="10"/>
  <c r="AB172" i="10"/>
  <c r="AC172" i="10"/>
  <c r="AE176" i="10"/>
  <c r="AE184" i="10"/>
  <c r="AB188" i="10"/>
  <c r="AC188" i="10"/>
  <c r="AB192" i="10"/>
  <c r="AC192" i="10"/>
  <c r="AD192" i="10" s="1"/>
  <c r="AE196" i="10"/>
  <c r="AE200" i="10"/>
  <c r="AC204" i="10"/>
  <c r="AB204" i="10"/>
  <c r="AE208" i="10"/>
  <c r="AE212" i="10"/>
  <c r="AB220" i="10"/>
  <c r="AC220" i="10"/>
  <c r="AD220" i="10" s="1"/>
  <c r="AB224" i="10"/>
  <c r="AC224" i="10"/>
  <c r="AB226" i="10"/>
  <c r="AC226" i="10"/>
  <c r="AD226" i="10" s="1"/>
  <c r="H409" i="10"/>
  <c r="AL409" i="10" s="1"/>
  <c r="AM409" i="10" s="1"/>
  <c r="AN409" i="10" s="1"/>
  <c r="AG297" i="10"/>
  <c r="H393" i="10"/>
  <c r="AG281" i="10"/>
  <c r="Z245" i="10"/>
  <c r="P245" i="10"/>
  <c r="AB135" i="10"/>
  <c r="AC135" i="10"/>
  <c r="AD135" i="10" s="1"/>
  <c r="AB137" i="10"/>
  <c r="AC137" i="10"/>
  <c r="Z253" i="10"/>
  <c r="P253" i="10"/>
  <c r="AE143" i="10"/>
  <c r="AB145" i="10"/>
  <c r="AC145" i="10"/>
  <c r="AE147" i="10"/>
  <c r="AB151" i="10"/>
  <c r="AC151" i="10"/>
  <c r="AE155" i="10"/>
  <c r="AE159" i="10"/>
  <c r="AE163" i="10"/>
  <c r="AB167" i="10"/>
  <c r="AC167" i="10"/>
  <c r="AB171" i="10"/>
  <c r="AC171" i="10"/>
  <c r="AE175" i="10"/>
  <c r="AE179" i="10"/>
  <c r="AB183" i="10"/>
  <c r="AC183" i="10"/>
  <c r="AB187" i="10"/>
  <c r="AC187" i="10"/>
  <c r="AE191" i="10"/>
  <c r="AE195" i="10"/>
  <c r="AB199" i="10"/>
  <c r="AC199" i="10"/>
  <c r="AE203" i="10"/>
  <c r="AE207" i="10"/>
  <c r="AE211" i="10"/>
  <c r="AC215" i="10"/>
  <c r="AB215" i="10"/>
  <c r="AC219" i="10"/>
  <c r="AB219" i="10"/>
  <c r="AC223" i="10"/>
  <c r="AB223" i="10"/>
  <c r="AC227" i="10"/>
  <c r="AB227" i="10"/>
  <c r="Z278" i="10"/>
  <c r="P278" i="10"/>
  <c r="H379" i="10"/>
  <c r="AG267" i="10"/>
  <c r="H367" i="10"/>
  <c r="AG255" i="10"/>
  <c r="H399" i="10"/>
  <c r="AL399" i="10" s="1"/>
  <c r="AM399" i="10" s="1"/>
  <c r="AN399" i="10" s="1"/>
  <c r="AG287" i="10"/>
  <c r="Z282" i="10"/>
  <c r="P282" i="10"/>
  <c r="H383" i="10"/>
  <c r="AG271" i="10"/>
  <c r="Z266" i="10"/>
  <c r="P266" i="10"/>
  <c r="H363" i="10"/>
  <c r="AG251" i="10"/>
  <c r="H410" i="10"/>
  <c r="AG298" i="10"/>
  <c r="H418" i="10"/>
  <c r="AL418" i="10" s="1"/>
  <c r="AM418" i="10" s="1"/>
  <c r="AN418" i="10" s="1"/>
  <c r="AG306" i="10"/>
  <c r="H426" i="10"/>
  <c r="AG314" i="10"/>
  <c r="H434" i="10"/>
  <c r="AL434" i="10" s="1"/>
  <c r="AM434" i="10" s="1"/>
  <c r="AN434" i="10" s="1"/>
  <c r="AG322" i="10"/>
  <c r="H441" i="10"/>
  <c r="AG329" i="10"/>
  <c r="Z331" i="10"/>
  <c r="P331" i="10"/>
  <c r="H449" i="10"/>
  <c r="AG337" i="10"/>
  <c r="H404" i="10"/>
  <c r="AL404" i="10" s="1"/>
  <c r="AM404" i="10" s="1"/>
  <c r="AN404" i="10" s="1"/>
  <c r="AG292" i="10"/>
  <c r="Z287" i="10"/>
  <c r="P287" i="10"/>
  <c r="H392" i="10"/>
  <c r="AL392" i="10" s="1"/>
  <c r="AM392" i="10" s="1"/>
  <c r="AN392" i="10" s="1"/>
  <c r="AG280" i="10"/>
  <c r="Z275" i="10"/>
  <c r="P275" i="10"/>
  <c r="H376" i="10"/>
  <c r="AG264" i="10"/>
  <c r="Z259" i="10"/>
  <c r="P259" i="10"/>
  <c r="H356" i="10"/>
  <c r="AG244" i="10"/>
  <c r="H417" i="10"/>
  <c r="AG305" i="10"/>
  <c r="H425" i="10"/>
  <c r="AL425" i="10" s="1"/>
  <c r="AM425" i="10" s="1"/>
  <c r="AN425" i="10" s="1"/>
  <c r="AG313" i="10"/>
  <c r="H433" i="10"/>
  <c r="AG321" i="10"/>
  <c r="Z284" i="10"/>
  <c r="P284" i="10"/>
  <c r="H389" i="10"/>
  <c r="AG277" i="10"/>
  <c r="Z272" i="10"/>
  <c r="P272" i="10"/>
  <c r="H373" i="10"/>
  <c r="AG261" i="10"/>
  <c r="H365" i="10"/>
  <c r="AG253" i="10"/>
  <c r="H357" i="10"/>
  <c r="AG245" i="10"/>
  <c r="H416" i="10"/>
  <c r="AL416" i="10" s="1"/>
  <c r="AM416" i="10" s="1"/>
  <c r="AN416" i="10" s="1"/>
  <c r="AG304" i="10"/>
  <c r="H424" i="10"/>
  <c r="AG312" i="10"/>
  <c r="H432" i="10"/>
  <c r="AL432" i="10" s="1"/>
  <c r="AM432" i="10" s="1"/>
  <c r="AN432" i="10" s="1"/>
  <c r="AG320" i="10"/>
  <c r="Z297" i="10"/>
  <c r="P297" i="10"/>
  <c r="H398" i="10"/>
  <c r="AL398" i="10" s="1"/>
  <c r="AM398" i="10" s="1"/>
  <c r="AN398" i="10" s="1"/>
  <c r="AG286" i="10"/>
  <c r="Z281" i="10"/>
  <c r="P281" i="10"/>
  <c r="H382" i="10"/>
  <c r="AG270" i="10"/>
  <c r="Z265" i="10"/>
  <c r="P265" i="10"/>
  <c r="H415" i="10"/>
  <c r="AL415" i="10" s="1"/>
  <c r="AM415" i="10" s="1"/>
  <c r="AN415" i="10" s="1"/>
  <c r="AG303" i="10"/>
  <c r="H423" i="10"/>
  <c r="AG311" i="10"/>
  <c r="H431" i="10"/>
  <c r="AG319" i="10"/>
  <c r="H439" i="10"/>
  <c r="AG327" i="10"/>
  <c r="Z329" i="10"/>
  <c r="P329" i="10"/>
  <c r="H447" i="10"/>
  <c r="AG335" i="10"/>
  <c r="P449" i="10"/>
  <c r="Z449" i="10"/>
  <c r="H451" i="10"/>
  <c r="AG339" i="10"/>
  <c r="P356" i="10"/>
  <c r="Z356" i="10"/>
  <c r="P361" i="10"/>
  <c r="Z361" i="10"/>
  <c r="P358" i="10"/>
  <c r="Z358" i="10"/>
  <c r="P366" i="10"/>
  <c r="Z366" i="10"/>
  <c r="AB130" i="10"/>
  <c r="AC130" i="10"/>
  <c r="Z246" i="10"/>
  <c r="P246" i="10"/>
  <c r="AE136" i="10"/>
  <c r="AB138" i="10"/>
  <c r="AC138" i="10"/>
  <c r="Z254" i="10"/>
  <c r="P254" i="10"/>
  <c r="AE144" i="10"/>
  <c r="AB146" i="10"/>
  <c r="AC146" i="10"/>
  <c r="AB150" i="10"/>
  <c r="AC150" i="10"/>
  <c r="AB154" i="10"/>
  <c r="AC154" i="10"/>
  <c r="AD154" i="10" s="1"/>
  <c r="AE158" i="10"/>
  <c r="AB162" i="10"/>
  <c r="AC162" i="10"/>
  <c r="AE166" i="10"/>
  <c r="AB170" i="10"/>
  <c r="AC170" i="10"/>
  <c r="AE174" i="10"/>
  <c r="AC178" i="10"/>
  <c r="AB178" i="10"/>
  <c r="AC182" i="10"/>
  <c r="AB182" i="10"/>
  <c r="AC186" i="10"/>
  <c r="AB186" i="10"/>
  <c r="AE190" i="10"/>
  <c r="AE194" i="10"/>
  <c r="AC198" i="10"/>
  <c r="AB198" i="10"/>
  <c r="AC202" i="10"/>
  <c r="AB202" i="10"/>
  <c r="AE206" i="10"/>
  <c r="AC210" i="10"/>
  <c r="AB210" i="10"/>
  <c r="AB218" i="10"/>
  <c r="AC218" i="10"/>
  <c r="AD218" i="10" s="1"/>
  <c r="AB131" i="10"/>
  <c r="AC131" i="10"/>
  <c r="Z247" i="10"/>
  <c r="P247" i="10"/>
  <c r="AE137" i="10"/>
  <c r="AB139" i="10"/>
  <c r="AC139" i="10"/>
  <c r="Z255" i="10"/>
  <c r="P255" i="10"/>
  <c r="AE145" i="10"/>
  <c r="AE149" i="10"/>
  <c r="AB153" i="10"/>
  <c r="AC153" i="10"/>
  <c r="AB157" i="10"/>
  <c r="AC157" i="10"/>
  <c r="AB161" i="10"/>
  <c r="AC161" i="10"/>
  <c r="AE165" i="10"/>
  <c r="AE169" i="10"/>
  <c r="AB173" i="10"/>
  <c r="AC173" i="10"/>
  <c r="AB177" i="10"/>
  <c r="AC177" i="10"/>
  <c r="AE181" i="10"/>
  <c r="AE185" i="10"/>
  <c r="AB189" i="10"/>
  <c r="AC189" i="10"/>
  <c r="AB193" i="10"/>
  <c r="AC193" i="10"/>
  <c r="AE197" i="10"/>
  <c r="AB201" i="10"/>
  <c r="AC201" i="10"/>
  <c r="AD201" i="10" s="1"/>
  <c r="AB205" i="10"/>
  <c r="AC205" i="10"/>
  <c r="AB209" i="10"/>
  <c r="AC209" i="10"/>
  <c r="AD209" i="10" s="1"/>
  <c r="AE213" i="10"/>
  <c r="AC225" i="10"/>
  <c r="AB225" i="10"/>
  <c r="H396" i="10"/>
  <c r="AL396" i="10" s="1"/>
  <c r="AM396" i="10" s="1"/>
  <c r="AN396" i="10" s="1"/>
  <c r="AG284" i="10"/>
  <c r="H353" i="10"/>
  <c r="AG241" i="10"/>
  <c r="H352" i="10"/>
  <c r="AG240" i="10"/>
  <c r="I352" i="10"/>
  <c r="F465" i="10"/>
  <c r="F464" i="10"/>
  <c r="J245" i="10"/>
  <c r="J249" i="10"/>
  <c r="J253" i="10"/>
  <c r="J250" i="10"/>
  <c r="J242" i="10"/>
  <c r="J246" i="10"/>
  <c r="J254" i="10"/>
  <c r="J257" i="10"/>
  <c r="J305" i="10"/>
  <c r="E409" i="10"/>
  <c r="J297" i="10"/>
  <c r="I398" i="10"/>
  <c r="E393" i="10"/>
  <c r="J281" i="10"/>
  <c r="I382" i="10"/>
  <c r="E377" i="10"/>
  <c r="J265" i="10"/>
  <c r="G466" i="10"/>
  <c r="AH466" i="10" s="1"/>
  <c r="AI466" i="10" s="1"/>
  <c r="G472" i="10"/>
  <c r="AH472" i="10" s="1"/>
  <c r="AI472" i="10" s="1"/>
  <c r="G474" i="10"/>
  <c r="AH474" i="10" s="1"/>
  <c r="AI474" i="10" s="1"/>
  <c r="G391" i="10"/>
  <c r="AH391" i="10" s="1"/>
  <c r="AI391" i="10" s="1"/>
  <c r="G394" i="10"/>
  <c r="AH394" i="10" s="1"/>
  <c r="AI394" i="10" s="1"/>
  <c r="G399" i="10"/>
  <c r="AH399" i="10" s="1"/>
  <c r="AI399" i="10" s="1"/>
  <c r="G407" i="10"/>
  <c r="AH407" i="10" s="1"/>
  <c r="AI407" i="10" s="1"/>
  <c r="G411" i="10"/>
  <c r="AH411" i="10" s="1"/>
  <c r="AI411" i="10" s="1"/>
  <c r="I413" i="10"/>
  <c r="G415" i="10"/>
  <c r="AH415" i="10" s="1"/>
  <c r="AI415" i="10" s="1"/>
  <c r="I417" i="10"/>
  <c r="G419" i="10"/>
  <c r="AH419" i="10" s="1"/>
  <c r="AI419" i="10" s="1"/>
  <c r="I421" i="10"/>
  <c r="G423" i="10"/>
  <c r="AH423" i="10" s="1"/>
  <c r="AI423" i="10" s="1"/>
  <c r="I425" i="10"/>
  <c r="G427" i="10"/>
  <c r="AH427" i="10" s="1"/>
  <c r="AI427" i="10" s="1"/>
  <c r="I429" i="10"/>
  <c r="G431" i="10"/>
  <c r="AH431" i="10" s="1"/>
  <c r="AI431" i="10" s="1"/>
  <c r="I433" i="10"/>
  <c r="G435" i="10"/>
  <c r="AH435" i="10" s="1"/>
  <c r="AI435" i="10" s="1"/>
  <c r="I437" i="10"/>
  <c r="G439" i="10"/>
  <c r="AH439" i="10" s="1"/>
  <c r="AI439" i="10" s="1"/>
  <c r="E440" i="10"/>
  <c r="I407" i="10"/>
  <c r="E402" i="10"/>
  <c r="J290" i="10"/>
  <c r="I391" i="10"/>
  <c r="E386" i="10"/>
  <c r="J274" i="10"/>
  <c r="I375" i="10"/>
  <c r="E370" i="10"/>
  <c r="J258" i="10"/>
  <c r="G480" i="10"/>
  <c r="AH480" i="10" s="1"/>
  <c r="AI480" i="10" s="1"/>
  <c r="G371" i="10"/>
  <c r="AH371" i="10" s="1"/>
  <c r="AI371" i="10" s="1"/>
  <c r="G379" i="10"/>
  <c r="AH379" i="10" s="1"/>
  <c r="AI379" i="10" s="1"/>
  <c r="G387" i="10"/>
  <c r="AH387" i="10" s="1"/>
  <c r="AI387" i="10" s="1"/>
  <c r="J300" i="10"/>
  <c r="E412" i="10"/>
  <c r="G418" i="10"/>
  <c r="AH418" i="10" s="1"/>
  <c r="AI418" i="10" s="1"/>
  <c r="I420" i="10"/>
  <c r="E428" i="10"/>
  <c r="G434" i="10"/>
  <c r="AH434" i="10" s="1"/>
  <c r="AI434" i="10" s="1"/>
  <c r="I436" i="10"/>
  <c r="I442" i="10"/>
  <c r="G450" i="10"/>
  <c r="AH450" i="10" s="1"/>
  <c r="AI450" i="10" s="1"/>
  <c r="I408" i="10"/>
  <c r="E403" i="10"/>
  <c r="J291" i="10"/>
  <c r="E367" i="10"/>
  <c r="J255" i="10"/>
  <c r="E355" i="10"/>
  <c r="J243" i="10"/>
  <c r="I411" i="10"/>
  <c r="E419" i="10"/>
  <c r="G425" i="10"/>
  <c r="AH425" i="10" s="1"/>
  <c r="AI425" i="10" s="1"/>
  <c r="I427" i="10"/>
  <c r="E435" i="10"/>
  <c r="I447" i="10"/>
  <c r="I451" i="10"/>
  <c r="E360" i="10"/>
  <c r="J248" i="10"/>
  <c r="J302" i="10"/>
  <c r="E414" i="10"/>
  <c r="G420" i="10"/>
  <c r="AH420" i="10" s="1"/>
  <c r="AI420" i="10" s="1"/>
  <c r="I422" i="10"/>
  <c r="E430" i="10"/>
  <c r="G436" i="10"/>
  <c r="AH436" i="10" s="1"/>
  <c r="AI436" i="10" s="1"/>
  <c r="I438" i="10"/>
  <c r="G445" i="10"/>
  <c r="AH445" i="10" s="1"/>
  <c r="AI445" i="10" s="1"/>
  <c r="E446" i="10"/>
  <c r="I468" i="10"/>
  <c r="I472" i="10"/>
  <c r="I476" i="10"/>
  <c r="I479" i="10"/>
  <c r="I469" i="10"/>
  <c r="I473" i="10"/>
  <c r="I477" i="10"/>
  <c r="J358" i="10"/>
  <c r="E470" i="10"/>
  <c r="J366" i="10"/>
  <c r="E478" i="10"/>
  <c r="I480" i="10"/>
  <c r="E405" i="10"/>
  <c r="J293" i="10"/>
  <c r="I394" i="10"/>
  <c r="E389" i="10"/>
  <c r="J277" i="10"/>
  <c r="I378" i="10"/>
  <c r="E373" i="10"/>
  <c r="J261" i="10"/>
  <c r="G471" i="10"/>
  <c r="AH471" i="10" s="1"/>
  <c r="AI471" i="10" s="1"/>
  <c r="G473" i="10"/>
  <c r="AH473" i="10" s="1"/>
  <c r="AI473" i="10" s="1"/>
  <c r="G475" i="10"/>
  <c r="AH475" i="10" s="1"/>
  <c r="AI475" i="10" s="1"/>
  <c r="G479" i="10"/>
  <c r="AH479" i="10" s="1"/>
  <c r="AI479" i="10" s="1"/>
  <c r="I443" i="10"/>
  <c r="I448" i="10"/>
  <c r="I403" i="10"/>
  <c r="E398" i="10"/>
  <c r="J286" i="10"/>
  <c r="I387" i="10"/>
  <c r="E382" i="10"/>
  <c r="J270" i="10"/>
  <c r="I371" i="10"/>
  <c r="G481" i="10"/>
  <c r="AH481" i="10" s="1"/>
  <c r="AI481" i="10" s="1"/>
  <c r="G414" i="10"/>
  <c r="AH414" i="10" s="1"/>
  <c r="AI414" i="10" s="1"/>
  <c r="I416" i="10"/>
  <c r="E424" i="10"/>
  <c r="G430" i="10"/>
  <c r="AH430" i="10" s="1"/>
  <c r="AI430" i="10" s="1"/>
  <c r="I432" i="10"/>
  <c r="E445" i="10"/>
  <c r="G446" i="10"/>
  <c r="AH446" i="10" s="1"/>
  <c r="AI446" i="10" s="1"/>
  <c r="I404" i="10"/>
  <c r="E399" i="10"/>
  <c r="J287" i="10"/>
  <c r="E395" i="10"/>
  <c r="J283" i="10"/>
  <c r="E363" i="10"/>
  <c r="J251" i="10"/>
  <c r="G370" i="10"/>
  <c r="AH370" i="10" s="1"/>
  <c r="AI370" i="10" s="1"/>
  <c r="G374" i="10"/>
  <c r="AH374" i="10" s="1"/>
  <c r="AI374" i="10" s="1"/>
  <c r="G378" i="10"/>
  <c r="AH378" i="10" s="1"/>
  <c r="AI378" i="10" s="1"/>
  <c r="G382" i="10"/>
  <c r="AH382" i="10" s="1"/>
  <c r="AI382" i="10" s="1"/>
  <c r="G386" i="10"/>
  <c r="AH386" i="10" s="1"/>
  <c r="AI386" i="10" s="1"/>
  <c r="G390" i="10"/>
  <c r="AH390" i="10" s="1"/>
  <c r="AI390" i="10" s="1"/>
  <c r="G395" i="10"/>
  <c r="AH395" i="10" s="1"/>
  <c r="AI395" i="10" s="1"/>
  <c r="G398" i="10"/>
  <c r="AH398" i="10" s="1"/>
  <c r="AI398" i="10" s="1"/>
  <c r="G401" i="10"/>
  <c r="AH401" i="10" s="1"/>
  <c r="AI401" i="10" s="1"/>
  <c r="G405" i="10"/>
  <c r="AH405" i="10" s="1"/>
  <c r="AI405" i="10" s="1"/>
  <c r="G409" i="10"/>
  <c r="AH409" i="10" s="1"/>
  <c r="AI409" i="10" s="1"/>
  <c r="J303" i="10"/>
  <c r="E415" i="10"/>
  <c r="G421" i="10"/>
  <c r="AH421" i="10" s="1"/>
  <c r="AI421" i="10" s="1"/>
  <c r="I423" i="10"/>
  <c r="E431" i="10"/>
  <c r="G437" i="10"/>
  <c r="AH437" i="10" s="1"/>
  <c r="AI437" i="10" s="1"/>
  <c r="I439" i="10"/>
  <c r="I444" i="10"/>
  <c r="E408" i="10"/>
  <c r="J296" i="10"/>
  <c r="E404" i="10"/>
  <c r="J292" i="10"/>
  <c r="E400" i="10"/>
  <c r="J288" i="10"/>
  <c r="E396" i="10"/>
  <c r="J284" i="10"/>
  <c r="E392" i="10"/>
  <c r="J280" i="10"/>
  <c r="E388" i="10"/>
  <c r="J276" i="10"/>
  <c r="E384" i="10"/>
  <c r="J272" i="10"/>
  <c r="E380" i="10"/>
  <c r="J268" i="10"/>
  <c r="E376" i="10"/>
  <c r="J264" i="10"/>
  <c r="E372" i="10"/>
  <c r="J260" i="10"/>
  <c r="E356" i="10"/>
  <c r="J244" i="10"/>
  <c r="G397" i="10"/>
  <c r="AH397" i="10" s="1"/>
  <c r="AI397" i="10" s="1"/>
  <c r="G400" i="10"/>
  <c r="AH400" i="10" s="1"/>
  <c r="AI400" i="10" s="1"/>
  <c r="G404" i="10"/>
  <c r="AH404" i="10" s="1"/>
  <c r="AI404" i="10" s="1"/>
  <c r="G408" i="10"/>
  <c r="AH408" i="10" s="1"/>
  <c r="AI408" i="10" s="1"/>
  <c r="J298" i="10"/>
  <c r="E410" i="10"/>
  <c r="G416" i="10"/>
  <c r="AH416" i="10" s="1"/>
  <c r="AI416" i="10" s="1"/>
  <c r="I418" i="10"/>
  <c r="E426" i="10"/>
  <c r="G432" i="10"/>
  <c r="AH432" i="10" s="1"/>
  <c r="AI432" i="10" s="1"/>
  <c r="I434" i="10"/>
  <c r="E441" i="10"/>
  <c r="G442" i="10"/>
  <c r="AH442" i="10" s="1"/>
  <c r="AI442" i="10" s="1"/>
  <c r="I561" i="10"/>
  <c r="I450" i="10"/>
  <c r="I470" i="10"/>
  <c r="I478" i="10"/>
  <c r="I471" i="10"/>
  <c r="I406" i="10"/>
  <c r="E401" i="10"/>
  <c r="J289" i="10"/>
  <c r="I390" i="10"/>
  <c r="E385" i="10"/>
  <c r="J273" i="10"/>
  <c r="I374" i="10"/>
  <c r="G469" i="10"/>
  <c r="AH469" i="10" s="1"/>
  <c r="AI469" i="10" s="1"/>
  <c r="G477" i="10"/>
  <c r="AH477" i="10" s="1"/>
  <c r="AI477" i="10" s="1"/>
  <c r="G372" i="10"/>
  <c r="AH372" i="10" s="1"/>
  <c r="AI372" i="10" s="1"/>
  <c r="G376" i="10"/>
  <c r="AH376" i="10" s="1"/>
  <c r="AI376" i="10" s="1"/>
  <c r="G380" i="10"/>
  <c r="AH380" i="10" s="1"/>
  <c r="AI380" i="10" s="1"/>
  <c r="G384" i="10"/>
  <c r="AH384" i="10" s="1"/>
  <c r="AI384" i="10" s="1"/>
  <c r="G388" i="10"/>
  <c r="AH388" i="10" s="1"/>
  <c r="AI388" i="10" s="1"/>
  <c r="G403" i="10"/>
  <c r="AH403" i="10" s="1"/>
  <c r="AI403" i="10" s="1"/>
  <c r="J301" i="10"/>
  <c r="E413" i="10"/>
  <c r="J417" i="10"/>
  <c r="E529" i="10"/>
  <c r="E421" i="10"/>
  <c r="E425" i="10"/>
  <c r="E429" i="10"/>
  <c r="E433" i="10"/>
  <c r="E437" i="10"/>
  <c r="I440" i="10"/>
  <c r="G451" i="10"/>
  <c r="AH451" i="10" s="1"/>
  <c r="AI451" i="10" s="1"/>
  <c r="I399" i="10"/>
  <c r="E394" i="10"/>
  <c r="J282" i="10"/>
  <c r="I383" i="10"/>
  <c r="E378" i="10"/>
  <c r="J266" i="10"/>
  <c r="G375" i="10"/>
  <c r="AH375" i="10" s="1"/>
  <c r="AI375" i="10" s="1"/>
  <c r="G383" i="10"/>
  <c r="AH383" i="10" s="1"/>
  <c r="AI383" i="10" s="1"/>
  <c r="G393" i="10"/>
  <c r="AH393" i="10" s="1"/>
  <c r="AI393" i="10" s="1"/>
  <c r="G396" i="10"/>
  <c r="AH396" i="10" s="1"/>
  <c r="AI396" i="10" s="1"/>
  <c r="G402" i="10"/>
  <c r="AH402" i="10" s="1"/>
  <c r="AI402" i="10" s="1"/>
  <c r="G406" i="10"/>
  <c r="AH406" i="10" s="1"/>
  <c r="AI406" i="10" s="1"/>
  <c r="G410" i="10"/>
  <c r="AH410" i="10" s="1"/>
  <c r="AI410" i="10" s="1"/>
  <c r="I412" i="10"/>
  <c r="E420" i="10"/>
  <c r="G426" i="10"/>
  <c r="AH426" i="10" s="1"/>
  <c r="AI426" i="10" s="1"/>
  <c r="I428" i="10"/>
  <c r="E436" i="10"/>
  <c r="G441" i="10"/>
  <c r="AH441" i="10" s="1"/>
  <c r="AI441" i="10" s="1"/>
  <c r="E442" i="10"/>
  <c r="I400" i="10"/>
  <c r="I396" i="10"/>
  <c r="E391" i="10"/>
  <c r="J279" i="10"/>
  <c r="E387" i="10"/>
  <c r="J275" i="10"/>
  <c r="E383" i="10"/>
  <c r="J271" i="10"/>
  <c r="E379" i="10"/>
  <c r="J267" i="10"/>
  <c r="E375" i="10"/>
  <c r="J263" i="10"/>
  <c r="E371" i="10"/>
  <c r="J259" i="10"/>
  <c r="E359" i="10"/>
  <c r="J247" i="10"/>
  <c r="J299" i="10"/>
  <c r="E411" i="10"/>
  <c r="G417" i="10"/>
  <c r="AH417" i="10" s="1"/>
  <c r="AI417" i="10" s="1"/>
  <c r="I419" i="10"/>
  <c r="E427" i="10"/>
  <c r="G433" i="10"/>
  <c r="AH433" i="10" s="1"/>
  <c r="AI433" i="10" s="1"/>
  <c r="I435" i="10"/>
  <c r="E447" i="10"/>
  <c r="G448" i="10"/>
  <c r="AH448" i="10" s="1"/>
  <c r="AI448" i="10" s="1"/>
  <c r="E451" i="10"/>
  <c r="I409" i="10"/>
  <c r="I405" i="10"/>
  <c r="I401" i="10"/>
  <c r="I397" i="10"/>
  <c r="I393" i="10"/>
  <c r="I389" i="10"/>
  <c r="I385" i="10"/>
  <c r="I381" i="10"/>
  <c r="I377" i="10"/>
  <c r="I373" i="10"/>
  <c r="E368" i="10"/>
  <c r="J256" i="10"/>
  <c r="G412" i="10"/>
  <c r="AH412" i="10" s="1"/>
  <c r="AI412" i="10" s="1"/>
  <c r="I414" i="10"/>
  <c r="E422" i="10"/>
  <c r="G428" i="10"/>
  <c r="AH428" i="10" s="1"/>
  <c r="AI428" i="10" s="1"/>
  <c r="I430" i="10"/>
  <c r="E438" i="10"/>
  <c r="I446" i="10"/>
  <c r="J354" i="10"/>
  <c r="E466" i="10"/>
  <c r="J362" i="10"/>
  <c r="E474" i="10"/>
  <c r="J369" i="10"/>
  <c r="E481" i="10"/>
  <c r="I467" i="10"/>
  <c r="I402" i="10"/>
  <c r="E397" i="10"/>
  <c r="J285" i="10"/>
  <c r="I386" i="10"/>
  <c r="E381" i="10"/>
  <c r="J269" i="10"/>
  <c r="I370" i="10"/>
  <c r="G468" i="10"/>
  <c r="AH468" i="10" s="1"/>
  <c r="AI468" i="10" s="1"/>
  <c r="G470" i="10"/>
  <c r="AH470" i="10" s="1"/>
  <c r="AI470" i="10" s="1"/>
  <c r="G476" i="10"/>
  <c r="AH476" i="10" s="1"/>
  <c r="AI476" i="10" s="1"/>
  <c r="G478" i="10"/>
  <c r="AH478" i="10" s="1"/>
  <c r="AI478" i="10" s="1"/>
  <c r="E443" i="10"/>
  <c r="G444" i="10"/>
  <c r="AH444" i="10" s="1"/>
  <c r="AI444" i="10" s="1"/>
  <c r="G447" i="10"/>
  <c r="AH447" i="10" s="1"/>
  <c r="AI447" i="10" s="1"/>
  <c r="E448" i="10"/>
  <c r="E406" i="10"/>
  <c r="J294" i="10"/>
  <c r="I395" i="10"/>
  <c r="E390" i="10"/>
  <c r="J278" i="10"/>
  <c r="I379" i="10"/>
  <c r="E374" i="10"/>
  <c r="J262" i="10"/>
  <c r="J304" i="10"/>
  <c r="E416" i="10"/>
  <c r="G422" i="10"/>
  <c r="AH422" i="10" s="1"/>
  <c r="AI422" i="10" s="1"/>
  <c r="I424" i="10"/>
  <c r="E432" i="10"/>
  <c r="G438" i="10"/>
  <c r="AH438" i="10" s="1"/>
  <c r="AI438" i="10" s="1"/>
  <c r="I445" i="10"/>
  <c r="G561" i="10"/>
  <c r="AH561" i="10" s="1"/>
  <c r="AI561" i="10" s="1"/>
  <c r="E407" i="10"/>
  <c r="J295" i="10"/>
  <c r="I392" i="10"/>
  <c r="I388" i="10"/>
  <c r="I384" i="10"/>
  <c r="I380" i="10"/>
  <c r="I376" i="10"/>
  <c r="I372" i="10"/>
  <c r="G413" i="10"/>
  <c r="AH413" i="10" s="1"/>
  <c r="AI413" i="10" s="1"/>
  <c r="I415" i="10"/>
  <c r="E423" i="10"/>
  <c r="G429" i="10"/>
  <c r="AH429" i="10" s="1"/>
  <c r="AI429" i="10" s="1"/>
  <c r="I431" i="10"/>
  <c r="E439" i="10"/>
  <c r="G440" i="10"/>
  <c r="AH440" i="10" s="1"/>
  <c r="AI440" i="10" s="1"/>
  <c r="G443" i="10"/>
  <c r="AH443" i="10" s="1"/>
  <c r="AI443" i="10" s="1"/>
  <c r="E444" i="10"/>
  <c r="E364" i="10"/>
  <c r="J252" i="10"/>
  <c r="G373" i="10"/>
  <c r="AH373" i="10" s="1"/>
  <c r="AI373" i="10" s="1"/>
  <c r="G377" i="10"/>
  <c r="AH377" i="10" s="1"/>
  <c r="AI377" i="10" s="1"/>
  <c r="G381" i="10"/>
  <c r="AH381" i="10" s="1"/>
  <c r="AI381" i="10" s="1"/>
  <c r="G385" i="10"/>
  <c r="AH385" i="10" s="1"/>
  <c r="AI385" i="10" s="1"/>
  <c r="G389" i="10"/>
  <c r="AH389" i="10" s="1"/>
  <c r="AI389" i="10" s="1"/>
  <c r="G392" i="10"/>
  <c r="AH392" i="10" s="1"/>
  <c r="AI392" i="10" s="1"/>
  <c r="I410" i="10"/>
  <c r="E418" i="10"/>
  <c r="G424" i="10"/>
  <c r="AH424" i="10" s="1"/>
  <c r="AI424" i="10" s="1"/>
  <c r="I426" i="10"/>
  <c r="E434" i="10"/>
  <c r="I441" i="10"/>
  <c r="E449" i="10"/>
  <c r="E450" i="10"/>
  <c r="J357" i="10"/>
  <c r="E469" i="10"/>
  <c r="J361" i="10"/>
  <c r="E473" i="10"/>
  <c r="J365" i="10"/>
  <c r="E477" i="10"/>
  <c r="I466" i="10"/>
  <c r="I474" i="10"/>
  <c r="I481" i="10"/>
  <c r="I475" i="10"/>
  <c r="G464" i="10"/>
  <c r="AH464" i="10" s="1"/>
  <c r="AI464" i="10" s="1"/>
  <c r="I353" i="10"/>
  <c r="G465" i="10"/>
  <c r="AH465" i="10" s="1"/>
  <c r="AI465" i="10" s="1"/>
  <c r="E465" i="10"/>
  <c r="E577" i="10" s="1"/>
  <c r="E689" i="10" s="1"/>
  <c r="K252" i="11"/>
  <c r="I194" i="18" s="1"/>
  <c r="I65" i="20" s="1"/>
  <c r="K128" i="11"/>
  <c r="G194" i="18" s="1"/>
  <c r="K66" i="11"/>
  <c r="F194" i="18" s="1"/>
  <c r="K564" i="10"/>
  <c r="AL451" i="10"/>
  <c r="AM451" i="10" s="1"/>
  <c r="AN451" i="10" s="1"/>
  <c r="AL449" i="10"/>
  <c r="AM449" i="10" s="1"/>
  <c r="AN449" i="10" s="1"/>
  <c r="AL447" i="10"/>
  <c r="AM447" i="10" s="1"/>
  <c r="AN447" i="10" s="1"/>
  <c r="AL441" i="10"/>
  <c r="AM441" i="10" s="1"/>
  <c r="AN441" i="10" s="1"/>
  <c r="AL439" i="10"/>
  <c r="AM439" i="10" s="1"/>
  <c r="AN439" i="10" s="1"/>
  <c r="AL437" i="10"/>
  <c r="AM437" i="10" s="1"/>
  <c r="AN437" i="10" s="1"/>
  <c r="AL433" i="10"/>
  <c r="AM433" i="10" s="1"/>
  <c r="AN433" i="10" s="1"/>
  <c r="AL431" i="10"/>
  <c r="AM431" i="10" s="1"/>
  <c r="AN431" i="10" s="1"/>
  <c r="AL426" i="10"/>
  <c r="AM426" i="10" s="1"/>
  <c r="AN426" i="10" s="1"/>
  <c r="AL424" i="10"/>
  <c r="AM424" i="10" s="1"/>
  <c r="AN424" i="10" s="1"/>
  <c r="AL423" i="10"/>
  <c r="AM423" i="10" s="1"/>
  <c r="AN423" i="10" s="1"/>
  <c r="AL417" i="10"/>
  <c r="AM417" i="10" s="1"/>
  <c r="AN417" i="10" s="1"/>
  <c r="AL411" i="10"/>
  <c r="AM411" i="10" s="1"/>
  <c r="AN411" i="10" s="1"/>
  <c r="AL410" i="10"/>
  <c r="AM410" i="10" s="1"/>
  <c r="AN410" i="10" s="1"/>
  <c r="AL403" i="10"/>
  <c r="AM403" i="10" s="1"/>
  <c r="AN403" i="10" s="1"/>
  <c r="AL397" i="10"/>
  <c r="AM397" i="10" s="1"/>
  <c r="AN397" i="10" s="1"/>
  <c r="AL393" i="10"/>
  <c r="AM393" i="10" s="1"/>
  <c r="AN393" i="10" s="1"/>
  <c r="AL391" i="10"/>
  <c r="AM391" i="10" s="1"/>
  <c r="AN391" i="10" s="1"/>
  <c r="AL389" i="10"/>
  <c r="AM389" i="10" s="1"/>
  <c r="AN389" i="10" s="1"/>
  <c r="K452" i="10"/>
  <c r="I193" i="18" s="1"/>
  <c r="I64" i="20" s="1"/>
  <c r="AL339" i="10"/>
  <c r="AM339" i="10" s="1"/>
  <c r="AN339" i="10" s="1"/>
  <c r="AL338" i="10"/>
  <c r="AM338" i="10" s="1"/>
  <c r="AN338" i="10" s="1"/>
  <c r="AL337" i="10"/>
  <c r="AM337" i="10" s="1"/>
  <c r="AN337" i="10" s="1"/>
  <c r="AL336" i="10"/>
  <c r="AM336" i="10" s="1"/>
  <c r="AN336" i="10" s="1"/>
  <c r="AL335" i="10"/>
  <c r="AM335" i="10" s="1"/>
  <c r="AN335" i="10" s="1"/>
  <c r="AL334" i="10"/>
  <c r="AM334" i="10" s="1"/>
  <c r="AN334" i="10" s="1"/>
  <c r="AL333" i="10"/>
  <c r="AM333" i="10" s="1"/>
  <c r="AN333" i="10" s="1"/>
  <c r="AL332" i="10"/>
  <c r="AM332" i="10" s="1"/>
  <c r="AN332" i="10" s="1"/>
  <c r="AL331" i="10"/>
  <c r="AM331" i="10" s="1"/>
  <c r="AN331" i="10" s="1"/>
  <c r="AL330" i="10"/>
  <c r="AM330" i="10" s="1"/>
  <c r="AN330" i="10" s="1"/>
  <c r="AL329" i="10"/>
  <c r="AM329" i="10" s="1"/>
  <c r="AN329" i="10" s="1"/>
  <c r="AL328" i="10"/>
  <c r="AM328" i="10" s="1"/>
  <c r="AN328" i="10" s="1"/>
  <c r="AL327" i="10"/>
  <c r="AM327" i="10" s="1"/>
  <c r="AN327" i="10" s="1"/>
  <c r="AL326" i="10"/>
  <c r="AM326" i="10" s="1"/>
  <c r="AN326" i="10" s="1"/>
  <c r="AL325" i="10"/>
  <c r="AM325" i="10" s="1"/>
  <c r="AN325" i="10" s="1"/>
  <c r="AL324" i="10"/>
  <c r="AM324" i="10" s="1"/>
  <c r="AN324" i="10" s="1"/>
  <c r="AL323" i="10"/>
  <c r="AM323" i="10" s="1"/>
  <c r="AN323" i="10" s="1"/>
  <c r="AL322" i="10"/>
  <c r="AM322" i="10" s="1"/>
  <c r="AN322" i="10" s="1"/>
  <c r="AL321" i="10"/>
  <c r="AM321" i="10" s="1"/>
  <c r="AN321" i="10" s="1"/>
  <c r="AL320" i="10"/>
  <c r="AM320" i="10" s="1"/>
  <c r="AN320" i="10" s="1"/>
  <c r="AL319" i="10"/>
  <c r="AM319" i="10" s="1"/>
  <c r="AN319" i="10" s="1"/>
  <c r="AL318" i="10"/>
  <c r="AM318" i="10" s="1"/>
  <c r="AN318" i="10" s="1"/>
  <c r="AL317" i="10"/>
  <c r="AM317" i="10" s="1"/>
  <c r="AN317" i="10" s="1"/>
  <c r="AL316" i="10"/>
  <c r="AM316" i="10" s="1"/>
  <c r="AN316" i="10" s="1"/>
  <c r="AL315" i="10"/>
  <c r="AM315" i="10" s="1"/>
  <c r="AN315" i="10" s="1"/>
  <c r="AL314" i="10"/>
  <c r="AM314" i="10" s="1"/>
  <c r="AN314" i="10" s="1"/>
  <c r="AL313" i="10"/>
  <c r="AM313" i="10" s="1"/>
  <c r="AN313" i="10" s="1"/>
  <c r="AL312" i="10"/>
  <c r="AM312" i="10" s="1"/>
  <c r="AN312" i="10" s="1"/>
  <c r="AL311" i="10"/>
  <c r="AM311" i="10" s="1"/>
  <c r="AN311" i="10" s="1"/>
  <c r="AL310" i="10"/>
  <c r="AM310" i="10" s="1"/>
  <c r="AN310" i="10" s="1"/>
  <c r="AL309" i="10"/>
  <c r="AM309" i="10" s="1"/>
  <c r="AN309" i="10" s="1"/>
  <c r="AL308" i="10"/>
  <c r="AM308" i="10" s="1"/>
  <c r="AN308" i="10" s="1"/>
  <c r="AL307" i="10"/>
  <c r="AM307" i="10" s="1"/>
  <c r="AN307" i="10" s="1"/>
  <c r="AL306" i="10"/>
  <c r="AM306" i="10" s="1"/>
  <c r="AN306" i="10" s="1"/>
  <c r="AL305" i="10"/>
  <c r="AM305" i="10" s="1"/>
  <c r="AN305" i="10" s="1"/>
  <c r="AL304" i="10"/>
  <c r="AM304" i="10" s="1"/>
  <c r="AN304" i="10" s="1"/>
  <c r="AL303" i="10"/>
  <c r="AM303" i="10" s="1"/>
  <c r="AN303" i="10" s="1"/>
  <c r="AL302" i="10"/>
  <c r="AM302" i="10" s="1"/>
  <c r="AN302" i="10" s="1"/>
  <c r="AL301" i="10"/>
  <c r="AM301" i="10" s="1"/>
  <c r="AN301" i="10" s="1"/>
  <c r="AL300" i="10"/>
  <c r="AM300" i="10" s="1"/>
  <c r="AN300" i="10" s="1"/>
  <c r="AL299" i="10"/>
  <c r="AM299" i="10" s="1"/>
  <c r="AN299" i="10" s="1"/>
  <c r="AL298" i="10"/>
  <c r="AM298" i="10" s="1"/>
  <c r="AN298" i="10" s="1"/>
  <c r="AL297" i="10"/>
  <c r="AM297" i="10" s="1"/>
  <c r="AN297" i="10" s="1"/>
  <c r="AL296" i="10"/>
  <c r="AM296" i="10" s="1"/>
  <c r="AN296" i="10" s="1"/>
  <c r="AL295" i="10"/>
  <c r="AM295" i="10" s="1"/>
  <c r="AN295" i="10" s="1"/>
  <c r="AL294" i="10"/>
  <c r="AM294" i="10" s="1"/>
  <c r="AN294" i="10" s="1"/>
  <c r="AL293" i="10"/>
  <c r="AM293" i="10" s="1"/>
  <c r="AN293" i="10" s="1"/>
  <c r="AL292" i="10"/>
  <c r="AM292" i="10" s="1"/>
  <c r="AN292" i="10" s="1"/>
  <c r="AL291" i="10"/>
  <c r="AM291" i="10" s="1"/>
  <c r="AN291" i="10" s="1"/>
  <c r="AL290" i="10"/>
  <c r="AM290" i="10" s="1"/>
  <c r="AN290" i="10" s="1"/>
  <c r="AL289" i="10"/>
  <c r="AM289" i="10" s="1"/>
  <c r="AN289" i="10" s="1"/>
  <c r="AL288" i="10"/>
  <c r="AM288" i="10" s="1"/>
  <c r="AN288" i="10" s="1"/>
  <c r="AL287" i="10"/>
  <c r="AM287" i="10" s="1"/>
  <c r="AN287" i="10" s="1"/>
  <c r="AL286" i="10"/>
  <c r="AM286" i="10" s="1"/>
  <c r="AN286" i="10" s="1"/>
  <c r="AL285" i="10"/>
  <c r="AM285" i="10" s="1"/>
  <c r="AN285" i="10" s="1"/>
  <c r="AL284" i="10"/>
  <c r="AM284" i="10" s="1"/>
  <c r="AN284" i="10" s="1"/>
  <c r="AL283" i="10"/>
  <c r="AM283" i="10" s="1"/>
  <c r="AN283" i="10" s="1"/>
  <c r="AL282" i="10"/>
  <c r="AM282" i="10" s="1"/>
  <c r="AN282" i="10" s="1"/>
  <c r="AL281" i="10"/>
  <c r="AM281" i="10" s="1"/>
  <c r="AN281" i="10" s="1"/>
  <c r="AL280" i="10"/>
  <c r="AM280" i="10" s="1"/>
  <c r="AN280" i="10" s="1"/>
  <c r="AL279" i="10"/>
  <c r="AM279" i="10" s="1"/>
  <c r="AN279" i="10" s="1"/>
  <c r="AL278" i="10"/>
  <c r="AM278" i="10" s="1"/>
  <c r="AN278" i="10" s="1"/>
  <c r="AL277" i="10"/>
  <c r="AM277" i="10" s="1"/>
  <c r="AN277" i="10" s="1"/>
  <c r="AL276" i="10"/>
  <c r="AM276" i="10" s="1"/>
  <c r="AN276" i="10" s="1"/>
  <c r="AJ278" i="10"/>
  <c r="AK278" i="10" s="1"/>
  <c r="AL227" i="10"/>
  <c r="AM227" i="10" s="1"/>
  <c r="AN227" i="10" s="1"/>
  <c r="AL226" i="10"/>
  <c r="AM226" i="10" s="1"/>
  <c r="AN226" i="10" s="1"/>
  <c r="AL225" i="10"/>
  <c r="AM225" i="10" s="1"/>
  <c r="AN225" i="10" s="1"/>
  <c r="AL224" i="10"/>
  <c r="AM224" i="10" s="1"/>
  <c r="AN224" i="10" s="1"/>
  <c r="AL223" i="10"/>
  <c r="AM223" i="10" s="1"/>
  <c r="AN223" i="10" s="1"/>
  <c r="AL222" i="10"/>
  <c r="AM222" i="10" s="1"/>
  <c r="AN222" i="10" s="1"/>
  <c r="AL221" i="10"/>
  <c r="AM221" i="10" s="1"/>
  <c r="AN221" i="10" s="1"/>
  <c r="AL220" i="10"/>
  <c r="AM220" i="10" s="1"/>
  <c r="AN220" i="10" s="1"/>
  <c r="AL219" i="10"/>
  <c r="AM219" i="10" s="1"/>
  <c r="AN219" i="10" s="1"/>
  <c r="AL218" i="10"/>
  <c r="AM218" i="10" s="1"/>
  <c r="AN218" i="10" s="1"/>
  <c r="AL217" i="10"/>
  <c r="AM217" i="10" s="1"/>
  <c r="AN217" i="10" s="1"/>
  <c r="AL216" i="10"/>
  <c r="AM216" i="10" s="1"/>
  <c r="AN216" i="10" s="1"/>
  <c r="AL215" i="10"/>
  <c r="AM215" i="10" s="1"/>
  <c r="AN215" i="10" s="1"/>
  <c r="AL214" i="10"/>
  <c r="AM214" i="10" s="1"/>
  <c r="AN214" i="10" s="1"/>
  <c r="AL213" i="10"/>
  <c r="AM213" i="10" s="1"/>
  <c r="AN213" i="10" s="1"/>
  <c r="AL212" i="10"/>
  <c r="AM212" i="10" s="1"/>
  <c r="AN212" i="10" s="1"/>
  <c r="AL211" i="10"/>
  <c r="AM211" i="10" s="1"/>
  <c r="AN211" i="10" s="1"/>
  <c r="AL210" i="10"/>
  <c r="AM210" i="10" s="1"/>
  <c r="AN210" i="10" s="1"/>
  <c r="AL209" i="10"/>
  <c r="AM209" i="10" s="1"/>
  <c r="AN209" i="10" s="1"/>
  <c r="AL208" i="10"/>
  <c r="AM208" i="10" s="1"/>
  <c r="AN208" i="10" s="1"/>
  <c r="AL207" i="10"/>
  <c r="AM207" i="10" s="1"/>
  <c r="AN207" i="10" s="1"/>
  <c r="AL206" i="10"/>
  <c r="AM206" i="10" s="1"/>
  <c r="AN206" i="10" s="1"/>
  <c r="AL205" i="10"/>
  <c r="AM205" i="10" s="1"/>
  <c r="AN205" i="10" s="1"/>
  <c r="AL204" i="10"/>
  <c r="AM204" i="10" s="1"/>
  <c r="AN204" i="10" s="1"/>
  <c r="AL203" i="10"/>
  <c r="AM203" i="10" s="1"/>
  <c r="AN203" i="10" s="1"/>
  <c r="AL202" i="10"/>
  <c r="AM202" i="10" s="1"/>
  <c r="AN202" i="10" s="1"/>
  <c r="AL201" i="10"/>
  <c r="AM201" i="10" s="1"/>
  <c r="AN201" i="10" s="1"/>
  <c r="AL200" i="10"/>
  <c r="AM200" i="10" s="1"/>
  <c r="AN200" i="10" s="1"/>
  <c r="AL199" i="10"/>
  <c r="AM199" i="10" s="1"/>
  <c r="AN199" i="10" s="1"/>
  <c r="AL198" i="10"/>
  <c r="AM198" i="10" s="1"/>
  <c r="AN198" i="10" s="1"/>
  <c r="AL197" i="10"/>
  <c r="AM197" i="10" s="1"/>
  <c r="AN197" i="10" s="1"/>
  <c r="AL196" i="10"/>
  <c r="AM196" i="10" s="1"/>
  <c r="AN196" i="10" s="1"/>
  <c r="AL195" i="10"/>
  <c r="AM195" i="10" s="1"/>
  <c r="AN195" i="10" s="1"/>
  <c r="AL194" i="10"/>
  <c r="AM194" i="10" s="1"/>
  <c r="AN194" i="10" s="1"/>
  <c r="AL193" i="10"/>
  <c r="AM193" i="10" s="1"/>
  <c r="AN193" i="10" s="1"/>
  <c r="AL192" i="10"/>
  <c r="AM192" i="10" s="1"/>
  <c r="AN192" i="10" s="1"/>
  <c r="AL191" i="10"/>
  <c r="AM191" i="10" s="1"/>
  <c r="AN191" i="10" s="1"/>
  <c r="AL190" i="10"/>
  <c r="AM190" i="10" s="1"/>
  <c r="AN190" i="10" s="1"/>
  <c r="AL189" i="10"/>
  <c r="AM189" i="10" s="1"/>
  <c r="AN189" i="10" s="1"/>
  <c r="AL188" i="10"/>
  <c r="AM188" i="10" s="1"/>
  <c r="AN188" i="10" s="1"/>
  <c r="AL187" i="10"/>
  <c r="AM187" i="10" s="1"/>
  <c r="AN187" i="10" s="1"/>
  <c r="AL186" i="10"/>
  <c r="AM186" i="10" s="1"/>
  <c r="AN186" i="10" s="1"/>
  <c r="AL185" i="10"/>
  <c r="AM185" i="10" s="1"/>
  <c r="AN185" i="10" s="1"/>
  <c r="AL184" i="10"/>
  <c r="AM184" i="10" s="1"/>
  <c r="AN184" i="10" s="1"/>
  <c r="AL183" i="10"/>
  <c r="AM183" i="10" s="1"/>
  <c r="AN183" i="10" s="1"/>
  <c r="AL182" i="10"/>
  <c r="AM182" i="10" s="1"/>
  <c r="AN182" i="10" s="1"/>
  <c r="AL181" i="10"/>
  <c r="AM181" i="10" s="1"/>
  <c r="AN181" i="10" s="1"/>
  <c r="AL180" i="10"/>
  <c r="AM180" i="10" s="1"/>
  <c r="AN180" i="10" s="1"/>
  <c r="AL179" i="10"/>
  <c r="AM179" i="10" s="1"/>
  <c r="AN179" i="10" s="1"/>
  <c r="AL178" i="10"/>
  <c r="AM178" i="10" s="1"/>
  <c r="AN178" i="10" s="1"/>
  <c r="AL177" i="10"/>
  <c r="AM177" i="10" s="1"/>
  <c r="AN177" i="10" s="1"/>
  <c r="AL176" i="10"/>
  <c r="AM176" i="10" s="1"/>
  <c r="AN176" i="10" s="1"/>
  <c r="AL175" i="10"/>
  <c r="AM175" i="10" s="1"/>
  <c r="AN175" i="10" s="1"/>
  <c r="AL174" i="10"/>
  <c r="AM174" i="10" s="1"/>
  <c r="AN174" i="10" s="1"/>
  <c r="AL173" i="10"/>
  <c r="AM173" i="10" s="1"/>
  <c r="AN173" i="10" s="1"/>
  <c r="AL172" i="10"/>
  <c r="AM172" i="10" s="1"/>
  <c r="AN172" i="10" s="1"/>
  <c r="AL171" i="10"/>
  <c r="AM171" i="10" s="1"/>
  <c r="AN171" i="10" s="1"/>
  <c r="AL170" i="10"/>
  <c r="AM170" i="10" s="1"/>
  <c r="AN170" i="10" s="1"/>
  <c r="AL169" i="10"/>
  <c r="AM169" i="10" s="1"/>
  <c r="AN169" i="10" s="1"/>
  <c r="AL168" i="10"/>
  <c r="AM168" i="10" s="1"/>
  <c r="AN168" i="10" s="1"/>
  <c r="AL167" i="10"/>
  <c r="AM167" i="10" s="1"/>
  <c r="AN167" i="10" s="1"/>
  <c r="AL166" i="10"/>
  <c r="AM166" i="10" s="1"/>
  <c r="AN166" i="10" s="1"/>
  <c r="AL165" i="10"/>
  <c r="AM165" i="10" s="1"/>
  <c r="AN165" i="10" s="1"/>
  <c r="AL164" i="10"/>
  <c r="AM164" i="10" s="1"/>
  <c r="AN164" i="10" s="1"/>
  <c r="AL163" i="10"/>
  <c r="AM163" i="10" s="1"/>
  <c r="AN163" i="10" s="1"/>
  <c r="AL162" i="10"/>
  <c r="AM162" i="10" s="1"/>
  <c r="AN162" i="10" s="1"/>
  <c r="AL161" i="10"/>
  <c r="AM161" i="10" s="1"/>
  <c r="AN161" i="10" s="1"/>
  <c r="AL160" i="10"/>
  <c r="AM160" i="10" s="1"/>
  <c r="AN160" i="10" s="1"/>
  <c r="AL159" i="10"/>
  <c r="AM159" i="10" s="1"/>
  <c r="AN159" i="10" s="1"/>
  <c r="AL158" i="10"/>
  <c r="AM158" i="10" s="1"/>
  <c r="AN158" i="10" s="1"/>
  <c r="AL157" i="10"/>
  <c r="AM157" i="10" s="1"/>
  <c r="AN157" i="10" s="1"/>
  <c r="AL156" i="10"/>
  <c r="AM156" i="10" s="1"/>
  <c r="AN156" i="10" s="1"/>
  <c r="AL155" i="10"/>
  <c r="AM155" i="10" s="1"/>
  <c r="AN155" i="10" s="1"/>
  <c r="AL154" i="10"/>
  <c r="AM154" i="10" s="1"/>
  <c r="AN154" i="10" s="1"/>
  <c r="AL153" i="10"/>
  <c r="AM153" i="10" s="1"/>
  <c r="AN153" i="10" s="1"/>
  <c r="AL152" i="10"/>
  <c r="AM152" i="10" s="1"/>
  <c r="AN152" i="10" s="1"/>
  <c r="AL151" i="10"/>
  <c r="AM151" i="10" s="1"/>
  <c r="AN151" i="10" s="1"/>
  <c r="AL150" i="10"/>
  <c r="AM150" i="10" s="1"/>
  <c r="AN150" i="10" s="1"/>
  <c r="AL149" i="10"/>
  <c r="AM149" i="10" s="1"/>
  <c r="AN149" i="10" s="1"/>
  <c r="AL148" i="10"/>
  <c r="AM148" i="10" s="1"/>
  <c r="AN148" i="10" s="1"/>
  <c r="AL147" i="10"/>
  <c r="AM147" i="10" s="1"/>
  <c r="AN147" i="10" s="1"/>
  <c r="AL146" i="10"/>
  <c r="AM146" i="10" s="1"/>
  <c r="AN146" i="10" s="1"/>
  <c r="AL145" i="10"/>
  <c r="AM145" i="10" s="1"/>
  <c r="AN145" i="10" s="1"/>
  <c r="AL144" i="10"/>
  <c r="AM144" i="10" s="1"/>
  <c r="AN144" i="10" s="1"/>
  <c r="AL143" i="10"/>
  <c r="AM143" i="10" s="1"/>
  <c r="AN143" i="10" s="1"/>
  <c r="AL142" i="10"/>
  <c r="AM142" i="10" s="1"/>
  <c r="AN142" i="10" s="1"/>
  <c r="AL141" i="10"/>
  <c r="AM141" i="10" s="1"/>
  <c r="AN141" i="10" s="1"/>
  <c r="AL140" i="10"/>
  <c r="AM140" i="10" s="1"/>
  <c r="AN140" i="10" s="1"/>
  <c r="AL139" i="10"/>
  <c r="AM139" i="10" s="1"/>
  <c r="AN139" i="10" s="1"/>
  <c r="AL138" i="10"/>
  <c r="AM138" i="10" s="1"/>
  <c r="AN138" i="10" s="1"/>
  <c r="AL137" i="10"/>
  <c r="AM137" i="10" s="1"/>
  <c r="AN137" i="10" s="1"/>
  <c r="AL136" i="10"/>
  <c r="AM136" i="10" s="1"/>
  <c r="AN136" i="10" s="1"/>
  <c r="AL135" i="10"/>
  <c r="AM135" i="10" s="1"/>
  <c r="AN135" i="10" s="1"/>
  <c r="AL134" i="10"/>
  <c r="AM134" i="10" s="1"/>
  <c r="AN134" i="10" s="1"/>
  <c r="AL133" i="10"/>
  <c r="AM133" i="10" s="1"/>
  <c r="AN133" i="10" s="1"/>
  <c r="AL132" i="10"/>
  <c r="AM132" i="10" s="1"/>
  <c r="AN132" i="10" s="1"/>
  <c r="AL131" i="10"/>
  <c r="AM131" i="10" s="1"/>
  <c r="AN131" i="10" s="1"/>
  <c r="AL130" i="10"/>
  <c r="AM130" i="10" s="1"/>
  <c r="AN130" i="10" s="1"/>
  <c r="AL129" i="10"/>
  <c r="AM129" i="10" s="1"/>
  <c r="AN129" i="10" s="1"/>
  <c r="G193" i="18"/>
  <c r="K116" i="10"/>
  <c r="F193" i="18" s="1"/>
  <c r="AL115" i="10"/>
  <c r="AM115" i="10" s="1"/>
  <c r="AN115" i="10" s="1"/>
  <c r="AL114" i="10"/>
  <c r="AM114" i="10" s="1"/>
  <c r="AN114" i="10" s="1"/>
  <c r="AL113" i="10"/>
  <c r="AM113" i="10" s="1"/>
  <c r="AN113" i="10" s="1"/>
  <c r="AL112" i="10"/>
  <c r="AM112" i="10" s="1"/>
  <c r="AN112" i="10" s="1"/>
  <c r="AL111" i="10"/>
  <c r="AM111" i="10" s="1"/>
  <c r="AN111" i="10" s="1"/>
  <c r="AL110" i="10"/>
  <c r="AM110" i="10" s="1"/>
  <c r="AN110" i="10" s="1"/>
  <c r="AL109" i="10"/>
  <c r="AM109" i="10" s="1"/>
  <c r="AN109" i="10" s="1"/>
  <c r="AL108" i="10"/>
  <c r="AM108" i="10" s="1"/>
  <c r="AN108" i="10" s="1"/>
  <c r="AL107" i="10"/>
  <c r="AM107" i="10" s="1"/>
  <c r="AN107" i="10" s="1"/>
  <c r="AL106" i="10"/>
  <c r="AM106" i="10" s="1"/>
  <c r="AN106" i="10" s="1"/>
  <c r="AL105" i="10"/>
  <c r="AM105" i="10" s="1"/>
  <c r="AN105" i="10" s="1"/>
  <c r="AL104" i="10"/>
  <c r="AM104" i="10" s="1"/>
  <c r="AN104" i="10" s="1"/>
  <c r="AL103" i="10"/>
  <c r="AM103" i="10" s="1"/>
  <c r="AN103" i="10" s="1"/>
  <c r="AL102" i="10"/>
  <c r="AM102" i="10" s="1"/>
  <c r="AN102" i="10" s="1"/>
  <c r="AL101" i="10"/>
  <c r="AM101" i="10" s="1"/>
  <c r="AN101" i="10" s="1"/>
  <c r="AL100" i="10"/>
  <c r="AM100" i="10" s="1"/>
  <c r="AN100" i="10" s="1"/>
  <c r="AL99" i="10"/>
  <c r="AM99" i="10" s="1"/>
  <c r="AN99" i="10" s="1"/>
  <c r="AL98" i="10"/>
  <c r="AM98" i="10" s="1"/>
  <c r="AN98" i="10" s="1"/>
  <c r="AL97" i="10"/>
  <c r="AM97" i="10" s="1"/>
  <c r="AN97" i="10" s="1"/>
  <c r="AL96" i="10"/>
  <c r="AM96" i="10" s="1"/>
  <c r="AN96" i="10" s="1"/>
  <c r="AL95" i="10"/>
  <c r="AM95" i="10" s="1"/>
  <c r="AN95" i="10" s="1"/>
  <c r="AL94" i="10"/>
  <c r="AM94" i="10" s="1"/>
  <c r="AN94" i="10" s="1"/>
  <c r="AL93" i="10"/>
  <c r="AM93" i="10" s="1"/>
  <c r="AN93" i="10" s="1"/>
  <c r="AL92" i="10"/>
  <c r="AM92" i="10" s="1"/>
  <c r="AN92" i="10" s="1"/>
  <c r="AL91" i="10"/>
  <c r="AM91" i="10" s="1"/>
  <c r="AN91" i="10" s="1"/>
  <c r="AL90" i="10"/>
  <c r="AM90" i="10" s="1"/>
  <c r="AN90" i="10" s="1"/>
  <c r="AL89" i="10"/>
  <c r="AM89" i="10" s="1"/>
  <c r="AN89" i="10" s="1"/>
  <c r="AL88" i="10"/>
  <c r="AM88" i="10" s="1"/>
  <c r="AN88" i="10" s="1"/>
  <c r="AL87" i="10"/>
  <c r="AM87" i="10" s="1"/>
  <c r="AN87" i="10" s="1"/>
  <c r="AL86" i="10"/>
  <c r="AM86" i="10" s="1"/>
  <c r="AN86" i="10" s="1"/>
  <c r="AL85" i="10"/>
  <c r="AM85" i="10" s="1"/>
  <c r="AN85" i="10" s="1"/>
  <c r="AL84" i="10"/>
  <c r="AM84" i="10" s="1"/>
  <c r="AN84" i="10" s="1"/>
  <c r="AL83" i="10"/>
  <c r="AM83" i="10" s="1"/>
  <c r="AN83" i="10" s="1"/>
  <c r="AL82" i="10"/>
  <c r="AM82" i="10" s="1"/>
  <c r="AN82" i="10" s="1"/>
  <c r="AL81" i="10"/>
  <c r="AM81" i="10" s="1"/>
  <c r="AN81" i="10" s="1"/>
  <c r="AL80" i="10"/>
  <c r="AM80" i="10" s="1"/>
  <c r="AN80" i="10" s="1"/>
  <c r="AL79" i="10"/>
  <c r="AM79" i="10" s="1"/>
  <c r="AN79" i="10" s="1"/>
  <c r="AL78" i="10"/>
  <c r="AM78" i="10" s="1"/>
  <c r="AN78" i="10" s="1"/>
  <c r="AL77" i="10"/>
  <c r="AM77" i="10" s="1"/>
  <c r="AN77" i="10" s="1"/>
  <c r="AL76" i="10"/>
  <c r="AM76" i="10" s="1"/>
  <c r="AN76" i="10" s="1"/>
  <c r="AL75" i="10"/>
  <c r="AM75" i="10" s="1"/>
  <c r="AN75" i="10" s="1"/>
  <c r="AL74" i="10"/>
  <c r="AM74" i="10" s="1"/>
  <c r="AN74" i="10" s="1"/>
  <c r="AL73" i="10"/>
  <c r="AM73" i="10" s="1"/>
  <c r="AN73" i="10" s="1"/>
  <c r="AL72" i="10"/>
  <c r="AM72" i="10" s="1"/>
  <c r="AN72" i="10" s="1"/>
  <c r="AL71" i="10"/>
  <c r="AM71" i="10" s="1"/>
  <c r="AN71" i="10" s="1"/>
  <c r="AL70" i="10"/>
  <c r="AM70" i="10" s="1"/>
  <c r="AN70" i="10" s="1"/>
  <c r="AL69" i="10"/>
  <c r="AM69" i="10" s="1"/>
  <c r="AN69" i="10" s="1"/>
  <c r="AL68" i="10"/>
  <c r="AM68" i="10" s="1"/>
  <c r="AN68" i="10" s="1"/>
  <c r="AL67" i="10"/>
  <c r="AM67" i="10" s="1"/>
  <c r="AN67" i="10" s="1"/>
  <c r="AL66" i="10"/>
  <c r="AM66" i="10" s="1"/>
  <c r="AN66" i="10" s="1"/>
  <c r="AL65" i="10"/>
  <c r="AM65" i="10" s="1"/>
  <c r="AN65" i="10" s="1"/>
  <c r="AL64" i="10"/>
  <c r="AM64" i="10" s="1"/>
  <c r="AN64" i="10" s="1"/>
  <c r="AL63" i="10"/>
  <c r="AM63" i="10" s="1"/>
  <c r="AN63" i="10" s="1"/>
  <c r="AL62" i="10"/>
  <c r="AM62" i="10" s="1"/>
  <c r="AN62" i="10" s="1"/>
  <c r="AL61" i="10"/>
  <c r="AM61" i="10" s="1"/>
  <c r="AN61" i="10" s="1"/>
  <c r="AL60" i="10"/>
  <c r="AM60" i="10" s="1"/>
  <c r="AN60" i="10" s="1"/>
  <c r="AL59" i="10"/>
  <c r="AM59" i="10" s="1"/>
  <c r="AN59" i="10" s="1"/>
  <c r="AL58" i="10"/>
  <c r="AM58" i="10" s="1"/>
  <c r="AN58" i="10" s="1"/>
  <c r="AL57" i="10"/>
  <c r="AM57" i="10" s="1"/>
  <c r="AN57" i="10" s="1"/>
  <c r="AL56" i="10"/>
  <c r="AM56" i="10" s="1"/>
  <c r="AN56" i="10" s="1"/>
  <c r="AL55" i="10"/>
  <c r="AM55" i="10" s="1"/>
  <c r="AN55" i="10" s="1"/>
  <c r="AL54" i="10"/>
  <c r="AM54" i="10" s="1"/>
  <c r="AN54" i="10" s="1"/>
  <c r="AL53" i="10"/>
  <c r="AM53" i="10" s="1"/>
  <c r="AN53" i="10" s="1"/>
  <c r="AL52" i="10"/>
  <c r="AM52" i="10" s="1"/>
  <c r="AN52" i="10" s="1"/>
  <c r="S116" i="10"/>
  <c r="AD204" i="10" l="1"/>
  <c r="AD146" i="10"/>
  <c r="AD169" i="10"/>
  <c r="AD174" i="10"/>
  <c r="AD140" i="10"/>
  <c r="G467" i="10"/>
  <c r="AH467" i="10" s="1"/>
  <c r="AI467" i="10" s="1"/>
  <c r="AD205" i="10"/>
  <c r="AD131" i="10"/>
  <c r="AD210" i="10"/>
  <c r="AD170" i="10"/>
  <c r="AD150" i="10"/>
  <c r="AD130" i="10"/>
  <c r="AD151" i="10"/>
  <c r="AD137" i="10"/>
  <c r="AD224" i="10"/>
  <c r="AD188" i="10"/>
  <c r="AD172" i="10"/>
  <c r="AD175" i="10"/>
  <c r="AD163" i="10"/>
  <c r="AD155" i="10"/>
  <c r="AD196" i="10"/>
  <c r="AD152" i="10"/>
  <c r="AD142" i="10"/>
  <c r="AD197" i="10"/>
  <c r="AD185" i="10"/>
  <c r="AD165" i="10"/>
  <c r="AD149" i="10"/>
  <c r="AD141" i="10"/>
  <c r="AD158" i="10"/>
  <c r="AE329" i="10"/>
  <c r="Q329" i="10"/>
  <c r="AE272" i="10"/>
  <c r="Q272" i="10"/>
  <c r="AE284" i="10"/>
  <c r="Q284" i="10"/>
  <c r="AE331" i="10"/>
  <c r="Q331" i="10"/>
  <c r="AE245" i="10"/>
  <c r="Q245" i="10"/>
  <c r="AE363" i="10"/>
  <c r="Q363" i="10"/>
  <c r="AE367" i="10"/>
  <c r="Q367" i="10"/>
  <c r="AE251" i="10"/>
  <c r="Q251" i="10"/>
  <c r="AE362" i="10"/>
  <c r="Q362" i="10"/>
  <c r="AE365" i="10"/>
  <c r="Q365" i="10"/>
  <c r="AE364" i="10"/>
  <c r="Q364" i="10"/>
  <c r="AE256" i="10"/>
  <c r="Q256" i="10"/>
  <c r="AE368" i="10"/>
  <c r="Q368" i="10"/>
  <c r="AD193" i="10"/>
  <c r="AD173" i="10"/>
  <c r="AD161" i="10"/>
  <c r="AD153" i="10"/>
  <c r="AE255" i="10"/>
  <c r="Q255" i="10"/>
  <c r="AD198" i="10"/>
  <c r="AE254" i="10"/>
  <c r="Q254" i="10"/>
  <c r="AE358" i="10"/>
  <c r="Q358" i="10"/>
  <c r="AE356" i="10"/>
  <c r="Q356" i="10"/>
  <c r="AE449" i="10"/>
  <c r="Q449" i="10"/>
  <c r="AD183" i="10"/>
  <c r="AD171" i="10"/>
  <c r="AE252" i="10"/>
  <c r="Q252" i="10"/>
  <c r="AE244" i="10"/>
  <c r="Q244" i="10"/>
  <c r="AE338" i="10"/>
  <c r="Q338" i="10"/>
  <c r="AE326" i="10"/>
  <c r="Q326" i="10"/>
  <c r="AE310" i="10"/>
  <c r="Q310" i="10"/>
  <c r="AE261" i="10"/>
  <c r="Q261" i="10"/>
  <c r="AE277" i="10"/>
  <c r="Q277" i="10"/>
  <c r="AE293" i="10"/>
  <c r="Q293" i="10"/>
  <c r="AE335" i="10"/>
  <c r="Q335" i="10"/>
  <c r="AE327" i="10"/>
  <c r="Q327" i="10"/>
  <c r="AE311" i="10"/>
  <c r="Q311" i="10"/>
  <c r="AE268" i="10"/>
  <c r="Q268" i="10"/>
  <c r="AE333" i="10"/>
  <c r="Q333" i="10"/>
  <c r="AE320" i="10"/>
  <c r="Q320" i="10"/>
  <c r="AE304" i="10"/>
  <c r="Q304" i="10"/>
  <c r="AE336" i="10"/>
  <c r="Q336" i="10"/>
  <c r="AE321" i="10"/>
  <c r="Q321" i="10"/>
  <c r="AE305" i="10"/>
  <c r="Q305" i="10"/>
  <c r="AD211" i="10"/>
  <c r="AD203" i="10"/>
  <c r="AD143" i="10"/>
  <c r="AE243" i="10"/>
  <c r="Q243" i="10"/>
  <c r="AD180" i="10"/>
  <c r="AD160" i="10"/>
  <c r="AD134" i="10"/>
  <c r="AE273" i="10"/>
  <c r="Q273" i="10"/>
  <c r="AE289" i="10"/>
  <c r="Q289" i="10"/>
  <c r="AE332" i="10"/>
  <c r="Q332" i="10"/>
  <c r="AE264" i="10"/>
  <c r="Q264" i="10"/>
  <c r="AE280" i="10"/>
  <c r="Q280" i="10"/>
  <c r="AE295" i="10"/>
  <c r="Q295" i="10"/>
  <c r="AE258" i="10"/>
  <c r="Q258" i="10"/>
  <c r="AE274" i="10"/>
  <c r="Q274" i="10"/>
  <c r="AE290" i="10"/>
  <c r="Q290" i="10"/>
  <c r="AE286" i="10"/>
  <c r="Q286" i="10"/>
  <c r="AD214" i="10"/>
  <c r="AD190" i="10"/>
  <c r="AD166" i="10"/>
  <c r="AE248" i="10"/>
  <c r="Q248" i="10"/>
  <c r="AE314" i="10"/>
  <c r="Q314" i="10"/>
  <c r="AE298" i="10"/>
  <c r="Q298" i="10"/>
  <c r="AE269" i="10"/>
  <c r="Q269" i="10"/>
  <c r="AE285" i="10"/>
  <c r="Q285" i="10"/>
  <c r="AE315" i="10"/>
  <c r="Q315" i="10"/>
  <c r="AE299" i="10"/>
  <c r="Q299" i="10"/>
  <c r="AE288" i="10"/>
  <c r="Q288" i="10"/>
  <c r="AE324" i="10"/>
  <c r="Q324" i="10"/>
  <c r="AE308" i="10"/>
  <c r="Q308" i="10"/>
  <c r="AE263" i="10"/>
  <c r="Q263" i="10"/>
  <c r="AE279" i="10"/>
  <c r="Q279" i="10"/>
  <c r="AE317" i="10"/>
  <c r="Q317" i="10"/>
  <c r="AE301" i="10"/>
  <c r="Q301" i="10"/>
  <c r="AE247" i="10"/>
  <c r="Q247" i="10"/>
  <c r="AE246" i="10"/>
  <c r="Q246" i="10"/>
  <c r="AE265" i="10"/>
  <c r="Q265" i="10"/>
  <c r="AE281" i="10"/>
  <c r="Q281" i="10"/>
  <c r="AE297" i="10"/>
  <c r="Q297" i="10"/>
  <c r="AE259" i="10"/>
  <c r="Q259" i="10"/>
  <c r="AE275" i="10"/>
  <c r="Q275" i="10"/>
  <c r="AE287" i="10"/>
  <c r="Q287" i="10"/>
  <c r="AE266" i="10"/>
  <c r="Q266" i="10"/>
  <c r="AE282" i="10"/>
  <c r="Q282" i="10"/>
  <c r="AE278" i="10"/>
  <c r="Q278" i="10"/>
  <c r="AE253" i="10"/>
  <c r="Q253" i="10"/>
  <c r="AE369" i="10"/>
  <c r="Q369" i="10"/>
  <c r="AE359" i="10"/>
  <c r="Q359" i="10"/>
  <c r="AE354" i="10"/>
  <c r="Q354" i="10"/>
  <c r="AE357" i="10"/>
  <c r="Q357" i="10"/>
  <c r="AE257" i="10"/>
  <c r="Q257" i="10"/>
  <c r="AE355" i="10"/>
  <c r="Q355" i="10"/>
  <c r="AE360" i="10"/>
  <c r="Q360" i="10"/>
  <c r="AD189" i="10"/>
  <c r="AD177" i="10"/>
  <c r="AD157" i="10"/>
  <c r="AD139" i="10"/>
  <c r="AD162" i="10"/>
  <c r="AD138" i="10"/>
  <c r="AE366" i="10"/>
  <c r="Q366" i="10"/>
  <c r="AE361" i="10"/>
  <c r="Q361" i="10"/>
  <c r="AD199" i="10"/>
  <c r="AD187" i="10"/>
  <c r="AD167" i="10"/>
  <c r="AD145" i="10"/>
  <c r="AD164" i="10"/>
  <c r="AD136" i="10"/>
  <c r="AE334" i="10"/>
  <c r="Q334" i="10"/>
  <c r="AE318" i="10"/>
  <c r="Q318" i="10"/>
  <c r="AE302" i="10"/>
  <c r="Q302" i="10"/>
  <c r="AE339" i="10"/>
  <c r="Q339" i="10"/>
  <c r="AE319" i="10"/>
  <c r="Q319" i="10"/>
  <c r="AE303" i="10"/>
  <c r="Q303" i="10"/>
  <c r="AE292" i="10"/>
  <c r="Q292" i="10"/>
  <c r="AE312" i="10"/>
  <c r="Q312" i="10"/>
  <c r="AE271" i="10"/>
  <c r="Q271" i="10"/>
  <c r="AE328" i="10"/>
  <c r="Q328" i="10"/>
  <c r="AE313" i="10"/>
  <c r="Q313" i="10"/>
  <c r="AE262" i="10"/>
  <c r="Q262" i="10"/>
  <c r="AE294" i="10"/>
  <c r="Q294" i="10"/>
  <c r="AE337" i="10"/>
  <c r="Q337" i="10"/>
  <c r="AD207" i="10"/>
  <c r="AD147" i="10"/>
  <c r="AD133" i="10"/>
  <c r="AD216" i="10"/>
  <c r="AD184" i="10"/>
  <c r="AD176" i="10"/>
  <c r="AE250" i="10"/>
  <c r="Q250" i="10"/>
  <c r="AE242" i="10"/>
  <c r="Q242" i="10"/>
  <c r="AE330" i="10"/>
  <c r="Q330" i="10"/>
  <c r="AE267" i="10"/>
  <c r="Q267" i="10"/>
  <c r="AE283" i="10"/>
  <c r="Q283" i="10"/>
  <c r="AE270" i="10"/>
  <c r="Q270" i="10"/>
  <c r="AD213" i="10"/>
  <c r="AE249" i="10"/>
  <c r="Q249" i="10"/>
  <c r="AD222" i="10"/>
  <c r="AD194" i="10"/>
  <c r="AD132" i="10"/>
  <c r="AE322" i="10"/>
  <c r="Q322" i="10"/>
  <c r="AE306" i="10"/>
  <c r="Q306" i="10"/>
  <c r="AE323" i="10"/>
  <c r="Q323" i="10"/>
  <c r="AE307" i="10"/>
  <c r="Q307" i="10"/>
  <c r="AE260" i="10"/>
  <c r="Q260" i="10"/>
  <c r="AE276" i="10"/>
  <c r="Q276" i="10"/>
  <c r="AE296" i="10"/>
  <c r="Q296" i="10"/>
  <c r="AE316" i="10"/>
  <c r="Q316" i="10"/>
  <c r="AE300" i="10"/>
  <c r="Q300" i="10"/>
  <c r="AE291" i="10"/>
  <c r="Q291" i="10"/>
  <c r="AE325" i="10"/>
  <c r="Q325" i="10"/>
  <c r="AE309" i="10"/>
  <c r="Q309" i="10"/>
  <c r="P481" i="10"/>
  <c r="Q481" i="10" s="1"/>
  <c r="Z481" i="10"/>
  <c r="P426" i="10"/>
  <c r="Z426" i="10"/>
  <c r="P410" i="10"/>
  <c r="Z410" i="10"/>
  <c r="P415" i="10"/>
  <c r="Z415" i="10"/>
  <c r="P372" i="10"/>
  <c r="Z372" i="10"/>
  <c r="P388" i="10"/>
  <c r="Z388" i="10"/>
  <c r="P467" i="10"/>
  <c r="Z467" i="10"/>
  <c r="P373" i="10"/>
  <c r="Z373" i="10"/>
  <c r="P389" i="10"/>
  <c r="Z389" i="10"/>
  <c r="P405" i="10"/>
  <c r="Z405" i="10"/>
  <c r="P412" i="10"/>
  <c r="Z412" i="10"/>
  <c r="P383" i="10"/>
  <c r="Z383" i="10"/>
  <c r="P399" i="10"/>
  <c r="Z399" i="10"/>
  <c r="P478" i="10"/>
  <c r="Q478" i="10" s="1"/>
  <c r="Z478" i="10"/>
  <c r="P561" i="10"/>
  <c r="Z561" i="10"/>
  <c r="P448" i="10"/>
  <c r="Z448" i="10"/>
  <c r="P443" i="10"/>
  <c r="Z443" i="10"/>
  <c r="P378" i="10"/>
  <c r="Z378" i="10"/>
  <c r="P394" i="10"/>
  <c r="Z394" i="10"/>
  <c r="P477" i="10"/>
  <c r="Q477" i="10" s="1"/>
  <c r="Z477" i="10"/>
  <c r="P476" i="10"/>
  <c r="Z476" i="10"/>
  <c r="P422" i="10"/>
  <c r="Z422" i="10"/>
  <c r="P427" i="10"/>
  <c r="Z427" i="10"/>
  <c r="P407" i="10"/>
  <c r="Z407" i="10"/>
  <c r="AB366" i="10"/>
  <c r="AC366" i="10"/>
  <c r="AB361" i="10"/>
  <c r="AC361" i="10"/>
  <c r="AB363" i="10"/>
  <c r="AC363" i="10"/>
  <c r="AB367" i="10"/>
  <c r="AC367" i="10"/>
  <c r="AB359" i="10"/>
  <c r="AC359" i="10"/>
  <c r="AB354" i="10"/>
  <c r="AC354" i="10"/>
  <c r="AB357" i="10"/>
  <c r="AC357" i="10"/>
  <c r="AB355" i="10"/>
  <c r="AC355" i="10"/>
  <c r="AB360" i="10"/>
  <c r="AC360" i="10"/>
  <c r="P475" i="10"/>
  <c r="Z475" i="10"/>
  <c r="P474" i="10"/>
  <c r="Q474" i="10" s="1"/>
  <c r="Z474" i="10"/>
  <c r="P441" i="10"/>
  <c r="Z441" i="10"/>
  <c r="P376" i="10"/>
  <c r="Z376" i="10"/>
  <c r="P392" i="10"/>
  <c r="Z392" i="10"/>
  <c r="P424" i="10"/>
  <c r="Z424" i="10"/>
  <c r="P370" i="10"/>
  <c r="Z370" i="10"/>
  <c r="P386" i="10"/>
  <c r="Z386" i="10"/>
  <c r="P402" i="10"/>
  <c r="Z402" i="10"/>
  <c r="P430" i="10"/>
  <c r="Z430" i="10"/>
  <c r="P377" i="10"/>
  <c r="Z377" i="10"/>
  <c r="P393" i="10"/>
  <c r="Z393" i="10"/>
  <c r="P409" i="10"/>
  <c r="Z409" i="10"/>
  <c r="P435" i="10"/>
  <c r="Z435" i="10"/>
  <c r="P471" i="10"/>
  <c r="Z471" i="10"/>
  <c r="P470" i="10"/>
  <c r="Q470" i="10" s="1"/>
  <c r="Z470" i="10"/>
  <c r="P439" i="10"/>
  <c r="Z439" i="10"/>
  <c r="P432" i="10"/>
  <c r="Z432" i="10"/>
  <c r="P480" i="10"/>
  <c r="Z480" i="10"/>
  <c r="P473" i="10"/>
  <c r="Q473" i="10" s="1"/>
  <c r="Z473" i="10"/>
  <c r="P472" i="10"/>
  <c r="Z472" i="10"/>
  <c r="P451" i="10"/>
  <c r="Z451" i="10"/>
  <c r="P411" i="10"/>
  <c r="Z411" i="10"/>
  <c r="P408" i="10"/>
  <c r="Z408" i="10"/>
  <c r="P436" i="10"/>
  <c r="Z436" i="10"/>
  <c r="P375" i="10"/>
  <c r="Z375" i="10"/>
  <c r="P391" i="10"/>
  <c r="Z391" i="10"/>
  <c r="P437" i="10"/>
  <c r="Z437" i="10"/>
  <c r="P429" i="10"/>
  <c r="Z429" i="10"/>
  <c r="P421" i="10"/>
  <c r="Z421" i="10"/>
  <c r="P413" i="10"/>
  <c r="Z413" i="10"/>
  <c r="AD225" i="10"/>
  <c r="AB247" i="10"/>
  <c r="AC247" i="10"/>
  <c r="AD182" i="10"/>
  <c r="AC246" i="10"/>
  <c r="AB246" i="10"/>
  <c r="H563" i="10"/>
  <c r="AJ563" i="10" s="1"/>
  <c r="AK563" i="10" s="1"/>
  <c r="AG451" i="10"/>
  <c r="H559" i="10"/>
  <c r="AG447" i="10"/>
  <c r="H551" i="10"/>
  <c r="AJ551" i="10" s="1"/>
  <c r="AK551" i="10" s="1"/>
  <c r="AG439" i="10"/>
  <c r="H535" i="10"/>
  <c r="AG423" i="10"/>
  <c r="AC265" i="10"/>
  <c r="AB265" i="10"/>
  <c r="AC281" i="10"/>
  <c r="AB281" i="10"/>
  <c r="AC297" i="10"/>
  <c r="AB297" i="10"/>
  <c r="H536" i="10"/>
  <c r="AG424" i="10"/>
  <c r="H469" i="10"/>
  <c r="AJ469" i="10" s="1"/>
  <c r="AK469" i="10" s="1"/>
  <c r="AL469" i="10" s="1"/>
  <c r="AM469" i="10" s="1"/>
  <c r="AN469" i="10" s="1"/>
  <c r="AG357" i="10"/>
  <c r="H485" i="10"/>
  <c r="AG373" i="10"/>
  <c r="H501" i="10"/>
  <c r="AJ501" i="10" s="1"/>
  <c r="AK501" i="10" s="1"/>
  <c r="AG389" i="10"/>
  <c r="H545" i="10"/>
  <c r="AG433" i="10"/>
  <c r="H529" i="10"/>
  <c r="AG417" i="10"/>
  <c r="AC259" i="10"/>
  <c r="AB259" i="10"/>
  <c r="AC275" i="10"/>
  <c r="AB275" i="10"/>
  <c r="AB287" i="10"/>
  <c r="AC287" i="10"/>
  <c r="H561" i="10"/>
  <c r="AG449" i="10"/>
  <c r="H553" i="10"/>
  <c r="AG441" i="10"/>
  <c r="H538" i="10"/>
  <c r="AJ538" i="10" s="1"/>
  <c r="AK538" i="10" s="1"/>
  <c r="AG426" i="10"/>
  <c r="H522" i="10"/>
  <c r="AG410" i="10"/>
  <c r="AC266" i="10"/>
  <c r="AB266" i="10"/>
  <c r="AC282" i="10"/>
  <c r="AB282" i="10"/>
  <c r="H479" i="10"/>
  <c r="AG367" i="10"/>
  <c r="AC278" i="10"/>
  <c r="AB278" i="10"/>
  <c r="AD223" i="10"/>
  <c r="AD215" i="10"/>
  <c r="AC253" i="10"/>
  <c r="AB253" i="10"/>
  <c r="H505" i="10"/>
  <c r="AG393" i="10"/>
  <c r="AB334" i="10"/>
  <c r="AC334" i="10"/>
  <c r="AC318" i="10"/>
  <c r="AB318" i="10"/>
  <c r="AC302" i="10"/>
  <c r="AB302" i="10"/>
  <c r="H478" i="10"/>
  <c r="AG366" i="10"/>
  <c r="H490" i="10"/>
  <c r="AG378" i="10"/>
  <c r="H506" i="10"/>
  <c r="AJ506" i="10" s="1"/>
  <c r="AK506" i="10" s="1"/>
  <c r="AG394" i="10"/>
  <c r="AB339" i="10"/>
  <c r="AC339" i="10"/>
  <c r="H557" i="10"/>
  <c r="AJ557" i="10" s="1"/>
  <c r="AK557" i="10" s="1"/>
  <c r="AG445" i="10"/>
  <c r="AB319" i="10"/>
  <c r="AC319" i="10"/>
  <c r="AB303" i="10"/>
  <c r="AC303" i="10"/>
  <c r="H497" i="10"/>
  <c r="AG385" i="10"/>
  <c r="AC292" i="10"/>
  <c r="AB292" i="10"/>
  <c r="H555" i="10"/>
  <c r="AG443" i="10"/>
  <c r="AC312" i="10"/>
  <c r="AB312" i="10"/>
  <c r="H472" i="10"/>
  <c r="AG360" i="10"/>
  <c r="AB271" i="10"/>
  <c r="AC271" i="10"/>
  <c r="H512" i="10"/>
  <c r="AG400" i="10"/>
  <c r="AB328" i="10"/>
  <c r="AC328" i="10"/>
  <c r="AC313" i="10"/>
  <c r="AB313" i="10"/>
  <c r="AC262" i="10"/>
  <c r="AB262" i="10"/>
  <c r="AC294" i="10"/>
  <c r="AB294" i="10"/>
  <c r="AB337" i="10"/>
  <c r="AC337" i="10"/>
  <c r="AB251" i="10"/>
  <c r="AC251" i="10"/>
  <c r="AD208" i="10"/>
  <c r="H556" i="10"/>
  <c r="AJ556" i="10" s="1"/>
  <c r="AK556" i="10" s="1"/>
  <c r="AG444" i="10"/>
  <c r="H539" i="10"/>
  <c r="AJ539" i="10" s="1"/>
  <c r="AK539" i="10" s="1"/>
  <c r="AG427" i="10"/>
  <c r="H523" i="10"/>
  <c r="AJ523" i="10" s="1"/>
  <c r="AK523" i="10" s="1"/>
  <c r="AG411" i="10"/>
  <c r="AC273" i="10"/>
  <c r="AB273" i="10"/>
  <c r="AC289" i="10"/>
  <c r="AB289" i="10"/>
  <c r="AB332" i="10"/>
  <c r="AC332" i="10"/>
  <c r="H540" i="10"/>
  <c r="AJ540" i="10" s="1"/>
  <c r="AK540" i="10" s="1"/>
  <c r="AG428" i="10"/>
  <c r="H524" i="10"/>
  <c r="AJ524" i="10" s="1"/>
  <c r="AK524" i="10" s="1"/>
  <c r="AG412" i="10"/>
  <c r="AC264" i="10"/>
  <c r="AB264" i="10"/>
  <c r="AC280" i="10"/>
  <c r="AB280" i="10"/>
  <c r="H549" i="10"/>
  <c r="AJ549" i="10" s="1"/>
  <c r="AK549" i="10" s="1"/>
  <c r="AG437" i="10"/>
  <c r="H533" i="10"/>
  <c r="AJ533" i="10" s="1"/>
  <c r="AK533" i="10" s="1"/>
  <c r="AG421" i="10"/>
  <c r="H476" i="10"/>
  <c r="AJ476" i="10" s="1"/>
  <c r="AK476" i="10" s="1"/>
  <c r="AL476" i="10" s="1"/>
  <c r="AM476" i="10" s="1"/>
  <c r="AN476" i="10" s="1"/>
  <c r="AG364" i="10"/>
  <c r="H496" i="10"/>
  <c r="AG384" i="10"/>
  <c r="AB295" i="10"/>
  <c r="AC295" i="10"/>
  <c r="H558" i="10"/>
  <c r="AJ558" i="10" s="1"/>
  <c r="AK558" i="10" s="1"/>
  <c r="AG446" i="10"/>
  <c r="H542" i="10"/>
  <c r="AJ542" i="10" s="1"/>
  <c r="AK542" i="10" s="1"/>
  <c r="AG430" i="10"/>
  <c r="H526" i="10"/>
  <c r="AG414" i="10"/>
  <c r="AC258" i="10"/>
  <c r="AB258" i="10"/>
  <c r="AC274" i="10"/>
  <c r="AB274" i="10"/>
  <c r="AC290" i="10"/>
  <c r="AB290" i="10"/>
  <c r="H483" i="10"/>
  <c r="AG371" i="10"/>
  <c r="AC286" i="10"/>
  <c r="AB286" i="10"/>
  <c r="AD217" i="10"/>
  <c r="AC249" i="10"/>
  <c r="AB249" i="10"/>
  <c r="H481" i="10"/>
  <c r="AG369" i="10"/>
  <c r="AC248" i="10"/>
  <c r="AB248" i="10"/>
  <c r="AC314" i="10"/>
  <c r="AB314" i="10"/>
  <c r="AC298" i="10"/>
  <c r="AB298" i="10"/>
  <c r="H474" i="10"/>
  <c r="AG362" i="10"/>
  <c r="AB269" i="10"/>
  <c r="AC269" i="10"/>
  <c r="AB285" i="10"/>
  <c r="AC285" i="10"/>
  <c r="H554" i="10"/>
  <c r="AJ554" i="10" s="1"/>
  <c r="AK554" i="10" s="1"/>
  <c r="AG442" i="10"/>
  <c r="AC315" i="10"/>
  <c r="AB315" i="10"/>
  <c r="AC299" i="10"/>
  <c r="AB299" i="10"/>
  <c r="H489" i="10"/>
  <c r="AG377" i="10"/>
  <c r="AC288" i="10"/>
  <c r="AB288" i="10"/>
  <c r="H560" i="10"/>
  <c r="AG448" i="10"/>
  <c r="AC324" i="10"/>
  <c r="AB324" i="10"/>
  <c r="AC308" i="10"/>
  <c r="AB308" i="10"/>
  <c r="AB263" i="10"/>
  <c r="AC263" i="10"/>
  <c r="AB279" i="10"/>
  <c r="AC279" i="10"/>
  <c r="H520" i="10"/>
  <c r="AJ520" i="10" s="1"/>
  <c r="AK520" i="10" s="1"/>
  <c r="AG408" i="10"/>
  <c r="AB317" i="10"/>
  <c r="AC317" i="10"/>
  <c r="AB301" i="10"/>
  <c r="AC301" i="10"/>
  <c r="H499" i="10"/>
  <c r="AG387" i="10"/>
  <c r="P466" i="10"/>
  <c r="Q466" i="10" s="1"/>
  <c r="Z466" i="10"/>
  <c r="P380" i="10"/>
  <c r="Z380" i="10"/>
  <c r="P379" i="10"/>
  <c r="Z379" i="10"/>
  <c r="P395" i="10"/>
  <c r="Z395" i="10"/>
  <c r="P446" i="10"/>
  <c r="Z446" i="10"/>
  <c r="P381" i="10"/>
  <c r="Z381" i="10"/>
  <c r="P397" i="10"/>
  <c r="Z397" i="10"/>
  <c r="P419" i="10"/>
  <c r="Z419" i="10"/>
  <c r="P396" i="10"/>
  <c r="Z396" i="10"/>
  <c r="P423" i="10"/>
  <c r="Z423" i="10"/>
  <c r="P404" i="10"/>
  <c r="Z404" i="10"/>
  <c r="P416" i="10"/>
  <c r="Z416" i="10"/>
  <c r="P371" i="10"/>
  <c r="Z371" i="10"/>
  <c r="P387" i="10"/>
  <c r="Z387" i="10"/>
  <c r="P403" i="10"/>
  <c r="Z403" i="10"/>
  <c r="P469" i="10"/>
  <c r="Z469" i="10"/>
  <c r="P468" i="10"/>
  <c r="Z468" i="10"/>
  <c r="P438" i="10"/>
  <c r="Z438" i="10"/>
  <c r="P447" i="10"/>
  <c r="Z447" i="10"/>
  <c r="P420" i="10"/>
  <c r="Z420" i="10"/>
  <c r="P382" i="10"/>
  <c r="Z382" i="10"/>
  <c r="P398" i="10"/>
  <c r="Z398" i="10"/>
  <c r="AB358" i="10"/>
  <c r="AC358" i="10"/>
  <c r="AB356" i="10"/>
  <c r="AC356" i="10"/>
  <c r="AB449" i="10"/>
  <c r="AC449" i="10"/>
  <c r="AB369" i="10"/>
  <c r="AC369" i="10"/>
  <c r="AB362" i="10"/>
  <c r="AC362" i="10"/>
  <c r="AB365" i="10"/>
  <c r="AC365" i="10"/>
  <c r="AB364" i="10"/>
  <c r="AC364" i="10"/>
  <c r="AB368" i="10"/>
  <c r="AC368" i="10"/>
  <c r="P431" i="10"/>
  <c r="Z431" i="10"/>
  <c r="P384" i="10"/>
  <c r="Z384" i="10"/>
  <c r="P445" i="10"/>
  <c r="Z445" i="10"/>
  <c r="P414" i="10"/>
  <c r="Z414" i="10"/>
  <c r="P385" i="10"/>
  <c r="Z385" i="10"/>
  <c r="P401" i="10"/>
  <c r="Z401" i="10"/>
  <c r="P400" i="10"/>
  <c r="Z400" i="10"/>
  <c r="P428" i="10"/>
  <c r="Z428" i="10"/>
  <c r="P440" i="10"/>
  <c r="Z440" i="10"/>
  <c r="P374" i="10"/>
  <c r="Z374" i="10"/>
  <c r="P390" i="10"/>
  <c r="Z390" i="10"/>
  <c r="P406" i="10"/>
  <c r="Z406" i="10"/>
  <c r="P450" i="10"/>
  <c r="Z450" i="10"/>
  <c r="P434" i="10"/>
  <c r="Z434" i="10"/>
  <c r="P418" i="10"/>
  <c r="Z418" i="10"/>
  <c r="P444" i="10"/>
  <c r="Z444" i="10"/>
  <c r="P479" i="10"/>
  <c r="Z479" i="10"/>
  <c r="P442" i="10"/>
  <c r="Z442" i="10"/>
  <c r="P433" i="10"/>
  <c r="Z433" i="10"/>
  <c r="P425" i="10"/>
  <c r="Z425" i="10"/>
  <c r="P417" i="10"/>
  <c r="Z417" i="10"/>
  <c r="H508" i="10"/>
  <c r="AG396" i="10"/>
  <c r="AB255" i="10"/>
  <c r="AC255" i="10"/>
  <c r="AD202" i="10"/>
  <c r="AD186" i="10"/>
  <c r="AD178" i="10"/>
  <c r="AC254" i="10"/>
  <c r="AB254" i="10"/>
  <c r="AB329" i="10"/>
  <c r="AC329" i="10"/>
  <c r="H543" i="10"/>
  <c r="AJ543" i="10" s="1"/>
  <c r="AK543" i="10" s="1"/>
  <c r="AG431" i="10"/>
  <c r="H527" i="10"/>
  <c r="AJ527" i="10" s="1"/>
  <c r="AK527" i="10" s="1"/>
  <c r="AG415" i="10"/>
  <c r="H494" i="10"/>
  <c r="AJ494" i="10" s="1"/>
  <c r="AK494" i="10" s="1"/>
  <c r="AL494" i="10" s="1"/>
  <c r="AM494" i="10" s="1"/>
  <c r="AN494" i="10" s="1"/>
  <c r="AG382" i="10"/>
  <c r="H510" i="10"/>
  <c r="AJ510" i="10" s="1"/>
  <c r="AK510" i="10" s="1"/>
  <c r="AG398" i="10"/>
  <c r="H544" i="10"/>
  <c r="AJ544" i="10" s="1"/>
  <c r="AK544" i="10" s="1"/>
  <c r="AG432" i="10"/>
  <c r="H528" i="10"/>
  <c r="AJ528" i="10" s="1"/>
  <c r="AK528" i="10" s="1"/>
  <c r="AG416" i="10"/>
  <c r="H477" i="10"/>
  <c r="AJ477" i="10" s="1"/>
  <c r="AK477" i="10" s="1"/>
  <c r="AL477" i="10" s="1"/>
  <c r="AM477" i="10" s="1"/>
  <c r="AN477" i="10" s="1"/>
  <c r="AG365" i="10"/>
  <c r="AC272" i="10"/>
  <c r="AB272" i="10"/>
  <c r="AC284" i="10"/>
  <c r="AB284" i="10"/>
  <c r="H537" i="10"/>
  <c r="AG425" i="10"/>
  <c r="H468" i="10"/>
  <c r="AJ468" i="10" s="1"/>
  <c r="AK468" i="10" s="1"/>
  <c r="AL468" i="10" s="1"/>
  <c r="AM468" i="10" s="1"/>
  <c r="AN468" i="10" s="1"/>
  <c r="AG356" i="10"/>
  <c r="H488" i="10"/>
  <c r="AJ488" i="10" s="1"/>
  <c r="AK488" i="10" s="1"/>
  <c r="AL488" i="10" s="1"/>
  <c r="AM488" i="10" s="1"/>
  <c r="AN488" i="10" s="1"/>
  <c r="AG376" i="10"/>
  <c r="H504" i="10"/>
  <c r="AJ504" i="10" s="1"/>
  <c r="AK504" i="10" s="1"/>
  <c r="AG392" i="10"/>
  <c r="H516" i="10"/>
  <c r="AJ516" i="10" s="1"/>
  <c r="AK516" i="10" s="1"/>
  <c r="AG404" i="10"/>
  <c r="AB331" i="10"/>
  <c r="AC331" i="10"/>
  <c r="H546" i="10"/>
  <c r="AJ546" i="10" s="1"/>
  <c r="AK546" i="10" s="1"/>
  <c r="AG434" i="10"/>
  <c r="H530" i="10"/>
  <c r="AJ530" i="10" s="1"/>
  <c r="AK530" i="10" s="1"/>
  <c r="AG418" i="10"/>
  <c r="H475" i="10"/>
  <c r="AJ475" i="10" s="1"/>
  <c r="AK475" i="10" s="1"/>
  <c r="AL475" i="10" s="1"/>
  <c r="AM475" i="10" s="1"/>
  <c r="AN475" i="10" s="1"/>
  <c r="AG363" i="10"/>
  <c r="H495" i="10"/>
  <c r="AJ495" i="10" s="1"/>
  <c r="AK495" i="10" s="1"/>
  <c r="AL495" i="10" s="1"/>
  <c r="AM495" i="10" s="1"/>
  <c r="AN495" i="10" s="1"/>
  <c r="AG383" i="10"/>
  <c r="H511" i="10"/>
  <c r="AG399" i="10"/>
  <c r="H491" i="10"/>
  <c r="AJ491" i="10" s="1"/>
  <c r="AK491" i="10" s="1"/>
  <c r="AL491" i="10" s="1"/>
  <c r="AM491" i="10" s="1"/>
  <c r="AN491" i="10" s="1"/>
  <c r="AG379" i="10"/>
  <c r="AD227" i="10"/>
  <c r="AD219" i="10"/>
  <c r="AB245" i="10"/>
  <c r="AC245" i="10"/>
  <c r="H521" i="10"/>
  <c r="AJ521" i="10" s="1"/>
  <c r="AK521" i="10" s="1"/>
  <c r="AG409" i="10"/>
  <c r="AC252" i="10"/>
  <c r="AB252" i="10"/>
  <c r="AC244" i="10"/>
  <c r="AB244" i="10"/>
  <c r="AB338" i="10"/>
  <c r="AC338" i="10"/>
  <c r="AB326" i="10"/>
  <c r="AC326" i="10"/>
  <c r="AC310" i="10"/>
  <c r="AB310" i="10"/>
  <c r="H470" i="10"/>
  <c r="AJ470" i="10" s="1"/>
  <c r="AK470" i="10" s="1"/>
  <c r="AL470" i="10" s="1"/>
  <c r="AM470" i="10" s="1"/>
  <c r="AN470" i="10" s="1"/>
  <c r="AG358" i="10"/>
  <c r="AB261" i="10"/>
  <c r="AC261" i="10"/>
  <c r="AB277" i="10"/>
  <c r="AC277" i="10"/>
  <c r="AB293" i="10"/>
  <c r="AC293" i="10"/>
  <c r="AB335" i="10"/>
  <c r="AC335" i="10"/>
  <c r="AB327" i="10"/>
  <c r="AC327" i="10"/>
  <c r="AB311" i="10"/>
  <c r="AC311" i="10"/>
  <c r="AC268" i="10"/>
  <c r="AB268" i="10"/>
  <c r="H509" i="10"/>
  <c r="AJ509" i="10" s="1"/>
  <c r="AK509" i="10" s="1"/>
  <c r="AG397" i="10"/>
  <c r="AB333" i="10"/>
  <c r="AC333" i="10"/>
  <c r="AC320" i="10"/>
  <c r="AB320" i="10"/>
  <c r="AC304" i="10"/>
  <c r="AB304" i="10"/>
  <c r="H484" i="10"/>
  <c r="AG372" i="10"/>
  <c r="H500" i="10"/>
  <c r="AJ500" i="10" s="1"/>
  <c r="AK500" i="10" s="1"/>
  <c r="AG388" i="10"/>
  <c r="AB336" i="10"/>
  <c r="AC336" i="10"/>
  <c r="AC321" i="10"/>
  <c r="AB321" i="10"/>
  <c r="AC305" i="10"/>
  <c r="AB305" i="10"/>
  <c r="H507" i="10"/>
  <c r="AJ507" i="10" s="1"/>
  <c r="AK507" i="10" s="1"/>
  <c r="AG395" i="10"/>
  <c r="H480" i="10"/>
  <c r="AJ480" i="10" s="1"/>
  <c r="AK480" i="10" s="1"/>
  <c r="AL480" i="10" s="1"/>
  <c r="AM480" i="10" s="1"/>
  <c r="AN480" i="10" s="1"/>
  <c r="AG368" i="10"/>
  <c r="AD195" i="10"/>
  <c r="AB243" i="10"/>
  <c r="AC243" i="10"/>
  <c r="AD212" i="10"/>
  <c r="AC250" i="10"/>
  <c r="AB250" i="10"/>
  <c r="AC242" i="10"/>
  <c r="AB242" i="10"/>
  <c r="H547" i="10"/>
  <c r="AJ547" i="10" s="1"/>
  <c r="AK547" i="10" s="1"/>
  <c r="AG435" i="10"/>
  <c r="H531" i="10"/>
  <c r="AJ531" i="10" s="1"/>
  <c r="AK531" i="10" s="1"/>
  <c r="AG419" i="10"/>
  <c r="H486" i="10"/>
  <c r="AJ486" i="10" s="1"/>
  <c r="AK486" i="10" s="1"/>
  <c r="AL486" i="10" s="1"/>
  <c r="AM486" i="10" s="1"/>
  <c r="AN486" i="10" s="1"/>
  <c r="AG374" i="10"/>
  <c r="H502" i="10"/>
  <c r="AJ502" i="10" s="1"/>
  <c r="AK502" i="10" s="1"/>
  <c r="AG390" i="10"/>
  <c r="H518" i="10"/>
  <c r="AJ518" i="10" s="1"/>
  <c r="AK518" i="10" s="1"/>
  <c r="AG406" i="10"/>
  <c r="H548" i="10"/>
  <c r="AJ548" i="10" s="1"/>
  <c r="AK548" i="10" s="1"/>
  <c r="AG436" i="10"/>
  <c r="H532" i="10"/>
  <c r="AJ532" i="10" s="1"/>
  <c r="AK532" i="10" s="1"/>
  <c r="AG420" i="10"/>
  <c r="H473" i="10"/>
  <c r="AJ473" i="10" s="1"/>
  <c r="AK473" i="10" s="1"/>
  <c r="AL473" i="10" s="1"/>
  <c r="AM473" i="10" s="1"/>
  <c r="AN473" i="10" s="1"/>
  <c r="AG361" i="10"/>
  <c r="H493" i="10"/>
  <c r="AJ493" i="10" s="1"/>
  <c r="AK493" i="10" s="1"/>
  <c r="AL493" i="10" s="1"/>
  <c r="AM493" i="10" s="1"/>
  <c r="AN493" i="10" s="1"/>
  <c r="AG381" i="10"/>
  <c r="AB330" i="10"/>
  <c r="AC330" i="10"/>
  <c r="H541" i="10"/>
  <c r="AJ541" i="10" s="1"/>
  <c r="AK541" i="10" s="1"/>
  <c r="AG429" i="10"/>
  <c r="H525" i="10"/>
  <c r="AJ525" i="10" s="1"/>
  <c r="AK525" i="10" s="1"/>
  <c r="AG413" i="10"/>
  <c r="AC267" i="10"/>
  <c r="AB267" i="10"/>
  <c r="AC283" i="10"/>
  <c r="AB283" i="10"/>
  <c r="H562" i="10"/>
  <c r="AJ562" i="10" s="1"/>
  <c r="AK562" i="10" s="1"/>
  <c r="AG450" i="10"/>
  <c r="H550" i="10"/>
  <c r="AJ550" i="10" s="1"/>
  <c r="AK550" i="10" s="1"/>
  <c r="AG438" i="10"/>
  <c r="H534" i="10"/>
  <c r="AJ534" i="10" s="1"/>
  <c r="AK534" i="10" s="1"/>
  <c r="AG422" i="10"/>
  <c r="H467" i="10"/>
  <c r="AG355" i="10"/>
  <c r="H487" i="10"/>
  <c r="AJ487" i="10" s="1"/>
  <c r="AK487" i="10" s="1"/>
  <c r="AL487" i="10" s="1"/>
  <c r="AM487" i="10" s="1"/>
  <c r="AN487" i="10" s="1"/>
  <c r="AG375" i="10"/>
  <c r="H503" i="10"/>
  <c r="AJ503" i="10" s="1"/>
  <c r="AK503" i="10" s="1"/>
  <c r="AG391" i="10"/>
  <c r="H519" i="10"/>
  <c r="AJ519" i="10" s="1"/>
  <c r="AK519" i="10" s="1"/>
  <c r="AG407" i="10"/>
  <c r="AC270" i="10"/>
  <c r="AB270" i="10"/>
  <c r="AD221" i="10"/>
  <c r="AB257" i="10"/>
  <c r="AC257" i="10"/>
  <c r="H513" i="10"/>
  <c r="AJ513" i="10" s="1"/>
  <c r="AK513" i="10" s="1"/>
  <c r="AG401" i="10"/>
  <c r="H517" i="10"/>
  <c r="AG405" i="10"/>
  <c r="AD206" i="10"/>
  <c r="AC256" i="10"/>
  <c r="AB256" i="10"/>
  <c r="AC322" i="10"/>
  <c r="AB322" i="10"/>
  <c r="AC306" i="10"/>
  <c r="AB306" i="10"/>
  <c r="H466" i="10"/>
  <c r="AJ466" i="10" s="1"/>
  <c r="AK466" i="10" s="1"/>
  <c r="AL466" i="10" s="1"/>
  <c r="AM466" i="10" s="1"/>
  <c r="AN466" i="10" s="1"/>
  <c r="AG354" i="10"/>
  <c r="H482" i="10"/>
  <c r="AJ482" i="10" s="1"/>
  <c r="AK482" i="10" s="1"/>
  <c r="AL482" i="10" s="1"/>
  <c r="AM482" i="10" s="1"/>
  <c r="AN482" i="10" s="1"/>
  <c r="AG370" i="10"/>
  <c r="H498" i="10"/>
  <c r="AJ498" i="10" s="1"/>
  <c r="AK498" i="10" s="1"/>
  <c r="AL498" i="10" s="1"/>
  <c r="AM498" i="10" s="1"/>
  <c r="AN498" i="10" s="1"/>
  <c r="AG386" i="10"/>
  <c r="H514" i="10"/>
  <c r="AJ514" i="10" s="1"/>
  <c r="AK514" i="10" s="1"/>
  <c r="AG402" i="10"/>
  <c r="AC323" i="10"/>
  <c r="AB323" i="10"/>
  <c r="AC307" i="10"/>
  <c r="AB307" i="10"/>
  <c r="AC260" i="10"/>
  <c r="AB260" i="10"/>
  <c r="AC276" i="10"/>
  <c r="AB276" i="10"/>
  <c r="AC296" i="10"/>
  <c r="AB296" i="10"/>
  <c r="H552" i="10"/>
  <c r="AJ552" i="10" s="1"/>
  <c r="AK552" i="10" s="1"/>
  <c r="AG440" i="10"/>
  <c r="AC316" i="10"/>
  <c r="AB316" i="10"/>
  <c r="AC300" i="10"/>
  <c r="AB300" i="10"/>
  <c r="H492" i="10"/>
  <c r="AG380" i="10"/>
  <c r="AC291" i="10"/>
  <c r="AB291" i="10"/>
  <c r="AB325" i="10"/>
  <c r="AC325" i="10"/>
  <c r="AB309" i="10"/>
  <c r="AC309" i="10"/>
  <c r="H471" i="10"/>
  <c r="AJ471" i="10" s="1"/>
  <c r="AK471" i="10" s="1"/>
  <c r="AL471" i="10" s="1"/>
  <c r="AM471" i="10" s="1"/>
  <c r="AN471" i="10" s="1"/>
  <c r="AG359" i="10"/>
  <c r="H515" i="10"/>
  <c r="AJ515" i="10" s="1"/>
  <c r="AK515" i="10" s="1"/>
  <c r="AG403" i="10"/>
  <c r="H465" i="10"/>
  <c r="AJ465" i="10" s="1"/>
  <c r="AK465" i="10" s="1"/>
  <c r="AG353" i="10"/>
  <c r="I464" i="10"/>
  <c r="H464" i="10"/>
  <c r="AG352" i="10"/>
  <c r="AE20" i="11"/>
  <c r="AE28" i="11"/>
  <c r="AE36" i="11"/>
  <c r="AE44" i="11"/>
  <c r="AE52" i="11"/>
  <c r="AE56" i="11"/>
  <c r="AE64" i="11"/>
  <c r="AE21" i="11"/>
  <c r="AE25" i="11"/>
  <c r="AE29" i="11"/>
  <c r="AE33" i="11"/>
  <c r="AE37" i="11"/>
  <c r="AE41" i="11"/>
  <c r="AE45" i="11"/>
  <c r="AE49" i="11"/>
  <c r="AE53" i="11"/>
  <c r="AE57" i="11"/>
  <c r="AE61" i="11"/>
  <c r="AE18" i="11"/>
  <c r="AE22" i="11"/>
  <c r="AE26" i="11"/>
  <c r="AE30" i="11"/>
  <c r="AE34" i="11"/>
  <c r="AE38" i="11"/>
  <c r="AE42" i="11"/>
  <c r="AE46" i="11"/>
  <c r="AE50" i="11"/>
  <c r="AE54" i="11"/>
  <c r="AE58" i="11"/>
  <c r="AE62" i="11"/>
  <c r="AE24" i="11"/>
  <c r="AE32" i="11"/>
  <c r="AE40" i="11"/>
  <c r="AE48" i="11"/>
  <c r="AE60" i="11"/>
  <c r="AE19" i="11"/>
  <c r="AE23" i="11"/>
  <c r="AE27" i="11"/>
  <c r="AE31" i="11"/>
  <c r="AE35" i="11"/>
  <c r="AE39" i="11"/>
  <c r="AE43" i="11"/>
  <c r="AE47" i="11"/>
  <c r="AE51" i="11"/>
  <c r="AE55" i="11"/>
  <c r="AE59" i="11"/>
  <c r="AE63" i="11"/>
  <c r="AE65" i="11"/>
  <c r="AE17" i="11"/>
  <c r="F577" i="10"/>
  <c r="F576" i="10"/>
  <c r="F64" i="20"/>
  <c r="I586" i="10"/>
  <c r="E581" i="10"/>
  <c r="J469" i="10"/>
  <c r="J439" i="10"/>
  <c r="E551" i="10"/>
  <c r="G525" i="10"/>
  <c r="AH525" i="10" s="1"/>
  <c r="AI525" i="10" s="1"/>
  <c r="AE477" i="10"/>
  <c r="J407" i="10"/>
  <c r="E519" i="10"/>
  <c r="G550" i="10"/>
  <c r="AH550" i="10" s="1"/>
  <c r="AI550" i="10" s="1"/>
  <c r="I536" i="10"/>
  <c r="J416" i="10"/>
  <c r="E528" i="10"/>
  <c r="J374" i="10"/>
  <c r="E486" i="10"/>
  <c r="G559" i="10"/>
  <c r="AH559" i="10" s="1"/>
  <c r="AI559" i="10" s="1"/>
  <c r="G588" i="10"/>
  <c r="AH588" i="10" s="1"/>
  <c r="AI588" i="10" s="1"/>
  <c r="G580" i="10"/>
  <c r="AH580" i="10" s="1"/>
  <c r="AI580" i="10" s="1"/>
  <c r="I482" i="10"/>
  <c r="J381" i="10"/>
  <c r="E493" i="10"/>
  <c r="E586" i="10"/>
  <c r="J474" i="10"/>
  <c r="J438" i="10"/>
  <c r="E550" i="10"/>
  <c r="I542" i="10"/>
  <c r="J368" i="10"/>
  <c r="E480" i="10"/>
  <c r="I521" i="10"/>
  <c r="G560" i="10"/>
  <c r="AH560" i="10" s="1"/>
  <c r="AI560" i="10" s="1"/>
  <c r="I547" i="10"/>
  <c r="J427" i="10"/>
  <c r="E539" i="10"/>
  <c r="G529" i="10"/>
  <c r="AH529" i="10" s="1"/>
  <c r="AI529" i="10" s="1"/>
  <c r="J383" i="10"/>
  <c r="E495" i="10"/>
  <c r="J442" i="10"/>
  <c r="E554" i="10"/>
  <c r="I495" i="10"/>
  <c r="J394" i="10"/>
  <c r="E506" i="10"/>
  <c r="I552" i="10"/>
  <c r="E641" i="10"/>
  <c r="J529" i="10"/>
  <c r="J413" i="10"/>
  <c r="E525" i="10"/>
  <c r="G496" i="10"/>
  <c r="AH496" i="10" s="1"/>
  <c r="AI496" i="10" s="1"/>
  <c r="G488" i="10"/>
  <c r="AH488" i="10" s="1"/>
  <c r="AI488" i="10" s="1"/>
  <c r="I673" i="10"/>
  <c r="J441" i="10"/>
  <c r="E553" i="10"/>
  <c r="G544" i="10"/>
  <c r="AH544" i="10" s="1"/>
  <c r="AI544" i="10" s="1"/>
  <c r="J426" i="10"/>
  <c r="E538" i="10"/>
  <c r="G520" i="10"/>
  <c r="AH520" i="10" s="1"/>
  <c r="AI520" i="10" s="1"/>
  <c r="G512" i="10"/>
  <c r="AH512" i="10" s="1"/>
  <c r="AI512" i="10" s="1"/>
  <c r="J376" i="10"/>
  <c r="E488" i="10"/>
  <c r="J392" i="10"/>
  <c r="E504" i="10"/>
  <c r="J408" i="10"/>
  <c r="E520" i="10"/>
  <c r="G517" i="10"/>
  <c r="AH517" i="10" s="1"/>
  <c r="AI517" i="10" s="1"/>
  <c r="J395" i="10"/>
  <c r="E507" i="10"/>
  <c r="J424" i="10"/>
  <c r="E536" i="10"/>
  <c r="G593" i="10"/>
  <c r="AH593" i="10" s="1"/>
  <c r="AI593" i="10" s="1"/>
  <c r="I483" i="10"/>
  <c r="J382" i="10"/>
  <c r="E494" i="10"/>
  <c r="I591" i="10"/>
  <c r="I584" i="10"/>
  <c r="G557" i="10"/>
  <c r="AH557" i="10" s="1"/>
  <c r="AI557" i="10" s="1"/>
  <c r="J430" i="10"/>
  <c r="E542" i="10"/>
  <c r="I534" i="10"/>
  <c r="J414" i="10"/>
  <c r="E526" i="10"/>
  <c r="I539" i="10"/>
  <c r="J419" i="10"/>
  <c r="E531" i="10"/>
  <c r="J355" i="10"/>
  <c r="E467" i="10"/>
  <c r="I520" i="10"/>
  <c r="I548" i="10"/>
  <c r="G491" i="10"/>
  <c r="AH491" i="10" s="1"/>
  <c r="AI491" i="10" s="1"/>
  <c r="G592" i="10"/>
  <c r="AH592" i="10" s="1"/>
  <c r="AI592" i="10" s="1"/>
  <c r="I503" i="10"/>
  <c r="I519" i="10"/>
  <c r="G551" i="10"/>
  <c r="AH551" i="10" s="1"/>
  <c r="AI551" i="10" s="1"/>
  <c r="G543" i="10"/>
  <c r="AH543" i="10" s="1"/>
  <c r="AI543" i="10" s="1"/>
  <c r="G535" i="10"/>
  <c r="AH535" i="10" s="1"/>
  <c r="AI535" i="10" s="1"/>
  <c r="G531" i="10"/>
  <c r="AH531" i="10" s="1"/>
  <c r="AI531" i="10" s="1"/>
  <c r="G527" i="10"/>
  <c r="AH527" i="10" s="1"/>
  <c r="AI527" i="10" s="1"/>
  <c r="G523" i="10"/>
  <c r="AH523" i="10" s="1"/>
  <c r="AI523" i="10" s="1"/>
  <c r="G511" i="10"/>
  <c r="AH511" i="10" s="1"/>
  <c r="AI511" i="10" s="1"/>
  <c r="G503" i="10"/>
  <c r="AH503" i="10" s="1"/>
  <c r="AI503" i="10" s="1"/>
  <c r="G584" i="10"/>
  <c r="AH584" i="10" s="1"/>
  <c r="AI584" i="10" s="1"/>
  <c r="J377" i="10"/>
  <c r="E489" i="10"/>
  <c r="E589" i="10"/>
  <c r="J477" i="10"/>
  <c r="J449" i="10"/>
  <c r="E561" i="10"/>
  <c r="I553" i="10"/>
  <c r="I538" i="10"/>
  <c r="I522" i="10"/>
  <c r="G501" i="10"/>
  <c r="AH501" i="10" s="1"/>
  <c r="AI501" i="10" s="1"/>
  <c r="G493" i="10"/>
  <c r="AH493" i="10" s="1"/>
  <c r="AI493" i="10" s="1"/>
  <c r="G485" i="10"/>
  <c r="AH485" i="10" s="1"/>
  <c r="AI485" i="10" s="1"/>
  <c r="J364" i="10"/>
  <c r="E476" i="10"/>
  <c r="I484" i="10"/>
  <c r="I492" i="10"/>
  <c r="I500" i="10"/>
  <c r="G673" i="10"/>
  <c r="AH673" i="10" s="1"/>
  <c r="AI673" i="10" s="1"/>
  <c r="J432" i="10"/>
  <c r="E544" i="10"/>
  <c r="I491" i="10"/>
  <c r="J390" i="10"/>
  <c r="E502" i="10"/>
  <c r="J443" i="10"/>
  <c r="E555" i="10"/>
  <c r="I498" i="10"/>
  <c r="J397" i="10"/>
  <c r="E509" i="10"/>
  <c r="G540" i="10"/>
  <c r="AH540" i="10" s="1"/>
  <c r="AI540" i="10" s="1"/>
  <c r="G524" i="10"/>
  <c r="AH524" i="10" s="1"/>
  <c r="AI524" i="10" s="1"/>
  <c r="I485" i="10"/>
  <c r="I493" i="10"/>
  <c r="I501" i="10"/>
  <c r="I509" i="10"/>
  <c r="I517" i="10"/>
  <c r="J411" i="10"/>
  <c r="E523" i="10"/>
  <c r="J371" i="10"/>
  <c r="E483" i="10"/>
  <c r="J387" i="10"/>
  <c r="E499" i="10"/>
  <c r="I512" i="10"/>
  <c r="G553" i="10"/>
  <c r="AH553" i="10" s="1"/>
  <c r="AI553" i="10" s="1"/>
  <c r="I540" i="10"/>
  <c r="G505" i="10"/>
  <c r="AH505" i="10" s="1"/>
  <c r="AI505" i="10" s="1"/>
  <c r="G487" i="10"/>
  <c r="AH487" i="10" s="1"/>
  <c r="AI487" i="10" s="1"/>
  <c r="I511" i="10"/>
  <c r="G563" i="10"/>
  <c r="AH563" i="10" s="1"/>
  <c r="AI563" i="10" s="1"/>
  <c r="J437" i="10"/>
  <c r="E549" i="10"/>
  <c r="J433" i="10"/>
  <c r="E545" i="10"/>
  <c r="J429" i="10"/>
  <c r="E541" i="10"/>
  <c r="J425" i="10"/>
  <c r="E537" i="10"/>
  <c r="J421" i="10"/>
  <c r="E533" i="10"/>
  <c r="G500" i="10"/>
  <c r="AH500" i="10" s="1"/>
  <c r="AI500" i="10" s="1"/>
  <c r="G492" i="10"/>
  <c r="AH492" i="10" s="1"/>
  <c r="AI492" i="10" s="1"/>
  <c r="G484" i="10"/>
  <c r="AH484" i="10" s="1"/>
  <c r="AI484" i="10" s="1"/>
  <c r="G581" i="10"/>
  <c r="AH581" i="10" s="1"/>
  <c r="AI581" i="10" s="1"/>
  <c r="I486" i="10"/>
  <c r="J385" i="10"/>
  <c r="E497" i="10"/>
  <c r="I583" i="10"/>
  <c r="I590" i="10"/>
  <c r="G516" i="10"/>
  <c r="AH516" i="10" s="1"/>
  <c r="AI516" i="10" s="1"/>
  <c r="J380" i="10"/>
  <c r="E492" i="10"/>
  <c r="J396" i="10"/>
  <c r="E508" i="10"/>
  <c r="I535" i="10"/>
  <c r="G521" i="10"/>
  <c r="AH521" i="10" s="1"/>
  <c r="AI521" i="10" s="1"/>
  <c r="G513" i="10"/>
  <c r="AH513" i="10" s="1"/>
  <c r="AI513" i="10" s="1"/>
  <c r="G507" i="10"/>
  <c r="AH507" i="10" s="1"/>
  <c r="AI507" i="10" s="1"/>
  <c r="J363" i="10"/>
  <c r="E475" i="10"/>
  <c r="J399" i="10"/>
  <c r="E511" i="10"/>
  <c r="J445" i="10"/>
  <c r="E557" i="10"/>
  <c r="I499" i="10"/>
  <c r="J398" i="10"/>
  <c r="E510" i="10"/>
  <c r="I555" i="10"/>
  <c r="G591" i="10"/>
  <c r="AH591" i="10" s="1"/>
  <c r="AI591" i="10" s="1"/>
  <c r="G585" i="10"/>
  <c r="AH585" i="10" s="1"/>
  <c r="AI585" i="10" s="1"/>
  <c r="G579" i="10"/>
  <c r="AH579" i="10" s="1"/>
  <c r="AI579" i="10" s="1"/>
  <c r="J373" i="10"/>
  <c r="E485" i="10"/>
  <c r="E590" i="10"/>
  <c r="J478" i="10"/>
  <c r="I589" i="10"/>
  <c r="I581" i="10"/>
  <c r="I563" i="10"/>
  <c r="J435" i="10"/>
  <c r="E547" i="10"/>
  <c r="AE473" i="10"/>
  <c r="I554" i="10"/>
  <c r="I532" i="10"/>
  <c r="G530" i="10"/>
  <c r="AH530" i="10" s="1"/>
  <c r="AI530" i="10" s="1"/>
  <c r="J412" i="10"/>
  <c r="E524" i="10"/>
  <c r="I545" i="10"/>
  <c r="I537" i="10"/>
  <c r="I494" i="10"/>
  <c r="J393" i="10"/>
  <c r="E505" i="10"/>
  <c r="I587" i="10"/>
  <c r="I593" i="10"/>
  <c r="I578" i="10"/>
  <c r="E585" i="10"/>
  <c r="J473" i="10"/>
  <c r="G497" i="10"/>
  <c r="AH497" i="10" s="1"/>
  <c r="AI497" i="10" s="1"/>
  <c r="G489" i="10"/>
  <c r="AH489" i="10" s="1"/>
  <c r="AI489" i="10" s="1"/>
  <c r="J444" i="10"/>
  <c r="E556" i="10"/>
  <c r="G552" i="10"/>
  <c r="AH552" i="10" s="1"/>
  <c r="AI552" i="10" s="1"/>
  <c r="I527" i="10"/>
  <c r="I557" i="10"/>
  <c r="I507" i="10"/>
  <c r="J406" i="10"/>
  <c r="E518" i="10"/>
  <c r="G556" i="10"/>
  <c r="AH556" i="10" s="1"/>
  <c r="AI556" i="10" s="1"/>
  <c r="G590" i="10"/>
  <c r="AH590" i="10" s="1"/>
  <c r="AI590" i="10" s="1"/>
  <c r="G582" i="10"/>
  <c r="AH582" i="10" s="1"/>
  <c r="AI582" i="10" s="1"/>
  <c r="I514" i="10"/>
  <c r="I579" i="10"/>
  <c r="E578" i="10"/>
  <c r="J466" i="10"/>
  <c r="I558" i="10"/>
  <c r="J422" i="10"/>
  <c r="E534" i="10"/>
  <c r="I526" i="10"/>
  <c r="J451" i="10"/>
  <c r="E563" i="10"/>
  <c r="J447" i="10"/>
  <c r="E559" i="10"/>
  <c r="J359" i="10"/>
  <c r="E471" i="10"/>
  <c r="J375" i="10"/>
  <c r="E487" i="10"/>
  <c r="J391" i="10"/>
  <c r="E503" i="10"/>
  <c r="J436" i="10"/>
  <c r="E548" i="10"/>
  <c r="I524" i="10"/>
  <c r="G522" i="10"/>
  <c r="AH522" i="10" s="1"/>
  <c r="AI522" i="10" s="1"/>
  <c r="G514" i="10"/>
  <c r="AH514" i="10" s="1"/>
  <c r="AI514" i="10" s="1"/>
  <c r="I502" i="10"/>
  <c r="J401" i="10"/>
  <c r="E513" i="10"/>
  <c r="K788" i="10"/>
  <c r="K676" i="10"/>
  <c r="I562" i="10"/>
  <c r="G554" i="10"/>
  <c r="AH554" i="10" s="1"/>
  <c r="AI554" i="10" s="1"/>
  <c r="I546" i="10"/>
  <c r="I530" i="10"/>
  <c r="G528" i="10"/>
  <c r="AH528" i="10" s="1"/>
  <c r="AI528" i="10" s="1"/>
  <c r="J410" i="10"/>
  <c r="E522" i="10"/>
  <c r="G509" i="10"/>
  <c r="AH509" i="10" s="1"/>
  <c r="AI509" i="10" s="1"/>
  <c r="J384" i="10"/>
  <c r="E496" i="10"/>
  <c r="J400" i="10"/>
  <c r="E512" i="10"/>
  <c r="I556" i="10"/>
  <c r="I551" i="10"/>
  <c r="G549" i="10"/>
  <c r="AH549" i="10" s="1"/>
  <c r="AI549" i="10" s="1"/>
  <c r="J431" i="10"/>
  <c r="E543" i="10"/>
  <c r="G498" i="10"/>
  <c r="AH498" i="10" s="1"/>
  <c r="AI498" i="10" s="1"/>
  <c r="G490" i="10"/>
  <c r="AH490" i="10" s="1"/>
  <c r="AI490" i="10" s="1"/>
  <c r="G482" i="10"/>
  <c r="AH482" i="10" s="1"/>
  <c r="AI482" i="10" s="1"/>
  <c r="I516" i="10"/>
  <c r="G558" i="10"/>
  <c r="AH558" i="10" s="1"/>
  <c r="AI558" i="10" s="1"/>
  <c r="I544" i="10"/>
  <c r="G526" i="10"/>
  <c r="AH526" i="10" s="1"/>
  <c r="AI526" i="10" s="1"/>
  <c r="I515" i="10"/>
  <c r="I490" i="10"/>
  <c r="J389" i="10"/>
  <c r="E501" i="10"/>
  <c r="I588" i="10"/>
  <c r="I580" i="10"/>
  <c r="J446" i="10"/>
  <c r="E558" i="10"/>
  <c r="I550" i="10"/>
  <c r="AE466" i="10"/>
  <c r="J367" i="10"/>
  <c r="E479" i="10"/>
  <c r="G546" i="10"/>
  <c r="AH546" i="10" s="1"/>
  <c r="AI546" i="10" s="1"/>
  <c r="J428" i="10"/>
  <c r="E540" i="10"/>
  <c r="G499" i="10"/>
  <c r="AH499" i="10" s="1"/>
  <c r="AI499" i="10" s="1"/>
  <c r="G483" i="10"/>
  <c r="AH483" i="10" s="1"/>
  <c r="AI483" i="10" s="1"/>
  <c r="J370" i="10"/>
  <c r="E482" i="10"/>
  <c r="G547" i="10"/>
  <c r="AH547" i="10" s="1"/>
  <c r="AI547" i="10" s="1"/>
  <c r="G539" i="10"/>
  <c r="AH539" i="10" s="1"/>
  <c r="AI539" i="10" s="1"/>
  <c r="G519" i="10"/>
  <c r="AH519" i="10" s="1"/>
  <c r="AI519" i="10" s="1"/>
  <c r="G586" i="10"/>
  <c r="AH586" i="10" s="1"/>
  <c r="AI586" i="10" s="1"/>
  <c r="G578" i="10"/>
  <c r="AH578" i="10" s="1"/>
  <c r="AI578" i="10" s="1"/>
  <c r="I510" i="10"/>
  <c r="J409" i="10"/>
  <c r="E521" i="10"/>
  <c r="J450" i="10"/>
  <c r="E562" i="10"/>
  <c r="J434" i="10"/>
  <c r="E546" i="10"/>
  <c r="G536" i="10"/>
  <c r="AH536" i="10" s="1"/>
  <c r="AI536" i="10" s="1"/>
  <c r="J418" i="10"/>
  <c r="E530" i="10"/>
  <c r="G504" i="10"/>
  <c r="AH504" i="10" s="1"/>
  <c r="AI504" i="10" s="1"/>
  <c r="G555" i="10"/>
  <c r="AH555" i="10" s="1"/>
  <c r="AI555" i="10" s="1"/>
  <c r="I543" i="10"/>
  <c r="G541" i="10"/>
  <c r="AH541" i="10" s="1"/>
  <c r="AI541" i="10" s="1"/>
  <c r="J423" i="10"/>
  <c r="E535" i="10"/>
  <c r="I488" i="10"/>
  <c r="I496" i="10"/>
  <c r="I504" i="10"/>
  <c r="G534" i="10"/>
  <c r="AH534" i="10" s="1"/>
  <c r="AI534" i="10" s="1"/>
  <c r="J448" i="10"/>
  <c r="E560" i="10"/>
  <c r="E593" i="10"/>
  <c r="J481" i="10"/>
  <c r="I489" i="10"/>
  <c r="I497" i="10"/>
  <c r="I505" i="10"/>
  <c r="I513" i="10"/>
  <c r="G545" i="10"/>
  <c r="AH545" i="10" s="1"/>
  <c r="AI545" i="10" s="1"/>
  <c r="I531" i="10"/>
  <c r="J379" i="10"/>
  <c r="E491" i="10"/>
  <c r="I508" i="10"/>
  <c r="G538" i="10"/>
  <c r="AH538" i="10" s="1"/>
  <c r="AI538" i="10" s="1"/>
  <c r="J420" i="10"/>
  <c r="E532" i="10"/>
  <c r="G518" i="10"/>
  <c r="AH518" i="10" s="1"/>
  <c r="AI518" i="10" s="1"/>
  <c r="G508" i="10"/>
  <c r="AH508" i="10" s="1"/>
  <c r="AI508" i="10" s="1"/>
  <c r="G495" i="10"/>
  <c r="AH495" i="10" s="1"/>
  <c r="AI495" i="10" s="1"/>
  <c r="J378" i="10"/>
  <c r="E490" i="10"/>
  <c r="G515" i="10"/>
  <c r="AH515" i="10" s="1"/>
  <c r="AI515" i="10" s="1"/>
  <c r="G589" i="10"/>
  <c r="AH589" i="10" s="1"/>
  <c r="AI589" i="10" s="1"/>
  <c r="I518" i="10"/>
  <c r="I582" i="10"/>
  <c r="J356" i="10"/>
  <c r="E468" i="10"/>
  <c r="J372" i="10"/>
  <c r="E484" i="10"/>
  <c r="J388" i="10"/>
  <c r="E500" i="10"/>
  <c r="J404" i="10"/>
  <c r="E516" i="10"/>
  <c r="G533" i="10"/>
  <c r="AH533" i="10" s="1"/>
  <c r="AI533" i="10" s="1"/>
  <c r="J415" i="10"/>
  <c r="E527" i="10"/>
  <c r="G510" i="10"/>
  <c r="AH510" i="10" s="1"/>
  <c r="AI510" i="10" s="1"/>
  <c r="G502" i="10"/>
  <c r="AH502" i="10" s="1"/>
  <c r="AI502" i="10" s="1"/>
  <c r="G494" i="10"/>
  <c r="AH494" i="10" s="1"/>
  <c r="AI494" i="10" s="1"/>
  <c r="G486" i="10"/>
  <c r="AH486" i="10" s="1"/>
  <c r="AI486" i="10" s="1"/>
  <c r="G542" i="10"/>
  <c r="AH542" i="10" s="1"/>
  <c r="AI542" i="10" s="1"/>
  <c r="I528" i="10"/>
  <c r="I560" i="10"/>
  <c r="G587" i="10"/>
  <c r="AH587" i="10" s="1"/>
  <c r="AI587" i="10" s="1"/>
  <c r="G583" i="10"/>
  <c r="AH583" i="10" s="1"/>
  <c r="AI583" i="10" s="1"/>
  <c r="I506" i="10"/>
  <c r="J405" i="10"/>
  <c r="E517" i="10"/>
  <c r="I592" i="10"/>
  <c r="E582" i="10"/>
  <c r="J470" i="10"/>
  <c r="I585" i="10"/>
  <c r="G548" i="10"/>
  <c r="AH548" i="10" s="1"/>
  <c r="AI548" i="10" s="1"/>
  <c r="G532" i="10"/>
  <c r="AH532" i="10" s="1"/>
  <c r="AI532" i="10" s="1"/>
  <c r="J360" i="10"/>
  <c r="E472" i="10"/>
  <c r="I559" i="10"/>
  <c r="G537" i="10"/>
  <c r="AH537" i="10" s="1"/>
  <c r="AI537" i="10" s="1"/>
  <c r="I523" i="10"/>
  <c r="J403" i="10"/>
  <c r="E515" i="10"/>
  <c r="G562" i="10"/>
  <c r="AH562" i="10" s="1"/>
  <c r="AI562" i="10" s="1"/>
  <c r="I487" i="10"/>
  <c r="J386" i="10"/>
  <c r="E498" i="10"/>
  <c r="J402" i="10"/>
  <c r="E514" i="10"/>
  <c r="J440" i="10"/>
  <c r="E552" i="10"/>
  <c r="I549" i="10"/>
  <c r="I541" i="10"/>
  <c r="I533" i="10"/>
  <c r="I529" i="10"/>
  <c r="I525" i="10"/>
  <c r="G506" i="10"/>
  <c r="AH506" i="10" s="1"/>
  <c r="AI506" i="10" s="1"/>
  <c r="G577" i="10"/>
  <c r="AH577" i="10" s="1"/>
  <c r="AI577" i="10" s="1"/>
  <c r="G576" i="10"/>
  <c r="AH576" i="10" s="1"/>
  <c r="AI576" i="10" s="1"/>
  <c r="M66" i="11"/>
  <c r="I465" i="10"/>
  <c r="K190" i="11"/>
  <c r="H194" i="18" s="1"/>
  <c r="H65" i="20" s="1"/>
  <c r="K314" i="11"/>
  <c r="AJ16" i="10"/>
  <c r="AK16" i="10" s="1"/>
  <c r="AL16" i="10" s="1"/>
  <c r="AM16" i="10" s="1"/>
  <c r="AJ17" i="10"/>
  <c r="AK17" i="10" s="1"/>
  <c r="AL17" i="10" s="1"/>
  <c r="AM17" i="10" s="1"/>
  <c r="AN17" i="10" s="1"/>
  <c r="AJ18" i="10"/>
  <c r="AK18" i="10" s="1"/>
  <c r="AL18" i="10" s="1"/>
  <c r="AM18" i="10" s="1"/>
  <c r="AN18" i="10" s="1"/>
  <c r="AJ19" i="10"/>
  <c r="AK19" i="10" s="1"/>
  <c r="AL19" i="10" s="1"/>
  <c r="AM19" i="10" s="1"/>
  <c r="AN19" i="10" s="1"/>
  <c r="AJ20" i="10"/>
  <c r="AK20" i="10" s="1"/>
  <c r="AL20" i="10" s="1"/>
  <c r="AM20" i="10" s="1"/>
  <c r="AN20" i="10" s="1"/>
  <c r="AJ21" i="10"/>
  <c r="AK21" i="10" s="1"/>
  <c r="AL21" i="10" s="1"/>
  <c r="AM21" i="10" s="1"/>
  <c r="AN21" i="10" s="1"/>
  <c r="AJ22" i="10"/>
  <c r="AK22" i="10" s="1"/>
  <c r="AL22" i="10" s="1"/>
  <c r="AM22" i="10" s="1"/>
  <c r="AN22" i="10" s="1"/>
  <c r="AJ23" i="10"/>
  <c r="AK23" i="10" s="1"/>
  <c r="AL23" i="10" s="1"/>
  <c r="AM23" i="10" s="1"/>
  <c r="AN23" i="10" s="1"/>
  <c r="AJ24" i="10"/>
  <c r="AK24" i="10" s="1"/>
  <c r="AL24" i="10" s="1"/>
  <c r="AM24" i="10" s="1"/>
  <c r="AN24" i="10" s="1"/>
  <c r="AJ25" i="10"/>
  <c r="AK25" i="10" s="1"/>
  <c r="AL25" i="10" s="1"/>
  <c r="AM25" i="10" s="1"/>
  <c r="AN25" i="10" s="1"/>
  <c r="AJ26" i="10"/>
  <c r="AK26" i="10" s="1"/>
  <c r="AL26" i="10" s="1"/>
  <c r="AM26" i="10" s="1"/>
  <c r="AN26" i="10" s="1"/>
  <c r="AJ27" i="10"/>
  <c r="AK27" i="10" s="1"/>
  <c r="AL27" i="10" s="1"/>
  <c r="AM27" i="10" s="1"/>
  <c r="AN27" i="10" s="1"/>
  <c r="AJ28" i="10"/>
  <c r="AK28" i="10" s="1"/>
  <c r="AL28" i="10" s="1"/>
  <c r="AM28" i="10" s="1"/>
  <c r="AN28" i="10" s="1"/>
  <c r="AJ29" i="10"/>
  <c r="AK29" i="10" s="1"/>
  <c r="AL29" i="10" s="1"/>
  <c r="AM29" i="10" s="1"/>
  <c r="AN29" i="10" s="1"/>
  <c r="AJ30" i="10"/>
  <c r="AK30" i="10" s="1"/>
  <c r="AL30" i="10" s="1"/>
  <c r="AM30" i="10" s="1"/>
  <c r="AN30" i="10" s="1"/>
  <c r="AJ31" i="10"/>
  <c r="AK31" i="10" s="1"/>
  <c r="AL31" i="10" s="1"/>
  <c r="AM31" i="10" s="1"/>
  <c r="AN31" i="10" s="1"/>
  <c r="AJ32" i="10"/>
  <c r="AK32" i="10" s="1"/>
  <c r="AL32" i="10" s="1"/>
  <c r="AM32" i="10" s="1"/>
  <c r="AN32" i="10" s="1"/>
  <c r="AJ33" i="10"/>
  <c r="AK33" i="10" s="1"/>
  <c r="AL33" i="10" s="1"/>
  <c r="AM33" i="10" s="1"/>
  <c r="AN33" i="10" s="1"/>
  <c r="AJ34" i="10"/>
  <c r="AK34" i="10" s="1"/>
  <c r="AL34" i="10" s="1"/>
  <c r="AM34" i="10" s="1"/>
  <c r="AN34" i="10" s="1"/>
  <c r="AJ35" i="10"/>
  <c r="AK35" i="10" s="1"/>
  <c r="AL35" i="10" s="1"/>
  <c r="AM35" i="10" s="1"/>
  <c r="AN35" i="10" s="1"/>
  <c r="AJ36" i="10"/>
  <c r="AK36" i="10" s="1"/>
  <c r="AL36" i="10" s="1"/>
  <c r="AM36" i="10" s="1"/>
  <c r="AN36" i="10" s="1"/>
  <c r="AJ37" i="10"/>
  <c r="AK37" i="10" s="1"/>
  <c r="AL37" i="10" s="1"/>
  <c r="AM37" i="10" s="1"/>
  <c r="AN37" i="10" s="1"/>
  <c r="AJ38" i="10"/>
  <c r="AK38" i="10" s="1"/>
  <c r="AL38" i="10" s="1"/>
  <c r="AM38" i="10" s="1"/>
  <c r="AN38" i="10" s="1"/>
  <c r="AJ39" i="10"/>
  <c r="AK39" i="10" s="1"/>
  <c r="AL39" i="10" s="1"/>
  <c r="AM39" i="10" s="1"/>
  <c r="AN39" i="10" s="1"/>
  <c r="AJ40" i="10"/>
  <c r="AK40" i="10" s="1"/>
  <c r="AL40" i="10" s="1"/>
  <c r="AM40" i="10" s="1"/>
  <c r="AN40" i="10" s="1"/>
  <c r="AJ41" i="10"/>
  <c r="AK41" i="10" s="1"/>
  <c r="AL41" i="10" s="1"/>
  <c r="AM41" i="10" s="1"/>
  <c r="AN41" i="10" s="1"/>
  <c r="AJ42" i="10"/>
  <c r="AK42" i="10" s="1"/>
  <c r="AL42" i="10" s="1"/>
  <c r="AM42" i="10" s="1"/>
  <c r="AN42" i="10" s="1"/>
  <c r="AJ43" i="10"/>
  <c r="AK43" i="10" s="1"/>
  <c r="AL43" i="10" s="1"/>
  <c r="AM43" i="10" s="1"/>
  <c r="AN43" i="10" s="1"/>
  <c r="AJ44" i="10"/>
  <c r="AK44" i="10" s="1"/>
  <c r="AL44" i="10" s="1"/>
  <c r="AM44" i="10" s="1"/>
  <c r="AN44" i="10" s="1"/>
  <c r="AJ45" i="10"/>
  <c r="AK45" i="10" s="1"/>
  <c r="AL45" i="10" s="1"/>
  <c r="AM45" i="10" s="1"/>
  <c r="AN45" i="10" s="1"/>
  <c r="AJ46" i="10"/>
  <c r="AK46" i="10" s="1"/>
  <c r="AL46" i="10" s="1"/>
  <c r="AM46" i="10" s="1"/>
  <c r="AN46" i="10" s="1"/>
  <c r="AJ47" i="10"/>
  <c r="AK47" i="10" s="1"/>
  <c r="AL47" i="10" s="1"/>
  <c r="AM47" i="10" s="1"/>
  <c r="AN47" i="10" s="1"/>
  <c r="AJ48" i="10"/>
  <c r="AK48" i="10" s="1"/>
  <c r="AL48" i="10" s="1"/>
  <c r="AM48" i="10" s="1"/>
  <c r="AN48" i="10" s="1"/>
  <c r="AJ49" i="10"/>
  <c r="AK49" i="10" s="1"/>
  <c r="AL49" i="10" s="1"/>
  <c r="AM49" i="10" s="1"/>
  <c r="AN49" i="10" s="1"/>
  <c r="AJ50" i="10"/>
  <c r="AK50" i="10" s="1"/>
  <c r="AL50" i="10" s="1"/>
  <c r="AM50" i="10" s="1"/>
  <c r="AN50" i="10" s="1"/>
  <c r="AJ51" i="10"/>
  <c r="AK51" i="10" s="1"/>
  <c r="AL51" i="10" s="1"/>
  <c r="AM51" i="10" s="1"/>
  <c r="AN51" i="10" s="1"/>
  <c r="AJ52" i="10"/>
  <c r="AK52" i="10" s="1"/>
  <c r="AJ53" i="10"/>
  <c r="AK53" i="10" s="1"/>
  <c r="AJ54" i="10"/>
  <c r="AK54" i="10" s="1"/>
  <c r="AJ55" i="10"/>
  <c r="AK55" i="10" s="1"/>
  <c r="AJ56" i="10"/>
  <c r="AK56" i="10" s="1"/>
  <c r="AJ57" i="10"/>
  <c r="AK57" i="10" s="1"/>
  <c r="AJ58" i="10"/>
  <c r="AK58" i="10" s="1"/>
  <c r="AJ59" i="10"/>
  <c r="AK59" i="10" s="1"/>
  <c r="AJ60" i="10"/>
  <c r="AK60" i="10" s="1"/>
  <c r="AJ61" i="10"/>
  <c r="AK61" i="10" s="1"/>
  <c r="AJ62" i="10"/>
  <c r="AK62" i="10" s="1"/>
  <c r="AJ63" i="10"/>
  <c r="AK63" i="10" s="1"/>
  <c r="AJ64" i="10"/>
  <c r="AK64" i="10" s="1"/>
  <c r="AJ65" i="10"/>
  <c r="AK65" i="10" s="1"/>
  <c r="AJ66" i="10"/>
  <c r="AK66" i="10" s="1"/>
  <c r="AJ67" i="10"/>
  <c r="AK67" i="10" s="1"/>
  <c r="AJ68" i="10"/>
  <c r="AK68" i="10" s="1"/>
  <c r="AJ69" i="10"/>
  <c r="AK69" i="10" s="1"/>
  <c r="AJ70" i="10"/>
  <c r="AK70" i="10" s="1"/>
  <c r="AJ71" i="10"/>
  <c r="AK71" i="10" s="1"/>
  <c r="AJ72" i="10"/>
  <c r="AK72" i="10" s="1"/>
  <c r="AJ73" i="10"/>
  <c r="AK73" i="10" s="1"/>
  <c r="AJ74" i="10"/>
  <c r="AK74" i="10" s="1"/>
  <c r="AJ75" i="10"/>
  <c r="AK75" i="10" s="1"/>
  <c r="AJ76" i="10"/>
  <c r="AK76" i="10" s="1"/>
  <c r="AJ77" i="10"/>
  <c r="AK77" i="10" s="1"/>
  <c r="AJ78" i="10"/>
  <c r="AK78" i="10" s="1"/>
  <c r="AJ79" i="10"/>
  <c r="AK79" i="10" s="1"/>
  <c r="AJ80" i="10"/>
  <c r="AK80" i="10" s="1"/>
  <c r="AJ81" i="10"/>
  <c r="AK81" i="10" s="1"/>
  <c r="AJ82" i="10"/>
  <c r="AK82" i="10" s="1"/>
  <c r="AJ83" i="10"/>
  <c r="AK83" i="10" s="1"/>
  <c r="AJ84" i="10"/>
  <c r="AK84" i="10" s="1"/>
  <c r="AJ85" i="10"/>
  <c r="AK85" i="10" s="1"/>
  <c r="AJ86" i="10"/>
  <c r="AK86" i="10" s="1"/>
  <c r="AJ87" i="10"/>
  <c r="AK87" i="10" s="1"/>
  <c r="AJ88" i="10"/>
  <c r="AK88" i="10" s="1"/>
  <c r="AJ89" i="10"/>
  <c r="AK89" i="10" s="1"/>
  <c r="AJ90" i="10"/>
  <c r="AK90" i="10" s="1"/>
  <c r="AJ91" i="10"/>
  <c r="AK91" i="10" s="1"/>
  <c r="AJ92" i="10"/>
  <c r="AK92" i="10" s="1"/>
  <c r="AJ93" i="10"/>
  <c r="AK93" i="10" s="1"/>
  <c r="AJ94" i="10"/>
  <c r="AK94" i="10" s="1"/>
  <c r="AJ95" i="10"/>
  <c r="AK95" i="10" s="1"/>
  <c r="AJ96" i="10"/>
  <c r="AK96" i="10" s="1"/>
  <c r="AJ97" i="10"/>
  <c r="AK97" i="10" s="1"/>
  <c r="AJ98" i="10"/>
  <c r="AK98" i="10" s="1"/>
  <c r="AJ99" i="10"/>
  <c r="AK99" i="10" s="1"/>
  <c r="AJ100" i="10"/>
  <c r="AK100" i="10" s="1"/>
  <c r="AJ101" i="10"/>
  <c r="AK101" i="10" s="1"/>
  <c r="AJ102" i="10"/>
  <c r="AK102" i="10" s="1"/>
  <c r="AJ103" i="10"/>
  <c r="AK103" i="10" s="1"/>
  <c r="AJ104" i="10"/>
  <c r="AK104" i="10" s="1"/>
  <c r="AJ105" i="10"/>
  <c r="AK105" i="10" s="1"/>
  <c r="AJ106" i="10"/>
  <c r="AK106" i="10" s="1"/>
  <c r="AJ107" i="10"/>
  <c r="AK107" i="10" s="1"/>
  <c r="AJ108" i="10"/>
  <c r="AK108" i="10" s="1"/>
  <c r="AJ109" i="10"/>
  <c r="AK109" i="10" s="1"/>
  <c r="AJ110" i="10"/>
  <c r="AK110" i="10" s="1"/>
  <c r="AJ111" i="10"/>
  <c r="AK111" i="10" s="1"/>
  <c r="AJ112" i="10"/>
  <c r="AK112" i="10" s="1"/>
  <c r="AJ113" i="10"/>
  <c r="AK113" i="10" s="1"/>
  <c r="AJ114" i="10"/>
  <c r="AK114" i="10" s="1"/>
  <c r="AJ115" i="10"/>
  <c r="AK115" i="10" s="1"/>
  <c r="AK128" i="10"/>
  <c r="AL128" i="10" s="1"/>
  <c r="AM128" i="10" s="1"/>
  <c r="AN128" i="10" s="1"/>
  <c r="K340" i="10"/>
  <c r="H193" i="18" s="1"/>
  <c r="G64" i="20" s="1"/>
  <c r="AJ241" i="10"/>
  <c r="AK241" i="10" s="1"/>
  <c r="AL241" i="10" s="1"/>
  <c r="AM241" i="10" s="1"/>
  <c r="AN241" i="10" s="1"/>
  <c r="AJ243" i="10"/>
  <c r="AK243" i="10" s="1"/>
  <c r="AL243" i="10" s="1"/>
  <c r="AM243" i="10" s="1"/>
  <c r="AN243" i="10" s="1"/>
  <c r="AJ245" i="10"/>
  <c r="AK245" i="10" s="1"/>
  <c r="AL245" i="10" s="1"/>
  <c r="AM245" i="10" s="1"/>
  <c r="AN245" i="10" s="1"/>
  <c r="AJ247" i="10"/>
  <c r="AK247" i="10" s="1"/>
  <c r="AL247" i="10" s="1"/>
  <c r="AM247" i="10" s="1"/>
  <c r="AN247" i="10" s="1"/>
  <c r="AJ249" i="10"/>
  <c r="AK249" i="10" s="1"/>
  <c r="AL249" i="10" s="1"/>
  <c r="AM249" i="10" s="1"/>
  <c r="AN249" i="10" s="1"/>
  <c r="AJ251" i="10"/>
  <c r="AK251" i="10" s="1"/>
  <c r="AL251" i="10" s="1"/>
  <c r="AM251" i="10" s="1"/>
  <c r="AN251" i="10" s="1"/>
  <c r="AJ253" i="10"/>
  <c r="AK253" i="10" s="1"/>
  <c r="AL253" i="10" s="1"/>
  <c r="AM253" i="10" s="1"/>
  <c r="AN253" i="10" s="1"/>
  <c r="AJ255" i="10"/>
  <c r="AK255" i="10" s="1"/>
  <c r="AL255" i="10" s="1"/>
  <c r="AM255" i="10" s="1"/>
  <c r="AN255" i="10" s="1"/>
  <c r="AJ257" i="10"/>
  <c r="AK257" i="10" s="1"/>
  <c r="AL257" i="10" s="1"/>
  <c r="AM257" i="10" s="1"/>
  <c r="AN257" i="10" s="1"/>
  <c r="AJ259" i="10"/>
  <c r="AK259" i="10" s="1"/>
  <c r="AL259" i="10" s="1"/>
  <c r="AM259" i="10" s="1"/>
  <c r="AN259" i="10" s="1"/>
  <c r="AJ261" i="10"/>
  <c r="AK261" i="10" s="1"/>
  <c r="AL261" i="10" s="1"/>
  <c r="AM261" i="10" s="1"/>
  <c r="AN261" i="10" s="1"/>
  <c r="AJ263" i="10"/>
  <c r="AK263" i="10" s="1"/>
  <c r="AL263" i="10" s="1"/>
  <c r="AM263" i="10" s="1"/>
  <c r="AN263" i="10" s="1"/>
  <c r="AJ265" i="10"/>
  <c r="AK265" i="10" s="1"/>
  <c r="AL265" i="10" s="1"/>
  <c r="AM265" i="10" s="1"/>
  <c r="AN265" i="10" s="1"/>
  <c r="AJ267" i="10"/>
  <c r="AK267" i="10" s="1"/>
  <c r="AL267" i="10" s="1"/>
  <c r="AM267" i="10" s="1"/>
  <c r="AN267" i="10" s="1"/>
  <c r="AJ269" i="10"/>
  <c r="AK269" i="10" s="1"/>
  <c r="AL269" i="10" s="1"/>
  <c r="AM269" i="10" s="1"/>
  <c r="AN269" i="10" s="1"/>
  <c r="AJ271" i="10"/>
  <c r="AK271" i="10" s="1"/>
  <c r="AL271" i="10" s="1"/>
  <c r="AM271" i="10" s="1"/>
  <c r="AN271" i="10" s="1"/>
  <c r="AJ274" i="10"/>
  <c r="AK274" i="10" s="1"/>
  <c r="AL274" i="10" s="1"/>
  <c r="AM274" i="10" s="1"/>
  <c r="AN274" i="10" s="1"/>
  <c r="AJ338" i="10"/>
  <c r="AK338" i="10" s="1"/>
  <c r="AJ336" i="10"/>
  <c r="AK336" i="10" s="1"/>
  <c r="AJ334" i="10"/>
  <c r="AK334" i="10" s="1"/>
  <c r="AJ332" i="10"/>
  <c r="AK332" i="10" s="1"/>
  <c r="AJ330" i="10"/>
  <c r="AK330" i="10" s="1"/>
  <c r="AJ328" i="10"/>
  <c r="AK328" i="10" s="1"/>
  <c r="AJ326" i="10"/>
  <c r="AK326" i="10" s="1"/>
  <c r="AJ324" i="10"/>
  <c r="AK324" i="10" s="1"/>
  <c r="AJ322" i="10"/>
  <c r="AK322" i="10" s="1"/>
  <c r="AJ320" i="10"/>
  <c r="AK320" i="10" s="1"/>
  <c r="AJ318" i="10"/>
  <c r="AK318" i="10" s="1"/>
  <c r="AJ316" i="10"/>
  <c r="AK316" i="10" s="1"/>
  <c r="AJ314" i="10"/>
  <c r="AK314" i="10" s="1"/>
  <c r="AJ312" i="10"/>
  <c r="AK312" i="10" s="1"/>
  <c r="AJ310" i="10"/>
  <c r="AK310" i="10" s="1"/>
  <c r="AJ308" i="10"/>
  <c r="AK308" i="10" s="1"/>
  <c r="AJ306" i="10"/>
  <c r="AK306" i="10" s="1"/>
  <c r="AJ304" i="10"/>
  <c r="AK304" i="10" s="1"/>
  <c r="AJ302" i="10"/>
  <c r="AK302" i="10" s="1"/>
  <c r="AJ300" i="10"/>
  <c r="AK300" i="10" s="1"/>
  <c r="AJ298" i="10"/>
  <c r="AK298" i="10" s="1"/>
  <c r="AJ296" i="10"/>
  <c r="AK296" i="10" s="1"/>
  <c r="AJ294" i="10"/>
  <c r="AK294" i="10" s="1"/>
  <c r="AJ292" i="10"/>
  <c r="AK292" i="10" s="1"/>
  <c r="AJ290" i="10"/>
  <c r="AK290" i="10" s="1"/>
  <c r="AJ288" i="10"/>
  <c r="AK288" i="10" s="1"/>
  <c r="AJ286" i="10"/>
  <c r="AK286" i="10" s="1"/>
  <c r="AJ284" i="10"/>
  <c r="AK284" i="10" s="1"/>
  <c r="AJ282" i="10"/>
  <c r="AK282" i="10" s="1"/>
  <c r="AJ280" i="10"/>
  <c r="AK280" i="10" s="1"/>
  <c r="AJ339" i="10"/>
  <c r="AK339" i="10" s="1"/>
  <c r="AJ337" i="10"/>
  <c r="AK337" i="10" s="1"/>
  <c r="AJ335" i="10"/>
  <c r="AK335" i="10" s="1"/>
  <c r="AJ333" i="10"/>
  <c r="AK333" i="10" s="1"/>
  <c r="AJ331" i="10"/>
  <c r="AK331" i="10" s="1"/>
  <c r="AJ329" i="10"/>
  <c r="AK329" i="10" s="1"/>
  <c r="AJ327" i="10"/>
  <c r="AK327" i="10" s="1"/>
  <c r="AJ325" i="10"/>
  <c r="AK325" i="10" s="1"/>
  <c r="AJ323" i="10"/>
  <c r="AK323" i="10" s="1"/>
  <c r="AJ321" i="10"/>
  <c r="AK321" i="10" s="1"/>
  <c r="AJ319" i="10"/>
  <c r="AK319" i="10" s="1"/>
  <c r="AJ317" i="10"/>
  <c r="AK317" i="10" s="1"/>
  <c r="AJ315" i="10"/>
  <c r="AK315" i="10" s="1"/>
  <c r="AJ313" i="10"/>
  <c r="AK313" i="10" s="1"/>
  <c r="AJ311" i="10"/>
  <c r="AK311" i="10" s="1"/>
  <c r="AJ309" i="10"/>
  <c r="AK309" i="10" s="1"/>
  <c r="AJ307" i="10"/>
  <c r="AK307" i="10" s="1"/>
  <c r="AJ305" i="10"/>
  <c r="AK305" i="10" s="1"/>
  <c r="AJ303" i="10"/>
  <c r="AK303" i="10" s="1"/>
  <c r="AJ301" i="10"/>
  <c r="AK301" i="10" s="1"/>
  <c r="AJ299" i="10"/>
  <c r="AK299" i="10" s="1"/>
  <c r="AJ297" i="10"/>
  <c r="AK297" i="10" s="1"/>
  <c r="AJ295" i="10"/>
  <c r="AK295" i="10" s="1"/>
  <c r="AJ293" i="10"/>
  <c r="AK293" i="10" s="1"/>
  <c r="AJ291" i="10"/>
  <c r="AK291" i="10" s="1"/>
  <c r="AJ289" i="10"/>
  <c r="AK289" i="10" s="1"/>
  <c r="AJ287" i="10"/>
  <c r="AK287" i="10" s="1"/>
  <c r="AJ285" i="10"/>
  <c r="AK285" i="10" s="1"/>
  <c r="AJ283" i="10"/>
  <c r="AK283" i="10" s="1"/>
  <c r="AJ281" i="10"/>
  <c r="AK281" i="10" s="1"/>
  <c r="AJ279" i="10"/>
  <c r="AK279" i="10" s="1"/>
  <c r="AJ277" i="10"/>
  <c r="AK277" i="10" s="1"/>
  <c r="AJ275" i="10"/>
  <c r="AK275" i="10" s="1"/>
  <c r="AL275" i="10" s="1"/>
  <c r="AM275" i="10" s="1"/>
  <c r="AN275" i="10" s="1"/>
  <c r="AJ273" i="10"/>
  <c r="AK273" i="10" s="1"/>
  <c r="AL273" i="10" s="1"/>
  <c r="AM273" i="10" s="1"/>
  <c r="AN273" i="10" s="1"/>
  <c r="AJ240" i="10"/>
  <c r="AK240" i="10" s="1"/>
  <c r="AL240" i="10" s="1"/>
  <c r="AM240" i="10" s="1"/>
  <c r="AN240" i="10" s="1"/>
  <c r="AJ242" i="10"/>
  <c r="AK242" i="10" s="1"/>
  <c r="AL242" i="10" s="1"/>
  <c r="AM242" i="10" s="1"/>
  <c r="AN242" i="10" s="1"/>
  <c r="AJ244" i="10"/>
  <c r="AK244" i="10" s="1"/>
  <c r="AL244" i="10" s="1"/>
  <c r="AM244" i="10" s="1"/>
  <c r="AN244" i="10" s="1"/>
  <c r="AJ246" i="10"/>
  <c r="AK246" i="10" s="1"/>
  <c r="AL246" i="10" s="1"/>
  <c r="AM246" i="10" s="1"/>
  <c r="AN246" i="10" s="1"/>
  <c r="AJ248" i="10"/>
  <c r="AK248" i="10" s="1"/>
  <c r="AL248" i="10" s="1"/>
  <c r="AM248" i="10" s="1"/>
  <c r="AN248" i="10" s="1"/>
  <c r="AJ250" i="10"/>
  <c r="AK250" i="10" s="1"/>
  <c r="AL250" i="10" s="1"/>
  <c r="AM250" i="10" s="1"/>
  <c r="AN250" i="10" s="1"/>
  <c r="AJ252" i="10"/>
  <c r="AK252" i="10" s="1"/>
  <c r="AL252" i="10" s="1"/>
  <c r="AM252" i="10" s="1"/>
  <c r="AN252" i="10" s="1"/>
  <c r="AJ254" i="10"/>
  <c r="AK254" i="10" s="1"/>
  <c r="AL254" i="10" s="1"/>
  <c r="AM254" i="10" s="1"/>
  <c r="AN254" i="10" s="1"/>
  <c r="AJ256" i="10"/>
  <c r="AK256" i="10" s="1"/>
  <c r="AL256" i="10" s="1"/>
  <c r="AM256" i="10" s="1"/>
  <c r="AN256" i="10" s="1"/>
  <c r="AJ258" i="10"/>
  <c r="AK258" i="10" s="1"/>
  <c r="AL258" i="10" s="1"/>
  <c r="AM258" i="10" s="1"/>
  <c r="AN258" i="10" s="1"/>
  <c r="AJ260" i="10"/>
  <c r="AK260" i="10" s="1"/>
  <c r="AL260" i="10" s="1"/>
  <c r="AM260" i="10" s="1"/>
  <c r="AN260" i="10" s="1"/>
  <c r="AJ262" i="10"/>
  <c r="AK262" i="10" s="1"/>
  <c r="AL262" i="10" s="1"/>
  <c r="AM262" i="10" s="1"/>
  <c r="AN262" i="10" s="1"/>
  <c r="AJ264" i="10"/>
  <c r="AK264" i="10" s="1"/>
  <c r="AL264" i="10" s="1"/>
  <c r="AM264" i="10" s="1"/>
  <c r="AN264" i="10" s="1"/>
  <c r="AJ266" i="10"/>
  <c r="AK266" i="10" s="1"/>
  <c r="AL266" i="10" s="1"/>
  <c r="AM266" i="10" s="1"/>
  <c r="AN266" i="10" s="1"/>
  <c r="AJ268" i="10"/>
  <c r="AK268" i="10" s="1"/>
  <c r="AL268" i="10" s="1"/>
  <c r="AM268" i="10" s="1"/>
  <c r="AN268" i="10" s="1"/>
  <c r="AJ270" i="10"/>
  <c r="AK270" i="10" s="1"/>
  <c r="AL270" i="10" s="1"/>
  <c r="AM270" i="10" s="1"/>
  <c r="AN270" i="10" s="1"/>
  <c r="AJ272" i="10"/>
  <c r="AK272" i="10" s="1"/>
  <c r="AL272" i="10" s="1"/>
  <c r="AM272" i="10" s="1"/>
  <c r="AN272" i="10" s="1"/>
  <c r="AJ276" i="10"/>
  <c r="AK276" i="10" s="1"/>
  <c r="AJ561" i="10"/>
  <c r="AK561" i="10" s="1"/>
  <c r="AJ559" i="10"/>
  <c r="AK559" i="10" s="1"/>
  <c r="AJ555" i="10"/>
  <c r="AK555" i="10" s="1"/>
  <c r="AJ553" i="10"/>
  <c r="AK553" i="10" s="1"/>
  <c r="AJ560" i="10"/>
  <c r="AK560" i="10" s="1"/>
  <c r="AJ545" i="10"/>
  <c r="AK545" i="10" s="1"/>
  <c r="AJ537" i="10"/>
  <c r="AK537" i="10" s="1"/>
  <c r="AJ535" i="10"/>
  <c r="AK535" i="10" s="1"/>
  <c r="AJ529" i="10"/>
  <c r="AK529" i="10" s="1"/>
  <c r="AJ536" i="10"/>
  <c r="AK536" i="10" s="1"/>
  <c r="AJ526" i="10"/>
  <c r="AK526" i="10" s="1"/>
  <c r="AJ522" i="10"/>
  <c r="AK522" i="10" s="1"/>
  <c r="AJ517" i="10"/>
  <c r="AK517" i="10" s="1"/>
  <c r="AJ511" i="10"/>
  <c r="AK511" i="10" s="1"/>
  <c r="AJ505" i="10"/>
  <c r="AK505" i="10" s="1"/>
  <c r="AJ499" i="10"/>
  <c r="AK499" i="10" s="1"/>
  <c r="AL499" i="10" s="1"/>
  <c r="AM499" i="10" s="1"/>
  <c r="AN499" i="10" s="1"/>
  <c r="AJ497" i="10"/>
  <c r="AK497" i="10" s="1"/>
  <c r="AL497" i="10" s="1"/>
  <c r="AM497" i="10" s="1"/>
  <c r="AN497" i="10" s="1"/>
  <c r="AJ489" i="10"/>
  <c r="AK489" i="10" s="1"/>
  <c r="AL489" i="10" s="1"/>
  <c r="AM489" i="10" s="1"/>
  <c r="AN489" i="10" s="1"/>
  <c r="AJ512" i="10"/>
  <c r="AK512" i="10" s="1"/>
  <c r="AJ508" i="10"/>
  <c r="AK508" i="10" s="1"/>
  <c r="AJ496" i="10"/>
  <c r="AK496" i="10" s="1"/>
  <c r="AL496" i="10" s="1"/>
  <c r="AM496" i="10" s="1"/>
  <c r="AN496" i="10" s="1"/>
  <c r="AJ490" i="10"/>
  <c r="AK490" i="10" s="1"/>
  <c r="AL490" i="10" s="1"/>
  <c r="AM490" i="10" s="1"/>
  <c r="AN490" i="10" s="1"/>
  <c r="AJ484" i="10"/>
  <c r="AK484" i="10" s="1"/>
  <c r="AL484" i="10" s="1"/>
  <c r="AM484" i="10" s="1"/>
  <c r="AN484" i="10" s="1"/>
  <c r="AJ478" i="10"/>
  <c r="AK478" i="10" s="1"/>
  <c r="AL478" i="10" s="1"/>
  <c r="AM478" i="10" s="1"/>
  <c r="AN478" i="10" s="1"/>
  <c r="AJ474" i="10"/>
  <c r="AK474" i="10" s="1"/>
  <c r="AL474" i="10" s="1"/>
  <c r="AM474" i="10" s="1"/>
  <c r="AN474" i="10" s="1"/>
  <c r="AJ472" i="10"/>
  <c r="AK472" i="10" s="1"/>
  <c r="AL472" i="10" s="1"/>
  <c r="AM472" i="10" s="1"/>
  <c r="AN472" i="10" s="1"/>
  <c r="AJ464" i="10"/>
  <c r="AK464" i="10" s="1"/>
  <c r="AJ451" i="10"/>
  <c r="AK451" i="10" s="1"/>
  <c r="AJ449" i="10"/>
  <c r="AK449" i="10" s="1"/>
  <c r="AJ447" i="10"/>
  <c r="AK447" i="10" s="1"/>
  <c r="AJ445" i="10"/>
  <c r="AK445" i="10" s="1"/>
  <c r="AJ443" i="10"/>
  <c r="AK443" i="10" s="1"/>
  <c r="AJ441" i="10"/>
  <c r="AK441" i="10" s="1"/>
  <c r="AJ439" i="10"/>
  <c r="AK439" i="10" s="1"/>
  <c r="AJ437" i="10"/>
  <c r="AK437" i="10" s="1"/>
  <c r="AJ435" i="10"/>
  <c r="AK435" i="10" s="1"/>
  <c r="AJ492" i="10"/>
  <c r="AK492" i="10" s="1"/>
  <c r="AL492" i="10" s="1"/>
  <c r="AM492" i="10" s="1"/>
  <c r="AN492" i="10" s="1"/>
  <c r="AJ485" i="10"/>
  <c r="AK485" i="10" s="1"/>
  <c r="AL485" i="10" s="1"/>
  <c r="AM485" i="10" s="1"/>
  <c r="AN485" i="10" s="1"/>
  <c r="AJ483" i="10"/>
  <c r="AK483" i="10" s="1"/>
  <c r="AL483" i="10" s="1"/>
  <c r="AM483" i="10" s="1"/>
  <c r="AN483" i="10" s="1"/>
  <c r="AJ481" i="10"/>
  <c r="AK481" i="10" s="1"/>
  <c r="AL481" i="10" s="1"/>
  <c r="AM481" i="10" s="1"/>
  <c r="AN481" i="10" s="1"/>
  <c r="AJ479" i="10"/>
  <c r="AK479" i="10" s="1"/>
  <c r="AL479" i="10" s="1"/>
  <c r="AM479" i="10" s="1"/>
  <c r="AN479" i="10" s="1"/>
  <c r="AJ467" i="10"/>
  <c r="AK467" i="10" s="1"/>
  <c r="AL467" i="10" s="1"/>
  <c r="AM467" i="10" s="1"/>
  <c r="AN467" i="10" s="1"/>
  <c r="AJ450" i="10"/>
  <c r="AK450" i="10" s="1"/>
  <c r="AJ448" i="10"/>
  <c r="AK448" i="10" s="1"/>
  <c r="AJ446" i="10"/>
  <c r="AK446" i="10" s="1"/>
  <c r="AJ444" i="10"/>
  <c r="AK444" i="10" s="1"/>
  <c r="AJ442" i="10"/>
  <c r="AK442" i="10" s="1"/>
  <c r="AJ440" i="10"/>
  <c r="AK440" i="10" s="1"/>
  <c r="AJ438" i="10"/>
  <c r="AK438" i="10" s="1"/>
  <c r="AJ436" i="10"/>
  <c r="AK436" i="10" s="1"/>
  <c r="AJ434" i="10"/>
  <c r="AK434" i="10" s="1"/>
  <c r="AJ432" i="10"/>
  <c r="AK432" i="10" s="1"/>
  <c r="AJ430" i="10"/>
  <c r="AK430" i="10" s="1"/>
  <c r="AJ428" i="10"/>
  <c r="AK428" i="10" s="1"/>
  <c r="AJ426" i="10"/>
  <c r="AK426" i="10" s="1"/>
  <c r="AJ424" i="10"/>
  <c r="AK424" i="10" s="1"/>
  <c r="AJ422" i="10"/>
  <c r="AK422" i="10" s="1"/>
  <c r="AJ420" i="10"/>
  <c r="AK420" i="10" s="1"/>
  <c r="AJ418" i="10"/>
  <c r="AK418" i="10" s="1"/>
  <c r="AJ416" i="10"/>
  <c r="AK416" i="10" s="1"/>
  <c r="AJ414" i="10"/>
  <c r="AK414" i="10" s="1"/>
  <c r="AJ412" i="10"/>
  <c r="AK412" i="10" s="1"/>
  <c r="AJ410" i="10"/>
  <c r="AK410" i="10" s="1"/>
  <c r="AJ408" i="10"/>
  <c r="AK408" i="10" s="1"/>
  <c r="AJ406" i="10"/>
  <c r="AK406" i="10" s="1"/>
  <c r="AJ404" i="10"/>
  <c r="AK404" i="10" s="1"/>
  <c r="AJ402" i="10"/>
  <c r="AK402" i="10" s="1"/>
  <c r="AJ400" i="10"/>
  <c r="AK400" i="10" s="1"/>
  <c r="AJ398" i="10"/>
  <c r="AK398" i="10" s="1"/>
  <c r="AJ396" i="10"/>
  <c r="AK396" i="10" s="1"/>
  <c r="AJ394" i="10"/>
  <c r="AK394" i="10" s="1"/>
  <c r="AJ392" i="10"/>
  <c r="AK392" i="10" s="1"/>
  <c r="AJ390" i="10"/>
  <c r="AK390" i="10" s="1"/>
  <c r="AJ388" i="10"/>
  <c r="AK388" i="10" s="1"/>
  <c r="AJ386" i="10"/>
  <c r="AK386" i="10" s="1"/>
  <c r="AL386" i="10" s="1"/>
  <c r="AM386" i="10" s="1"/>
  <c r="AN386" i="10" s="1"/>
  <c r="AJ384" i="10"/>
  <c r="AK384" i="10" s="1"/>
  <c r="AL384" i="10" s="1"/>
  <c r="AM384" i="10" s="1"/>
  <c r="AN384" i="10" s="1"/>
  <c r="AJ382" i="10"/>
  <c r="AK382" i="10" s="1"/>
  <c r="AL382" i="10" s="1"/>
  <c r="AM382" i="10" s="1"/>
  <c r="AN382" i="10" s="1"/>
  <c r="AJ433" i="10"/>
  <c r="AK433" i="10" s="1"/>
  <c r="AJ431" i="10"/>
  <c r="AK431" i="10" s="1"/>
  <c r="AJ429" i="10"/>
  <c r="AK429" i="10" s="1"/>
  <c r="AJ427" i="10"/>
  <c r="AK427" i="10" s="1"/>
  <c r="AJ425" i="10"/>
  <c r="AK425" i="10" s="1"/>
  <c r="AJ423" i="10"/>
  <c r="AK423" i="10" s="1"/>
  <c r="AJ421" i="10"/>
  <c r="AK421" i="10" s="1"/>
  <c r="AJ419" i="10"/>
  <c r="AK419" i="10" s="1"/>
  <c r="AJ417" i="10"/>
  <c r="AK417" i="10" s="1"/>
  <c r="AJ415" i="10"/>
  <c r="AK415" i="10" s="1"/>
  <c r="AJ413" i="10"/>
  <c r="AK413" i="10" s="1"/>
  <c r="AJ411" i="10"/>
  <c r="AK411" i="10" s="1"/>
  <c r="AJ409" i="10"/>
  <c r="AK409" i="10" s="1"/>
  <c r="AJ407" i="10"/>
  <c r="AK407" i="10" s="1"/>
  <c r="AJ405" i="10"/>
  <c r="AK405" i="10" s="1"/>
  <c r="AJ403" i="10"/>
  <c r="AK403" i="10" s="1"/>
  <c r="AJ401" i="10"/>
  <c r="AK401" i="10" s="1"/>
  <c r="AJ399" i="10"/>
  <c r="AK399" i="10" s="1"/>
  <c r="AJ397" i="10"/>
  <c r="AK397" i="10" s="1"/>
  <c r="AJ395" i="10"/>
  <c r="AK395" i="10" s="1"/>
  <c r="AJ393" i="10"/>
  <c r="AK393" i="10" s="1"/>
  <c r="AJ391" i="10"/>
  <c r="AK391" i="10" s="1"/>
  <c r="AJ389" i="10"/>
  <c r="AK389" i="10" s="1"/>
  <c r="AJ387" i="10"/>
  <c r="AK387" i="10" s="1"/>
  <c r="AL387" i="10" s="1"/>
  <c r="AM387" i="10" s="1"/>
  <c r="AN387" i="10" s="1"/>
  <c r="AJ385" i="10"/>
  <c r="AK385" i="10" s="1"/>
  <c r="AL385" i="10" s="1"/>
  <c r="AM385" i="10" s="1"/>
  <c r="AN385" i="10" s="1"/>
  <c r="AJ383" i="10"/>
  <c r="AK383" i="10" s="1"/>
  <c r="AL383" i="10" s="1"/>
  <c r="AM383" i="10" s="1"/>
  <c r="AN383" i="10" s="1"/>
  <c r="AJ381" i="10"/>
  <c r="AK381" i="10" s="1"/>
  <c r="AL381" i="10" s="1"/>
  <c r="AM381" i="10" s="1"/>
  <c r="AN381" i="10" s="1"/>
  <c r="AJ379" i="10"/>
  <c r="AK379" i="10" s="1"/>
  <c r="AL379" i="10" s="1"/>
  <c r="AM379" i="10" s="1"/>
  <c r="AN379" i="10" s="1"/>
  <c r="AJ377" i="10"/>
  <c r="AK377" i="10" s="1"/>
  <c r="AL377" i="10" s="1"/>
  <c r="AM377" i="10" s="1"/>
  <c r="AN377" i="10" s="1"/>
  <c r="AJ375" i="10"/>
  <c r="AK375" i="10" s="1"/>
  <c r="AL375" i="10" s="1"/>
  <c r="AM375" i="10" s="1"/>
  <c r="AN375" i="10" s="1"/>
  <c r="AJ373" i="10"/>
  <c r="AK373" i="10" s="1"/>
  <c r="AL373" i="10" s="1"/>
  <c r="AM373" i="10" s="1"/>
  <c r="AN373" i="10" s="1"/>
  <c r="AJ371" i="10"/>
  <c r="AK371" i="10" s="1"/>
  <c r="AL371" i="10" s="1"/>
  <c r="AM371" i="10" s="1"/>
  <c r="AN371" i="10" s="1"/>
  <c r="AJ369" i="10"/>
  <c r="AK369" i="10" s="1"/>
  <c r="AL369" i="10" s="1"/>
  <c r="AM369" i="10" s="1"/>
  <c r="AN369" i="10" s="1"/>
  <c r="AJ367" i="10"/>
  <c r="AK367" i="10" s="1"/>
  <c r="AL367" i="10" s="1"/>
  <c r="AM367" i="10" s="1"/>
  <c r="AN367" i="10" s="1"/>
  <c r="AJ365" i="10"/>
  <c r="AK365" i="10" s="1"/>
  <c r="AL365" i="10" s="1"/>
  <c r="AM365" i="10" s="1"/>
  <c r="AN365" i="10" s="1"/>
  <c r="AJ363" i="10"/>
  <c r="AK363" i="10" s="1"/>
  <c r="AL363" i="10" s="1"/>
  <c r="AM363" i="10" s="1"/>
  <c r="AN363" i="10" s="1"/>
  <c r="AJ352" i="10"/>
  <c r="AK352" i="10" s="1"/>
  <c r="AL352" i="10" s="1"/>
  <c r="AM352" i="10" s="1"/>
  <c r="AN352" i="10" s="1"/>
  <c r="AJ354" i="10"/>
  <c r="AK354" i="10" s="1"/>
  <c r="AL354" i="10" s="1"/>
  <c r="AM354" i="10" s="1"/>
  <c r="AN354" i="10" s="1"/>
  <c r="AJ356" i="10"/>
  <c r="AK356" i="10" s="1"/>
  <c r="AL356" i="10" s="1"/>
  <c r="AM356" i="10" s="1"/>
  <c r="AN356" i="10" s="1"/>
  <c r="AJ358" i="10"/>
  <c r="AK358" i="10" s="1"/>
  <c r="AL358" i="10" s="1"/>
  <c r="AM358" i="10" s="1"/>
  <c r="AN358" i="10" s="1"/>
  <c r="AJ360" i="10"/>
  <c r="AK360" i="10" s="1"/>
  <c r="AL360" i="10" s="1"/>
  <c r="AM360" i="10" s="1"/>
  <c r="AN360" i="10" s="1"/>
  <c r="AJ362" i="10"/>
  <c r="AK362" i="10" s="1"/>
  <c r="AL362" i="10" s="1"/>
  <c r="AM362" i="10" s="1"/>
  <c r="AN362" i="10" s="1"/>
  <c r="AJ364" i="10"/>
  <c r="AK364" i="10" s="1"/>
  <c r="AL364" i="10" s="1"/>
  <c r="AM364" i="10" s="1"/>
  <c r="AN364" i="10" s="1"/>
  <c r="AJ368" i="10"/>
  <c r="AK368" i="10" s="1"/>
  <c r="AL368" i="10" s="1"/>
  <c r="AM368" i="10" s="1"/>
  <c r="AN368" i="10" s="1"/>
  <c r="AJ372" i="10"/>
  <c r="AK372" i="10" s="1"/>
  <c r="AL372" i="10" s="1"/>
  <c r="AM372" i="10" s="1"/>
  <c r="AN372" i="10" s="1"/>
  <c r="AJ376" i="10"/>
  <c r="AK376" i="10" s="1"/>
  <c r="AL376" i="10" s="1"/>
  <c r="AM376" i="10" s="1"/>
  <c r="AN376" i="10" s="1"/>
  <c r="AJ380" i="10"/>
  <c r="AK380" i="10" s="1"/>
  <c r="AL380" i="10" s="1"/>
  <c r="AM380" i="10" s="1"/>
  <c r="AN380" i="10" s="1"/>
  <c r="AJ353" i="10"/>
  <c r="AK353" i="10" s="1"/>
  <c r="AL353" i="10" s="1"/>
  <c r="AM353" i="10" s="1"/>
  <c r="AN353" i="10" s="1"/>
  <c r="AJ355" i="10"/>
  <c r="AK355" i="10" s="1"/>
  <c r="AL355" i="10" s="1"/>
  <c r="AM355" i="10" s="1"/>
  <c r="AN355" i="10" s="1"/>
  <c r="AJ357" i="10"/>
  <c r="AK357" i="10" s="1"/>
  <c r="AL357" i="10" s="1"/>
  <c r="AM357" i="10" s="1"/>
  <c r="AN357" i="10" s="1"/>
  <c r="AJ359" i="10"/>
  <c r="AK359" i="10" s="1"/>
  <c r="AL359" i="10" s="1"/>
  <c r="AM359" i="10" s="1"/>
  <c r="AN359" i="10" s="1"/>
  <c r="AJ361" i="10"/>
  <c r="AK361" i="10" s="1"/>
  <c r="AL361" i="10" s="1"/>
  <c r="AM361" i="10" s="1"/>
  <c r="AN361" i="10" s="1"/>
  <c r="AJ366" i="10"/>
  <c r="AK366" i="10" s="1"/>
  <c r="AL366" i="10" s="1"/>
  <c r="AM366" i="10" s="1"/>
  <c r="AN366" i="10" s="1"/>
  <c r="AJ370" i="10"/>
  <c r="AK370" i="10" s="1"/>
  <c r="AL370" i="10" s="1"/>
  <c r="AM370" i="10" s="1"/>
  <c r="AN370" i="10" s="1"/>
  <c r="AJ374" i="10"/>
  <c r="AK374" i="10" s="1"/>
  <c r="AL374" i="10" s="1"/>
  <c r="AM374" i="10" s="1"/>
  <c r="AN374" i="10" s="1"/>
  <c r="AJ378" i="10"/>
  <c r="AK378" i="10" s="1"/>
  <c r="AL378" i="10" s="1"/>
  <c r="AM378" i="10" s="1"/>
  <c r="AN378" i="10" s="1"/>
  <c r="AN435" i="10"/>
  <c r="AE474" i="10" l="1"/>
  <c r="AE481" i="10"/>
  <c r="AE470" i="10"/>
  <c r="AE478" i="10"/>
  <c r="G65" i="20"/>
  <c r="AD262" i="10"/>
  <c r="AD312" i="10"/>
  <c r="AD292" i="10"/>
  <c r="AD318" i="10"/>
  <c r="AD266" i="10"/>
  <c r="AD275" i="10"/>
  <c r="AD297" i="10"/>
  <c r="AD265" i="10"/>
  <c r="S325" i="10"/>
  <c r="U325" i="10" s="1"/>
  <c r="S296" i="10"/>
  <c r="U296" i="10" s="1"/>
  <c r="S322" i="10"/>
  <c r="U322" i="10" s="1"/>
  <c r="S242" i="10"/>
  <c r="U242" i="10" s="1"/>
  <c r="S294" i="10"/>
  <c r="U294" i="10" s="1"/>
  <c r="S271" i="10"/>
  <c r="U271" i="10" s="1"/>
  <c r="S319" i="10"/>
  <c r="U319" i="10" s="1"/>
  <c r="S302" i="10"/>
  <c r="U302" i="10" s="1"/>
  <c r="S361" i="10"/>
  <c r="U361" i="10" s="1"/>
  <c r="S274" i="10"/>
  <c r="U274" i="10" s="1"/>
  <c r="S295" i="10"/>
  <c r="U295" i="10" s="1"/>
  <c r="S289" i="10"/>
  <c r="U289" i="10" s="1"/>
  <c r="S305" i="10"/>
  <c r="U305" i="10" s="1"/>
  <c r="S336" i="10"/>
  <c r="U336" i="10" s="1"/>
  <c r="S320" i="10"/>
  <c r="U320" i="10" s="1"/>
  <c r="S268" i="10"/>
  <c r="U268" i="10" s="1"/>
  <c r="S327" i="10"/>
  <c r="U327" i="10" s="1"/>
  <c r="S293" i="10"/>
  <c r="U293" i="10" s="1"/>
  <c r="S261" i="10"/>
  <c r="U261" i="10" s="1"/>
  <c r="S326" i="10"/>
  <c r="U326" i="10" s="1"/>
  <c r="S244" i="10"/>
  <c r="U244" i="10" s="1"/>
  <c r="S356" i="10"/>
  <c r="U356" i="10" s="1"/>
  <c r="S254" i="10"/>
  <c r="U254" i="10" s="1"/>
  <c r="S365" i="10"/>
  <c r="U365" i="10" s="1"/>
  <c r="S251" i="10"/>
  <c r="U251" i="10" s="1"/>
  <c r="S363" i="10"/>
  <c r="U363" i="10" s="1"/>
  <c r="S331" i="10"/>
  <c r="U331" i="10" s="1"/>
  <c r="S272" i="10"/>
  <c r="U272" i="10" s="1"/>
  <c r="AI564" i="10"/>
  <c r="AD309" i="10"/>
  <c r="AD333" i="10"/>
  <c r="AD327" i="10"/>
  <c r="T327" i="10" s="1"/>
  <c r="AD293" i="10"/>
  <c r="T293" i="10" s="1"/>
  <c r="AD261" i="10"/>
  <c r="T261" i="10" s="1"/>
  <c r="AD338" i="10"/>
  <c r="AD245" i="10"/>
  <c r="T245" i="10" s="1"/>
  <c r="AD331" i="10"/>
  <c r="T331" i="10" s="1"/>
  <c r="AE425" i="10"/>
  <c r="Q425" i="10"/>
  <c r="AE442" i="10"/>
  <c r="Q442" i="10"/>
  <c r="AE444" i="10"/>
  <c r="Q444" i="10"/>
  <c r="AE434" i="10"/>
  <c r="Q434" i="10"/>
  <c r="AE406" i="10"/>
  <c r="Q406" i="10"/>
  <c r="AE374" i="10"/>
  <c r="Q374" i="10"/>
  <c r="AE428" i="10"/>
  <c r="Q428" i="10"/>
  <c r="AE401" i="10"/>
  <c r="Q401" i="10"/>
  <c r="AE414" i="10"/>
  <c r="Q414" i="10"/>
  <c r="AE384" i="10"/>
  <c r="Q384" i="10"/>
  <c r="AE398" i="10"/>
  <c r="Q398" i="10"/>
  <c r="AE420" i="10"/>
  <c r="Q420" i="10"/>
  <c r="AE438" i="10"/>
  <c r="Q438" i="10"/>
  <c r="AE469" i="10"/>
  <c r="Q469" i="10"/>
  <c r="AE387" i="10"/>
  <c r="Q387" i="10"/>
  <c r="AE416" i="10"/>
  <c r="Q416" i="10"/>
  <c r="AE423" i="10"/>
  <c r="Q423" i="10"/>
  <c r="AE419" i="10"/>
  <c r="Q419" i="10"/>
  <c r="AE381" i="10"/>
  <c r="Q381" i="10"/>
  <c r="AE395" i="10"/>
  <c r="Q395" i="10"/>
  <c r="AE380" i="10"/>
  <c r="Q380" i="10"/>
  <c r="AD308" i="10"/>
  <c r="T308" i="10" s="1"/>
  <c r="AD315" i="10"/>
  <c r="AD314" i="10"/>
  <c r="AD295" i="10"/>
  <c r="T295" i="10" s="1"/>
  <c r="AD294" i="10"/>
  <c r="T294" i="10" s="1"/>
  <c r="AD313" i="10"/>
  <c r="AD302" i="10"/>
  <c r="T302" i="10" s="1"/>
  <c r="AD253" i="10"/>
  <c r="AD278" i="10"/>
  <c r="AD282" i="10"/>
  <c r="AD259" i="10"/>
  <c r="AD281" i="10"/>
  <c r="AD246" i="10"/>
  <c r="T246" i="10" s="1"/>
  <c r="AE421" i="10"/>
  <c r="Q421" i="10"/>
  <c r="AE437" i="10"/>
  <c r="Q437" i="10"/>
  <c r="AE375" i="10"/>
  <c r="Q375" i="10"/>
  <c r="AE408" i="10"/>
  <c r="Q408" i="10"/>
  <c r="AE451" i="10"/>
  <c r="Q451" i="10"/>
  <c r="AE432" i="10"/>
  <c r="Q432" i="10"/>
  <c r="AE435" i="10"/>
  <c r="Q435" i="10"/>
  <c r="AE393" i="10"/>
  <c r="Q393" i="10"/>
  <c r="AE430" i="10"/>
  <c r="Q430" i="10"/>
  <c r="AE386" i="10"/>
  <c r="Q386" i="10"/>
  <c r="AE424" i="10"/>
  <c r="Q424" i="10"/>
  <c r="AE376" i="10"/>
  <c r="Q376" i="10"/>
  <c r="AE427" i="10"/>
  <c r="Q427" i="10"/>
  <c r="AE476" i="10"/>
  <c r="Q476" i="10"/>
  <c r="AE394" i="10"/>
  <c r="Q394" i="10"/>
  <c r="AE443" i="10"/>
  <c r="Q443" i="10"/>
  <c r="AE561" i="10"/>
  <c r="Q561" i="10"/>
  <c r="AE399" i="10"/>
  <c r="Q399" i="10"/>
  <c r="AE412" i="10"/>
  <c r="Q412" i="10"/>
  <c r="AE389" i="10"/>
  <c r="Q389" i="10"/>
  <c r="AE467" i="10"/>
  <c r="Q467" i="10"/>
  <c r="AE372" i="10"/>
  <c r="Q372" i="10"/>
  <c r="AE410" i="10"/>
  <c r="Q410" i="10"/>
  <c r="S249" i="10"/>
  <c r="U249" i="10" s="1"/>
  <c r="S355" i="10"/>
  <c r="U355" i="10" s="1"/>
  <c r="S357" i="10"/>
  <c r="U357" i="10" s="1"/>
  <c r="S359" i="10"/>
  <c r="U359" i="10" s="1"/>
  <c r="S253" i="10"/>
  <c r="U253" i="10" s="1"/>
  <c r="T253" i="10"/>
  <c r="S282" i="10"/>
  <c r="U282" i="10" s="1"/>
  <c r="T282" i="10"/>
  <c r="S287" i="10"/>
  <c r="U287" i="10" s="1"/>
  <c r="S259" i="10"/>
  <c r="U259" i="10" s="1"/>
  <c r="T259" i="10"/>
  <c r="S281" i="10"/>
  <c r="U281" i="10" s="1"/>
  <c r="T281" i="10"/>
  <c r="S246" i="10"/>
  <c r="U246" i="10" s="1"/>
  <c r="S301" i="10"/>
  <c r="U301" i="10" s="1"/>
  <c r="S279" i="10"/>
  <c r="U279" i="10" s="1"/>
  <c r="S308" i="10"/>
  <c r="U308" i="10" s="1"/>
  <c r="S288" i="10"/>
  <c r="U288" i="10" s="1"/>
  <c r="T315" i="10"/>
  <c r="S315" i="10"/>
  <c r="U315" i="10" s="1"/>
  <c r="S269" i="10"/>
  <c r="U269" i="10" s="1"/>
  <c r="T314" i="10"/>
  <c r="S314" i="10"/>
  <c r="U314" i="10" s="1"/>
  <c r="S260" i="10"/>
  <c r="U260" i="10" s="1"/>
  <c r="S256" i="10"/>
  <c r="U256" i="10" s="1"/>
  <c r="S309" i="10"/>
  <c r="U309" i="10" s="1"/>
  <c r="T309" i="10"/>
  <c r="S291" i="10"/>
  <c r="U291" i="10" s="1"/>
  <c r="S316" i="10"/>
  <c r="U316" i="10" s="1"/>
  <c r="S276" i="10"/>
  <c r="U276" i="10" s="1"/>
  <c r="S307" i="10"/>
  <c r="U307" i="10" s="1"/>
  <c r="S306" i="10"/>
  <c r="U306" i="10" s="1"/>
  <c r="S283" i="10"/>
  <c r="U283" i="10" s="1"/>
  <c r="S330" i="10"/>
  <c r="U330" i="10" s="1"/>
  <c r="S250" i="10"/>
  <c r="U250" i="10" s="1"/>
  <c r="S337" i="10"/>
  <c r="U337" i="10" s="1"/>
  <c r="S262" i="10"/>
  <c r="U262" i="10" s="1"/>
  <c r="T262" i="10"/>
  <c r="S328" i="10"/>
  <c r="U328" i="10" s="1"/>
  <c r="T312" i="10"/>
  <c r="S312" i="10"/>
  <c r="U312" i="10" s="1"/>
  <c r="S303" i="10"/>
  <c r="U303" i="10" s="1"/>
  <c r="S339" i="10"/>
  <c r="U339" i="10" s="1"/>
  <c r="T318" i="10"/>
  <c r="S318" i="10"/>
  <c r="U318" i="10" s="1"/>
  <c r="S366" i="10"/>
  <c r="U366" i="10" s="1"/>
  <c r="S290" i="10"/>
  <c r="U290" i="10" s="1"/>
  <c r="S258" i="10"/>
  <c r="U258" i="10" s="1"/>
  <c r="S280" i="10"/>
  <c r="U280" i="10" s="1"/>
  <c r="S332" i="10"/>
  <c r="U332" i="10" s="1"/>
  <c r="S273" i="10"/>
  <c r="U273" i="10" s="1"/>
  <c r="S321" i="10"/>
  <c r="U321" i="10" s="1"/>
  <c r="S304" i="10"/>
  <c r="U304" i="10" s="1"/>
  <c r="T333" i="10"/>
  <c r="S333" i="10"/>
  <c r="U333" i="10" s="1"/>
  <c r="S311" i="10"/>
  <c r="U311" i="10" s="1"/>
  <c r="S335" i="10"/>
  <c r="U335" i="10" s="1"/>
  <c r="S277" i="10"/>
  <c r="U277" i="10" s="1"/>
  <c r="S310" i="10"/>
  <c r="U310" i="10" s="1"/>
  <c r="S338" i="10"/>
  <c r="U338" i="10" s="1"/>
  <c r="T338" i="10"/>
  <c r="S252" i="10"/>
  <c r="U252" i="10" s="1"/>
  <c r="S449" i="10"/>
  <c r="U449" i="10" s="1"/>
  <c r="S358" i="10"/>
  <c r="U358" i="10" s="1"/>
  <c r="S368" i="10"/>
  <c r="U368" i="10" s="1"/>
  <c r="S364" i="10"/>
  <c r="U364" i="10" s="1"/>
  <c r="S362" i="10"/>
  <c r="U362" i="10" s="1"/>
  <c r="S367" i="10"/>
  <c r="U367" i="10" s="1"/>
  <c r="S245" i="10"/>
  <c r="U245" i="10" s="1"/>
  <c r="S284" i="10"/>
  <c r="U284" i="10" s="1"/>
  <c r="S329" i="10"/>
  <c r="U329" i="10" s="1"/>
  <c r="S300" i="10"/>
  <c r="U300" i="10" s="1"/>
  <c r="S323" i="10"/>
  <c r="U323" i="10" s="1"/>
  <c r="S270" i="10"/>
  <c r="U270" i="10" s="1"/>
  <c r="S267" i="10"/>
  <c r="U267" i="10" s="1"/>
  <c r="T313" i="10"/>
  <c r="S313" i="10"/>
  <c r="U313" i="10" s="1"/>
  <c r="S292" i="10"/>
  <c r="U292" i="10" s="1"/>
  <c r="T292" i="10"/>
  <c r="S334" i="10"/>
  <c r="U334" i="10" s="1"/>
  <c r="S286" i="10"/>
  <c r="U286" i="10" s="1"/>
  <c r="S264" i="10"/>
  <c r="U264" i="10" s="1"/>
  <c r="AD325" i="10"/>
  <c r="T325" i="10" s="1"/>
  <c r="AD330" i="10"/>
  <c r="T330" i="10" s="1"/>
  <c r="AD336" i="10"/>
  <c r="T336" i="10" s="1"/>
  <c r="AD311" i="10"/>
  <c r="T311" i="10" s="1"/>
  <c r="AD335" i="10"/>
  <c r="T335" i="10" s="1"/>
  <c r="AD277" i="10"/>
  <c r="T277" i="10" s="1"/>
  <c r="AD326" i="10"/>
  <c r="T326" i="10" s="1"/>
  <c r="AD329" i="10"/>
  <c r="T329" i="10" s="1"/>
  <c r="AE417" i="10"/>
  <c r="Q417" i="10"/>
  <c r="AE433" i="10"/>
  <c r="Q433" i="10"/>
  <c r="AE479" i="10"/>
  <c r="Q479" i="10"/>
  <c r="AE418" i="10"/>
  <c r="Q418" i="10"/>
  <c r="AE450" i="10"/>
  <c r="Q450" i="10"/>
  <c r="AE390" i="10"/>
  <c r="Q390" i="10"/>
  <c r="AE440" i="10"/>
  <c r="Q440" i="10"/>
  <c r="AE400" i="10"/>
  <c r="Q400" i="10"/>
  <c r="AE385" i="10"/>
  <c r="Q385" i="10"/>
  <c r="AE445" i="10"/>
  <c r="Q445" i="10"/>
  <c r="AE431" i="10"/>
  <c r="Q431" i="10"/>
  <c r="AE382" i="10"/>
  <c r="Q382" i="10"/>
  <c r="AE447" i="10"/>
  <c r="Q447" i="10"/>
  <c r="AE468" i="10"/>
  <c r="Q468" i="10"/>
  <c r="AE403" i="10"/>
  <c r="Q403" i="10"/>
  <c r="AE371" i="10"/>
  <c r="Q371" i="10"/>
  <c r="AE404" i="10"/>
  <c r="Q404" i="10"/>
  <c r="AE396" i="10"/>
  <c r="Q396" i="10"/>
  <c r="AE397" i="10"/>
  <c r="Q397" i="10"/>
  <c r="AE446" i="10"/>
  <c r="Q446" i="10"/>
  <c r="AE379" i="10"/>
  <c r="Q379" i="10"/>
  <c r="AD324" i="10"/>
  <c r="AD288" i="10"/>
  <c r="T288" i="10" s="1"/>
  <c r="AD299" i="10"/>
  <c r="T299" i="10" s="1"/>
  <c r="AD298" i="10"/>
  <c r="AD248" i="10"/>
  <c r="T248" i="10" s="1"/>
  <c r="AD249" i="10"/>
  <c r="T249" i="10" s="1"/>
  <c r="AD332" i="10"/>
  <c r="T332" i="10" s="1"/>
  <c r="AD247" i="10"/>
  <c r="AE413" i="10"/>
  <c r="Q413" i="10"/>
  <c r="AE429" i="10"/>
  <c r="Q429" i="10"/>
  <c r="AE391" i="10"/>
  <c r="Q391" i="10"/>
  <c r="AE436" i="10"/>
  <c r="Q436" i="10"/>
  <c r="AE411" i="10"/>
  <c r="Q411" i="10"/>
  <c r="AE472" i="10"/>
  <c r="Q472" i="10"/>
  <c r="AE480" i="10"/>
  <c r="Q480" i="10"/>
  <c r="AE439" i="10"/>
  <c r="Q439" i="10"/>
  <c r="AE471" i="10"/>
  <c r="Q471" i="10"/>
  <c r="AE409" i="10"/>
  <c r="Q409" i="10"/>
  <c r="AE377" i="10"/>
  <c r="Q377" i="10"/>
  <c r="AE402" i="10"/>
  <c r="Q402" i="10"/>
  <c r="AE370" i="10"/>
  <c r="Q370" i="10"/>
  <c r="AE392" i="10"/>
  <c r="Q392" i="10"/>
  <c r="AE441" i="10"/>
  <c r="Q441" i="10"/>
  <c r="AE475" i="10"/>
  <c r="Q475" i="10"/>
  <c r="AE407" i="10"/>
  <c r="Q407" i="10"/>
  <c r="AE422" i="10"/>
  <c r="Q422" i="10"/>
  <c r="AE378" i="10"/>
  <c r="Q378" i="10"/>
  <c r="AE448" i="10"/>
  <c r="Q448" i="10"/>
  <c r="AE383" i="10"/>
  <c r="Q383" i="10"/>
  <c r="AE405" i="10"/>
  <c r="Q405" i="10"/>
  <c r="AE373" i="10"/>
  <c r="Q373" i="10"/>
  <c r="AE388" i="10"/>
  <c r="Q388" i="10"/>
  <c r="AE415" i="10"/>
  <c r="Q415" i="10"/>
  <c r="AE426" i="10"/>
  <c r="Q426" i="10"/>
  <c r="S360" i="10"/>
  <c r="U360" i="10" s="1"/>
  <c r="S257" i="10"/>
  <c r="U257" i="10" s="1"/>
  <c r="S354" i="10"/>
  <c r="U354" i="10" s="1"/>
  <c r="S369" i="10"/>
  <c r="U369" i="10" s="1"/>
  <c r="S278" i="10"/>
  <c r="U278" i="10" s="1"/>
  <c r="T278" i="10"/>
  <c r="S266" i="10"/>
  <c r="U266" i="10" s="1"/>
  <c r="T266" i="10"/>
  <c r="S275" i="10"/>
  <c r="U275" i="10" s="1"/>
  <c r="T275" i="10"/>
  <c r="S297" i="10"/>
  <c r="U297" i="10" s="1"/>
  <c r="T297" i="10"/>
  <c r="S265" i="10"/>
  <c r="U265" i="10" s="1"/>
  <c r="T265" i="10"/>
  <c r="S247" i="10"/>
  <c r="U247" i="10" s="1"/>
  <c r="T247" i="10"/>
  <c r="S317" i="10"/>
  <c r="U317" i="10" s="1"/>
  <c r="S263" i="10"/>
  <c r="U263" i="10" s="1"/>
  <c r="T324" i="10"/>
  <c r="S324" i="10"/>
  <c r="U324" i="10" s="1"/>
  <c r="S299" i="10"/>
  <c r="U299" i="10" s="1"/>
  <c r="S285" i="10"/>
  <c r="U285" i="10" s="1"/>
  <c r="S298" i="10"/>
  <c r="U298" i="10" s="1"/>
  <c r="T298" i="10"/>
  <c r="S248" i="10"/>
  <c r="U248" i="10" s="1"/>
  <c r="S243" i="10"/>
  <c r="U243" i="10" s="1"/>
  <c r="S255" i="10"/>
  <c r="U255" i="10" s="1"/>
  <c r="P533" i="10"/>
  <c r="Z533" i="10"/>
  <c r="P523" i="10"/>
  <c r="Z523" i="10"/>
  <c r="P585" i="10"/>
  <c r="Q585" i="10" s="1"/>
  <c r="Z585" i="10"/>
  <c r="P508" i="10"/>
  <c r="Z508" i="10"/>
  <c r="P505" i="10"/>
  <c r="Z505" i="10"/>
  <c r="P496" i="10"/>
  <c r="Z496" i="10"/>
  <c r="P516" i="10"/>
  <c r="Z516" i="10"/>
  <c r="P530" i="10"/>
  <c r="Z530" i="10"/>
  <c r="P579" i="10"/>
  <c r="Z579" i="10"/>
  <c r="P593" i="10"/>
  <c r="Q593" i="10" s="1"/>
  <c r="Z593" i="10"/>
  <c r="P545" i="10"/>
  <c r="Z545" i="10"/>
  <c r="P563" i="10"/>
  <c r="Z563" i="10"/>
  <c r="P499" i="10"/>
  <c r="Z499" i="10"/>
  <c r="P535" i="10"/>
  <c r="Z535" i="10"/>
  <c r="P493" i="10"/>
  <c r="Z493" i="10"/>
  <c r="P484" i="10"/>
  <c r="Z484" i="10"/>
  <c r="P553" i="10"/>
  <c r="Z553" i="10"/>
  <c r="P539" i="10"/>
  <c r="Z539" i="10"/>
  <c r="P584" i="10"/>
  <c r="Z584" i="10"/>
  <c r="P673" i="10"/>
  <c r="Z673" i="10"/>
  <c r="P482" i="10"/>
  <c r="Z482" i="10"/>
  <c r="AG515" i="10"/>
  <c r="H627" i="10"/>
  <c r="AL515" i="10"/>
  <c r="AM515" i="10" s="1"/>
  <c r="AN515" i="10" s="1"/>
  <c r="AD291" i="10"/>
  <c r="T291" i="10" s="1"/>
  <c r="AD300" i="10"/>
  <c r="T300" i="10" s="1"/>
  <c r="AG552" i="10"/>
  <c r="H664" i="10"/>
  <c r="AL552" i="10"/>
  <c r="AM552" i="10" s="1"/>
  <c r="AN552" i="10" s="1"/>
  <c r="AD276" i="10"/>
  <c r="T276" i="10" s="1"/>
  <c r="AD307" i="10"/>
  <c r="T307" i="10" s="1"/>
  <c r="AG514" i="10"/>
  <c r="H626" i="10"/>
  <c r="AL514" i="10"/>
  <c r="AM514" i="10" s="1"/>
  <c r="AN514" i="10" s="1"/>
  <c r="AG482" i="10"/>
  <c r="H594" i="10"/>
  <c r="AD306" i="10"/>
  <c r="T306" i="10" s="1"/>
  <c r="AD256" i="10"/>
  <c r="T256" i="10" s="1"/>
  <c r="AG519" i="10"/>
  <c r="H631" i="10"/>
  <c r="AL519" i="10"/>
  <c r="AM519" i="10" s="1"/>
  <c r="AN519" i="10" s="1"/>
  <c r="AG487" i="10"/>
  <c r="H599" i="10"/>
  <c r="AG534" i="10"/>
  <c r="H646" i="10"/>
  <c r="AL534" i="10"/>
  <c r="AM534" i="10" s="1"/>
  <c r="AN534" i="10" s="1"/>
  <c r="AG562" i="10"/>
  <c r="H674" i="10"/>
  <c r="AL562" i="10"/>
  <c r="AM562" i="10" s="1"/>
  <c r="AN562" i="10" s="1"/>
  <c r="AD267" i="10"/>
  <c r="T267" i="10" s="1"/>
  <c r="AG541" i="10"/>
  <c r="H653" i="10"/>
  <c r="AL541" i="10"/>
  <c r="AM541" i="10" s="1"/>
  <c r="AN541" i="10" s="1"/>
  <c r="AG493" i="10"/>
  <c r="H605" i="10"/>
  <c r="AG532" i="10"/>
  <c r="H644" i="10"/>
  <c r="AL532" i="10"/>
  <c r="AM532" i="10" s="1"/>
  <c r="AN532" i="10" s="1"/>
  <c r="AG518" i="10"/>
  <c r="H630" i="10"/>
  <c r="AL518" i="10"/>
  <c r="AM518" i="10" s="1"/>
  <c r="AN518" i="10" s="1"/>
  <c r="AG486" i="10"/>
  <c r="H598" i="10"/>
  <c r="AG547" i="10"/>
  <c r="H659" i="10"/>
  <c r="AL547" i="10"/>
  <c r="AM547" i="10" s="1"/>
  <c r="AN547" i="10" s="1"/>
  <c r="AD250" i="10"/>
  <c r="T250" i="10" s="1"/>
  <c r="AG507" i="10"/>
  <c r="AL507" i="10"/>
  <c r="AM507" i="10" s="1"/>
  <c r="AN507" i="10" s="1"/>
  <c r="H619" i="10"/>
  <c r="AD321" i="10"/>
  <c r="T321" i="10" s="1"/>
  <c r="AG500" i="10"/>
  <c r="AL500" i="10"/>
  <c r="AM500" i="10" s="1"/>
  <c r="AN500" i="10" s="1"/>
  <c r="H612" i="10"/>
  <c r="AD304" i="10"/>
  <c r="T304" i="10" s="1"/>
  <c r="AD268" i="10"/>
  <c r="T268" i="10" s="1"/>
  <c r="AD310" i="10"/>
  <c r="T310" i="10" s="1"/>
  <c r="AD252" i="10"/>
  <c r="T252" i="10" s="1"/>
  <c r="AG491" i="10"/>
  <c r="H603" i="10"/>
  <c r="AG495" i="10"/>
  <c r="H607" i="10"/>
  <c r="AG530" i="10"/>
  <c r="H642" i="10"/>
  <c r="AL530" i="10"/>
  <c r="AM530" i="10" s="1"/>
  <c r="AN530" i="10" s="1"/>
  <c r="AG504" i="10"/>
  <c r="H616" i="10"/>
  <c r="AL504" i="10"/>
  <c r="AM504" i="10" s="1"/>
  <c r="AN504" i="10" s="1"/>
  <c r="AG468" i="10"/>
  <c r="H580" i="10"/>
  <c r="AD284" i="10"/>
  <c r="T284" i="10" s="1"/>
  <c r="AG477" i="10"/>
  <c r="H589" i="10"/>
  <c r="AG544" i="10"/>
  <c r="H656" i="10"/>
  <c r="AL544" i="10"/>
  <c r="AM544" i="10" s="1"/>
  <c r="AN544" i="10" s="1"/>
  <c r="AG494" i="10"/>
  <c r="H606" i="10"/>
  <c r="AG543" i="10"/>
  <c r="AL543" i="10"/>
  <c r="AM543" i="10" s="1"/>
  <c r="AN543" i="10" s="1"/>
  <c r="H655" i="10"/>
  <c r="AD254" i="10"/>
  <c r="T254" i="10" s="1"/>
  <c r="AD255" i="10"/>
  <c r="T255" i="10" s="1"/>
  <c r="AB417" i="10"/>
  <c r="AC417" i="10"/>
  <c r="AB433" i="10"/>
  <c r="AC433" i="10"/>
  <c r="AB479" i="10"/>
  <c r="AC479" i="10"/>
  <c r="AB418" i="10"/>
  <c r="AC418" i="10"/>
  <c r="AB450" i="10"/>
  <c r="AC450" i="10"/>
  <c r="AB390" i="10"/>
  <c r="AC390" i="10"/>
  <c r="AB440" i="10"/>
  <c r="AC440" i="10"/>
  <c r="AC400" i="10"/>
  <c r="AB400" i="10"/>
  <c r="AB385" i="10"/>
  <c r="AC385" i="10"/>
  <c r="AB445" i="10"/>
  <c r="AC445" i="10"/>
  <c r="AB431" i="10"/>
  <c r="AC431" i="10"/>
  <c r="AD364" i="10"/>
  <c r="T364" i="10" s="1"/>
  <c r="AD362" i="10"/>
  <c r="T362" i="10" s="1"/>
  <c r="AD449" i="10"/>
  <c r="T449" i="10" s="1"/>
  <c r="AD358" i="10"/>
  <c r="T358" i="10" s="1"/>
  <c r="AB382" i="10"/>
  <c r="AC382" i="10"/>
  <c r="AB447" i="10"/>
  <c r="AC447" i="10"/>
  <c r="AB468" i="10"/>
  <c r="AC468" i="10"/>
  <c r="AB403" i="10"/>
  <c r="AC403" i="10"/>
  <c r="AB371" i="10"/>
  <c r="AC371" i="10"/>
  <c r="AB404" i="10"/>
  <c r="AC404" i="10"/>
  <c r="AB396" i="10"/>
  <c r="AC396" i="10"/>
  <c r="AB397" i="10"/>
  <c r="AC397" i="10"/>
  <c r="AB446" i="10"/>
  <c r="AC446" i="10"/>
  <c r="AB379" i="10"/>
  <c r="AC379" i="10"/>
  <c r="AB466" i="10"/>
  <c r="AC466" i="10"/>
  <c r="S466" i="10" s="1"/>
  <c r="U466" i="10" s="1"/>
  <c r="AD301" i="10"/>
  <c r="T301" i="10" s="1"/>
  <c r="AD263" i="10"/>
  <c r="T263" i="10" s="1"/>
  <c r="AD269" i="10"/>
  <c r="T269" i="10" s="1"/>
  <c r="AD286" i="10"/>
  <c r="T286" i="10" s="1"/>
  <c r="AD290" i="10"/>
  <c r="T290" i="10" s="1"/>
  <c r="AD258" i="10"/>
  <c r="T258" i="10" s="1"/>
  <c r="AG542" i="10"/>
  <c r="H654" i="10"/>
  <c r="AL542" i="10"/>
  <c r="AM542" i="10" s="1"/>
  <c r="AN542" i="10" s="1"/>
  <c r="AG476" i="10"/>
  <c r="H588" i="10"/>
  <c r="AG549" i="10"/>
  <c r="AL549" i="10"/>
  <c r="AM549" i="10" s="1"/>
  <c r="AN549" i="10" s="1"/>
  <c r="H661" i="10"/>
  <c r="AD264" i="10"/>
  <c r="T264" i="10" s="1"/>
  <c r="AG540" i="10"/>
  <c r="H652" i="10"/>
  <c r="AL540" i="10"/>
  <c r="AM540" i="10" s="1"/>
  <c r="AN540" i="10" s="1"/>
  <c r="AD289" i="10"/>
  <c r="T289" i="10" s="1"/>
  <c r="AG523" i="10"/>
  <c r="H635" i="10"/>
  <c r="AL523" i="10"/>
  <c r="AM523" i="10" s="1"/>
  <c r="AN523" i="10" s="1"/>
  <c r="AG556" i="10"/>
  <c r="AL556" i="10"/>
  <c r="AM556" i="10" s="1"/>
  <c r="AN556" i="10" s="1"/>
  <c r="H668" i="10"/>
  <c r="AD337" i="10"/>
  <c r="T337" i="10" s="1"/>
  <c r="AD328" i="10"/>
  <c r="T328" i="10" s="1"/>
  <c r="AD271" i="10"/>
  <c r="T271" i="10" s="1"/>
  <c r="AD303" i="10"/>
  <c r="T303" i="10" s="1"/>
  <c r="AB413" i="10"/>
  <c r="AC413" i="10"/>
  <c r="AB429" i="10"/>
  <c r="AC429" i="10"/>
  <c r="AB391" i="10"/>
  <c r="AC391" i="10"/>
  <c r="AC436" i="10"/>
  <c r="AB436" i="10"/>
  <c r="AB411" i="10"/>
  <c r="AC411" i="10"/>
  <c r="AB472" i="10"/>
  <c r="AC472" i="10"/>
  <c r="AB480" i="10"/>
  <c r="AC480" i="10"/>
  <c r="AB439" i="10"/>
  <c r="AC439" i="10"/>
  <c r="AB471" i="10"/>
  <c r="AC471" i="10"/>
  <c r="AB409" i="10"/>
  <c r="AC409" i="10"/>
  <c r="AB377" i="10"/>
  <c r="AC377" i="10"/>
  <c r="AC402" i="10"/>
  <c r="AB402" i="10"/>
  <c r="AC370" i="10"/>
  <c r="AB370" i="10"/>
  <c r="AC392" i="10"/>
  <c r="AB392" i="10"/>
  <c r="AB441" i="10"/>
  <c r="AC441" i="10"/>
  <c r="AB475" i="10"/>
  <c r="AC475" i="10"/>
  <c r="AD355" i="10"/>
  <c r="T355" i="10" s="1"/>
  <c r="AD354" i="10"/>
  <c r="T354" i="10" s="1"/>
  <c r="AD367" i="10"/>
  <c r="T367" i="10" s="1"/>
  <c r="AD361" i="10"/>
  <c r="T361" i="10" s="1"/>
  <c r="AB407" i="10"/>
  <c r="AC407" i="10"/>
  <c r="AC422" i="10"/>
  <c r="AB422" i="10"/>
  <c r="AB477" i="10"/>
  <c r="AC477" i="10"/>
  <c r="S477" i="10" s="1"/>
  <c r="U477" i="10" s="1"/>
  <c r="AB378" i="10"/>
  <c r="AC378" i="10"/>
  <c r="AB448" i="10"/>
  <c r="AC448" i="10"/>
  <c r="AB478" i="10"/>
  <c r="AC478" i="10"/>
  <c r="AB383" i="10"/>
  <c r="AC383" i="10"/>
  <c r="AB405" i="10"/>
  <c r="AC405" i="10"/>
  <c r="AB373" i="10"/>
  <c r="AC373" i="10"/>
  <c r="AB388" i="10"/>
  <c r="AC388" i="10"/>
  <c r="AB415" i="10"/>
  <c r="AC415" i="10"/>
  <c r="AC426" i="10"/>
  <c r="AB426" i="10"/>
  <c r="P541" i="10"/>
  <c r="Z541" i="10"/>
  <c r="P592" i="10"/>
  <c r="Z592" i="10"/>
  <c r="P506" i="10"/>
  <c r="Z506" i="10"/>
  <c r="P582" i="10"/>
  <c r="Q582" i="10" s="1"/>
  <c r="Z582" i="10"/>
  <c r="P531" i="10"/>
  <c r="Z531" i="10"/>
  <c r="P497" i="10"/>
  <c r="Z497" i="10"/>
  <c r="P488" i="10"/>
  <c r="Z488" i="10"/>
  <c r="P515" i="10"/>
  <c r="Z515" i="10"/>
  <c r="P551" i="10"/>
  <c r="Z551" i="10"/>
  <c r="P546" i="10"/>
  <c r="Z546" i="10"/>
  <c r="P507" i="10"/>
  <c r="Z507" i="10"/>
  <c r="P590" i="10"/>
  <c r="Q590" i="10" s="1"/>
  <c r="Z590" i="10"/>
  <c r="P511" i="10"/>
  <c r="Z511" i="10"/>
  <c r="P517" i="10"/>
  <c r="Z517" i="10"/>
  <c r="P485" i="10"/>
  <c r="Z485" i="10"/>
  <c r="P519" i="10"/>
  <c r="Z519" i="10"/>
  <c r="P548" i="10"/>
  <c r="Z548" i="10"/>
  <c r="P591" i="10"/>
  <c r="Z591" i="10"/>
  <c r="P495" i="10"/>
  <c r="Z495" i="10"/>
  <c r="P547" i="10"/>
  <c r="Z547" i="10"/>
  <c r="AG513" i="10"/>
  <c r="H625" i="10"/>
  <c r="AL513" i="10"/>
  <c r="AM513" i="10" s="1"/>
  <c r="AN513" i="10" s="1"/>
  <c r="AG520" i="10"/>
  <c r="H632" i="10"/>
  <c r="AL520" i="10"/>
  <c r="AM520" i="10" s="1"/>
  <c r="AN520" i="10" s="1"/>
  <c r="AG554" i="10"/>
  <c r="H666" i="10"/>
  <c r="AL554" i="10"/>
  <c r="AM554" i="10" s="1"/>
  <c r="AN554" i="10" s="1"/>
  <c r="AG557" i="10"/>
  <c r="AL557" i="10"/>
  <c r="AM557" i="10" s="1"/>
  <c r="AN557" i="10" s="1"/>
  <c r="H669" i="10"/>
  <c r="AG506" i="10"/>
  <c r="H618" i="10"/>
  <c r="AL506" i="10"/>
  <c r="AM506" i="10" s="1"/>
  <c r="AN506" i="10" s="1"/>
  <c r="AG478" i="10"/>
  <c r="H590" i="10"/>
  <c r="AG505" i="10"/>
  <c r="H617" i="10"/>
  <c r="AL505" i="10"/>
  <c r="AM505" i="10" s="1"/>
  <c r="AN505" i="10" s="1"/>
  <c r="AG479" i="10"/>
  <c r="H591" i="10"/>
  <c r="AG538" i="10"/>
  <c r="H650" i="10"/>
  <c r="AL538" i="10"/>
  <c r="AM538" i="10" s="1"/>
  <c r="AN538" i="10" s="1"/>
  <c r="AG561" i="10"/>
  <c r="H673" i="10"/>
  <c r="AL561" i="10"/>
  <c r="AM561" i="10" s="1"/>
  <c r="AN561" i="10" s="1"/>
  <c r="AG529" i="10"/>
  <c r="H641" i="10"/>
  <c r="AL529" i="10"/>
  <c r="AM529" i="10" s="1"/>
  <c r="AN529" i="10" s="1"/>
  <c r="AG501" i="10"/>
  <c r="AL501" i="10"/>
  <c r="AM501" i="10" s="1"/>
  <c r="AN501" i="10" s="1"/>
  <c r="H613" i="10"/>
  <c r="AG469" i="10"/>
  <c r="H581" i="10"/>
  <c r="AG551" i="10"/>
  <c r="H663" i="10"/>
  <c r="AL551" i="10"/>
  <c r="AM551" i="10" s="1"/>
  <c r="AN551" i="10" s="1"/>
  <c r="AG563" i="10"/>
  <c r="H675" i="10"/>
  <c r="AL563" i="10"/>
  <c r="AM563" i="10" s="1"/>
  <c r="AN563" i="10" s="1"/>
  <c r="P525" i="10"/>
  <c r="Z525" i="10"/>
  <c r="P549" i="10"/>
  <c r="Z549" i="10"/>
  <c r="P487" i="10"/>
  <c r="Z487" i="10"/>
  <c r="P560" i="10"/>
  <c r="Z560" i="10"/>
  <c r="P528" i="10"/>
  <c r="Z528" i="10"/>
  <c r="P518" i="10"/>
  <c r="Z518" i="10"/>
  <c r="P489" i="10"/>
  <c r="Z489" i="10"/>
  <c r="P543" i="10"/>
  <c r="Z543" i="10"/>
  <c r="P580" i="10"/>
  <c r="Z580" i="10"/>
  <c r="P490" i="10"/>
  <c r="Z490" i="10"/>
  <c r="P556" i="10"/>
  <c r="Z556" i="10"/>
  <c r="P502" i="10"/>
  <c r="Z502" i="10"/>
  <c r="P524" i="10"/>
  <c r="Z524" i="10"/>
  <c r="P514" i="10"/>
  <c r="Z514" i="10"/>
  <c r="P527" i="10"/>
  <c r="Z527" i="10"/>
  <c r="P587" i="10"/>
  <c r="Z587" i="10"/>
  <c r="P494" i="10"/>
  <c r="Z494" i="10"/>
  <c r="P532" i="10"/>
  <c r="Z532" i="10"/>
  <c r="P581" i="10"/>
  <c r="Z581" i="10"/>
  <c r="P555" i="10"/>
  <c r="Z555" i="10"/>
  <c r="P486" i="10"/>
  <c r="Z486" i="10"/>
  <c r="P540" i="10"/>
  <c r="Z540" i="10"/>
  <c r="P509" i="10"/>
  <c r="Z509" i="10"/>
  <c r="P498" i="10"/>
  <c r="Z498" i="10"/>
  <c r="P500" i="10"/>
  <c r="Z500" i="10"/>
  <c r="P522" i="10"/>
  <c r="Z522" i="10"/>
  <c r="P503" i="10"/>
  <c r="Z503" i="10"/>
  <c r="P520" i="10"/>
  <c r="Z520" i="10"/>
  <c r="P483" i="10"/>
  <c r="Z483" i="10"/>
  <c r="P552" i="10"/>
  <c r="Z552" i="10"/>
  <c r="P542" i="10"/>
  <c r="Z542" i="10"/>
  <c r="P586" i="10"/>
  <c r="Q586" i="10" s="1"/>
  <c r="Z586" i="10"/>
  <c r="AG471" i="10"/>
  <c r="H583" i="10"/>
  <c r="AG492" i="10"/>
  <c r="H604" i="10"/>
  <c r="AD316" i="10"/>
  <c r="T316" i="10" s="1"/>
  <c r="AD296" i="10"/>
  <c r="T296" i="10" s="1"/>
  <c r="AD260" i="10"/>
  <c r="T260" i="10" s="1"/>
  <c r="AD323" i="10"/>
  <c r="T323" i="10" s="1"/>
  <c r="AG498" i="10"/>
  <c r="H610" i="10"/>
  <c r="AG466" i="10"/>
  <c r="H578" i="10"/>
  <c r="AD322" i="10"/>
  <c r="T322" i="10" s="1"/>
  <c r="AD257" i="10"/>
  <c r="T257" i="10" s="1"/>
  <c r="AD270" i="10"/>
  <c r="T270" i="10" s="1"/>
  <c r="AG503" i="10"/>
  <c r="H615" i="10"/>
  <c r="AL503" i="10"/>
  <c r="AM503" i="10" s="1"/>
  <c r="AN503" i="10" s="1"/>
  <c r="AG467" i="10"/>
  <c r="H579" i="10"/>
  <c r="AG550" i="10"/>
  <c r="H662" i="10"/>
  <c r="AL550" i="10"/>
  <c r="AM550" i="10" s="1"/>
  <c r="AN550" i="10" s="1"/>
  <c r="AD283" i="10"/>
  <c r="T283" i="10" s="1"/>
  <c r="AG525" i="10"/>
  <c r="AL525" i="10"/>
  <c r="AM525" i="10" s="1"/>
  <c r="AN525" i="10" s="1"/>
  <c r="H637" i="10"/>
  <c r="AG473" i="10"/>
  <c r="H585" i="10"/>
  <c r="AG548" i="10"/>
  <c r="AL548" i="10"/>
  <c r="AM548" i="10" s="1"/>
  <c r="AN548" i="10" s="1"/>
  <c r="H660" i="10"/>
  <c r="AG502" i="10"/>
  <c r="H614" i="10"/>
  <c r="AL502" i="10"/>
  <c r="AM502" i="10" s="1"/>
  <c r="AN502" i="10" s="1"/>
  <c r="AG531" i="10"/>
  <c r="H643" i="10"/>
  <c r="AL531" i="10"/>
  <c r="AM531" i="10" s="1"/>
  <c r="AN531" i="10" s="1"/>
  <c r="AD242" i="10"/>
  <c r="T242" i="10" s="1"/>
  <c r="AD243" i="10"/>
  <c r="T243" i="10" s="1"/>
  <c r="AG480" i="10"/>
  <c r="H592" i="10"/>
  <c r="AD305" i="10"/>
  <c r="T305" i="10" s="1"/>
  <c r="AG484" i="10"/>
  <c r="H596" i="10"/>
  <c r="AD320" i="10"/>
  <c r="T320" i="10" s="1"/>
  <c r="AG509" i="10"/>
  <c r="AL509" i="10"/>
  <c r="AM509" i="10" s="1"/>
  <c r="AN509" i="10" s="1"/>
  <c r="H621" i="10"/>
  <c r="AG470" i="10"/>
  <c r="H582" i="10"/>
  <c r="AD244" i="10"/>
  <c r="T244" i="10" s="1"/>
  <c r="AG521" i="10"/>
  <c r="H633" i="10"/>
  <c r="AL521" i="10"/>
  <c r="AM521" i="10" s="1"/>
  <c r="AN521" i="10" s="1"/>
  <c r="AG511" i="10"/>
  <c r="H623" i="10"/>
  <c r="AL511" i="10"/>
  <c r="AM511" i="10" s="1"/>
  <c r="AN511" i="10" s="1"/>
  <c r="AG475" i="10"/>
  <c r="H587" i="10"/>
  <c r="AG546" i="10"/>
  <c r="H658" i="10"/>
  <c r="AL546" i="10"/>
  <c r="AM546" i="10" s="1"/>
  <c r="AN546" i="10" s="1"/>
  <c r="AG516" i="10"/>
  <c r="AL516" i="10"/>
  <c r="AM516" i="10" s="1"/>
  <c r="AN516" i="10" s="1"/>
  <c r="H628" i="10"/>
  <c r="AG488" i="10"/>
  <c r="H600" i="10"/>
  <c r="AG537" i="10"/>
  <c r="H649" i="10"/>
  <c r="AL537" i="10"/>
  <c r="AM537" i="10" s="1"/>
  <c r="AN537" i="10" s="1"/>
  <c r="AD272" i="10"/>
  <c r="T272" i="10" s="1"/>
  <c r="AG528" i="10"/>
  <c r="AL528" i="10"/>
  <c r="AM528" i="10" s="1"/>
  <c r="AN528" i="10" s="1"/>
  <c r="H640" i="10"/>
  <c r="AG510" i="10"/>
  <c r="H622" i="10"/>
  <c r="AL510" i="10"/>
  <c r="AM510" i="10" s="1"/>
  <c r="AN510" i="10" s="1"/>
  <c r="AG527" i="10"/>
  <c r="H639" i="10"/>
  <c r="AL527" i="10"/>
  <c r="AM527" i="10" s="1"/>
  <c r="AN527" i="10" s="1"/>
  <c r="AB425" i="10"/>
  <c r="AC425" i="10"/>
  <c r="AB442" i="10"/>
  <c r="AC442" i="10"/>
  <c r="AB444" i="10"/>
  <c r="AC444" i="10"/>
  <c r="AC434" i="10"/>
  <c r="AB434" i="10"/>
  <c r="AC406" i="10"/>
  <c r="AB406" i="10"/>
  <c r="AB374" i="10"/>
  <c r="AC374" i="10"/>
  <c r="AB428" i="10"/>
  <c r="AC428" i="10"/>
  <c r="AB401" i="10"/>
  <c r="AC401" i="10"/>
  <c r="AC414" i="10"/>
  <c r="AB414" i="10"/>
  <c r="AB384" i="10"/>
  <c r="AC384" i="10"/>
  <c r="AD368" i="10"/>
  <c r="T368" i="10" s="1"/>
  <c r="AD365" i="10"/>
  <c r="T365" i="10" s="1"/>
  <c r="AD369" i="10"/>
  <c r="T369" i="10" s="1"/>
  <c r="AD356" i="10"/>
  <c r="T356" i="10" s="1"/>
  <c r="AC398" i="10"/>
  <c r="AB398" i="10"/>
  <c r="AB420" i="10"/>
  <c r="AC420" i="10"/>
  <c r="AB438" i="10"/>
  <c r="AC438" i="10"/>
  <c r="AB469" i="10"/>
  <c r="AC469" i="10"/>
  <c r="AB387" i="10"/>
  <c r="AC387" i="10"/>
  <c r="AC416" i="10"/>
  <c r="AB416" i="10"/>
  <c r="AB423" i="10"/>
  <c r="AC423" i="10"/>
  <c r="AB419" i="10"/>
  <c r="AC419" i="10"/>
  <c r="AB381" i="10"/>
  <c r="AC381" i="10"/>
  <c r="AB395" i="10"/>
  <c r="AC395" i="10"/>
  <c r="AB380" i="10"/>
  <c r="AC380" i="10"/>
  <c r="AD317" i="10"/>
  <c r="T317" i="10" s="1"/>
  <c r="AD279" i="10"/>
  <c r="T279" i="10" s="1"/>
  <c r="AD285" i="10"/>
  <c r="T285" i="10" s="1"/>
  <c r="AG483" i="10"/>
  <c r="H595" i="10"/>
  <c r="AD274" i="10"/>
  <c r="T274" i="10" s="1"/>
  <c r="AG526" i="10"/>
  <c r="H638" i="10"/>
  <c r="AL526" i="10"/>
  <c r="AM526" i="10" s="1"/>
  <c r="AN526" i="10" s="1"/>
  <c r="AG558" i="10"/>
  <c r="H670" i="10"/>
  <c r="AL558" i="10"/>
  <c r="AM558" i="10" s="1"/>
  <c r="AN558" i="10" s="1"/>
  <c r="AG496" i="10"/>
  <c r="H608" i="10"/>
  <c r="AG533" i="10"/>
  <c r="AL533" i="10"/>
  <c r="AM533" i="10" s="1"/>
  <c r="AN533" i="10" s="1"/>
  <c r="H645" i="10"/>
  <c r="AD280" i="10"/>
  <c r="T280" i="10" s="1"/>
  <c r="AG524" i="10"/>
  <c r="AL524" i="10"/>
  <c r="AM524" i="10" s="1"/>
  <c r="AN524" i="10" s="1"/>
  <c r="H636" i="10"/>
  <c r="AD273" i="10"/>
  <c r="T273" i="10" s="1"/>
  <c r="AG539" i="10"/>
  <c r="H651" i="10"/>
  <c r="AL539" i="10"/>
  <c r="AM539" i="10" s="1"/>
  <c r="AN539" i="10" s="1"/>
  <c r="AD251" i="10"/>
  <c r="T251" i="10" s="1"/>
  <c r="AD319" i="10"/>
  <c r="T319" i="10" s="1"/>
  <c r="AD339" i="10"/>
  <c r="T339" i="10" s="1"/>
  <c r="AD334" i="10"/>
  <c r="T334" i="10" s="1"/>
  <c r="AD287" i="10"/>
  <c r="T287" i="10" s="1"/>
  <c r="AB421" i="10"/>
  <c r="AC421" i="10"/>
  <c r="AB437" i="10"/>
  <c r="AC437" i="10"/>
  <c r="AB375" i="10"/>
  <c r="AC375" i="10"/>
  <c r="AB408" i="10"/>
  <c r="AC408" i="10"/>
  <c r="AB451" i="10"/>
  <c r="AC451" i="10"/>
  <c r="AB473" i="10"/>
  <c r="AC473" i="10"/>
  <c r="S473" i="10" s="1"/>
  <c r="U473" i="10" s="1"/>
  <c r="AC432" i="10"/>
  <c r="AB432" i="10"/>
  <c r="AB470" i="10"/>
  <c r="AC470" i="10"/>
  <c r="S470" i="10" s="1"/>
  <c r="U470" i="10" s="1"/>
  <c r="AB435" i="10"/>
  <c r="AC435" i="10"/>
  <c r="AB393" i="10"/>
  <c r="AC393" i="10"/>
  <c r="AC430" i="10"/>
  <c r="AB430" i="10"/>
  <c r="AB386" i="10"/>
  <c r="AC386" i="10"/>
  <c r="AC424" i="10"/>
  <c r="AB424" i="10"/>
  <c r="AB376" i="10"/>
  <c r="AC376" i="10"/>
  <c r="AB474" i="10"/>
  <c r="AC474" i="10"/>
  <c r="AD360" i="10"/>
  <c r="T360" i="10" s="1"/>
  <c r="AD357" i="10"/>
  <c r="T357" i="10" s="1"/>
  <c r="AD359" i="10"/>
  <c r="T359" i="10" s="1"/>
  <c r="AD363" i="10"/>
  <c r="T363" i="10" s="1"/>
  <c r="AD366" i="10"/>
  <c r="T366" i="10" s="1"/>
  <c r="AB427" i="10"/>
  <c r="AC427" i="10"/>
  <c r="AB476" i="10"/>
  <c r="AC476" i="10"/>
  <c r="AC394" i="10"/>
  <c r="AB394" i="10"/>
  <c r="AB443" i="10"/>
  <c r="AC443" i="10"/>
  <c r="AB561" i="10"/>
  <c r="AC561" i="10"/>
  <c r="AB399" i="10"/>
  <c r="AC399" i="10"/>
  <c r="AB412" i="10"/>
  <c r="AC412" i="10"/>
  <c r="AB389" i="10"/>
  <c r="AC389" i="10"/>
  <c r="AB467" i="10"/>
  <c r="AC467" i="10"/>
  <c r="AB372" i="10"/>
  <c r="AC372" i="10"/>
  <c r="AC410" i="10"/>
  <c r="AB410" i="10"/>
  <c r="AB481" i="10"/>
  <c r="AC481" i="10"/>
  <c r="S481" i="10" s="1"/>
  <c r="U481" i="10" s="1"/>
  <c r="P529" i="10"/>
  <c r="Z529" i="10"/>
  <c r="P559" i="10"/>
  <c r="Z559" i="10"/>
  <c r="P513" i="10"/>
  <c r="Z513" i="10"/>
  <c r="P504" i="10"/>
  <c r="Z504" i="10"/>
  <c r="P510" i="10"/>
  <c r="Z510" i="10"/>
  <c r="P550" i="10"/>
  <c r="Z550" i="10"/>
  <c r="P588" i="10"/>
  <c r="Z588" i="10"/>
  <c r="P544" i="10"/>
  <c r="Z544" i="10"/>
  <c r="P562" i="10"/>
  <c r="Z562" i="10"/>
  <c r="P526" i="10"/>
  <c r="Z526" i="10"/>
  <c r="P558" i="10"/>
  <c r="Z558" i="10"/>
  <c r="P557" i="10"/>
  <c r="Z557" i="10"/>
  <c r="P578" i="10"/>
  <c r="Q578" i="10" s="1"/>
  <c r="Z578" i="10"/>
  <c r="P537" i="10"/>
  <c r="Z537" i="10"/>
  <c r="P554" i="10"/>
  <c r="Z554" i="10"/>
  <c r="P589" i="10"/>
  <c r="Q589" i="10" s="1"/>
  <c r="Z589" i="10"/>
  <c r="P583" i="10"/>
  <c r="Z583" i="10"/>
  <c r="P512" i="10"/>
  <c r="Z512" i="10"/>
  <c r="P501" i="10"/>
  <c r="Z501" i="10"/>
  <c r="P491" i="10"/>
  <c r="Z491" i="10"/>
  <c r="P492" i="10"/>
  <c r="Z492" i="10"/>
  <c r="P538" i="10"/>
  <c r="Z538" i="10"/>
  <c r="P534" i="10"/>
  <c r="Z534" i="10"/>
  <c r="P521" i="10"/>
  <c r="Z521" i="10"/>
  <c r="P536" i="10"/>
  <c r="Z536" i="10"/>
  <c r="AG517" i="10"/>
  <c r="H629" i="10"/>
  <c r="AL517" i="10"/>
  <c r="AM517" i="10" s="1"/>
  <c r="AN517" i="10" s="1"/>
  <c r="AG508" i="10"/>
  <c r="H620" i="10"/>
  <c r="AL508" i="10"/>
  <c r="AM508" i="10" s="1"/>
  <c r="AN508" i="10" s="1"/>
  <c r="AG499" i="10"/>
  <c r="H611" i="10"/>
  <c r="AG560" i="10"/>
  <c r="H672" i="10"/>
  <c r="AL560" i="10"/>
  <c r="AM560" i="10" s="1"/>
  <c r="AN560" i="10" s="1"/>
  <c r="AG489" i="10"/>
  <c r="H601" i="10"/>
  <c r="AG474" i="10"/>
  <c r="H586" i="10"/>
  <c r="AG481" i="10"/>
  <c r="H593" i="10"/>
  <c r="AG512" i="10"/>
  <c r="H624" i="10"/>
  <c r="AL512" i="10"/>
  <c r="AM512" i="10" s="1"/>
  <c r="AN512" i="10" s="1"/>
  <c r="AG472" i="10"/>
  <c r="H584" i="10"/>
  <c r="AG555" i="10"/>
  <c r="H667" i="10"/>
  <c r="AL555" i="10"/>
  <c r="AM555" i="10" s="1"/>
  <c r="AN555" i="10" s="1"/>
  <c r="AG497" i="10"/>
  <c r="H609" i="10"/>
  <c r="AG490" i="10"/>
  <c r="H602" i="10"/>
  <c r="AG522" i="10"/>
  <c r="H634" i="10"/>
  <c r="AL522" i="10"/>
  <c r="AM522" i="10" s="1"/>
  <c r="AN522" i="10" s="1"/>
  <c r="AG553" i="10"/>
  <c r="AL553" i="10"/>
  <c r="AM553" i="10" s="1"/>
  <c r="AN553" i="10" s="1"/>
  <c r="H665" i="10"/>
  <c r="AG545" i="10"/>
  <c r="AL545" i="10"/>
  <c r="AM545" i="10" s="1"/>
  <c r="AN545" i="10" s="1"/>
  <c r="H657" i="10"/>
  <c r="AG485" i="10"/>
  <c r="H597" i="10"/>
  <c r="AG536" i="10"/>
  <c r="AL536" i="10"/>
  <c r="AM536" i="10" s="1"/>
  <c r="AN536" i="10" s="1"/>
  <c r="H648" i="10"/>
  <c r="AG535" i="10"/>
  <c r="H647" i="10"/>
  <c r="AL535" i="10"/>
  <c r="AM535" i="10" s="1"/>
  <c r="AN535" i="10" s="1"/>
  <c r="AG559" i="10"/>
  <c r="H671" i="10"/>
  <c r="AL559" i="10"/>
  <c r="AM559" i="10" s="1"/>
  <c r="AN559" i="10" s="1"/>
  <c r="I577" i="10"/>
  <c r="AG465" i="10"/>
  <c r="H577" i="10"/>
  <c r="AG464" i="10"/>
  <c r="H576" i="10"/>
  <c r="I576" i="10"/>
  <c r="F689" i="10"/>
  <c r="F688" i="10"/>
  <c r="AN452" i="10"/>
  <c r="AN228" i="10"/>
  <c r="I22" i="1" s="1"/>
  <c r="AN340" i="10"/>
  <c r="J22" i="1" s="1"/>
  <c r="AN16" i="10"/>
  <c r="U116" i="10"/>
  <c r="I13" i="21" s="1"/>
  <c r="G63" i="20"/>
  <c r="H64" i="20"/>
  <c r="F65" i="20"/>
  <c r="F195" i="18"/>
  <c r="F175" i="18" s="1"/>
  <c r="G618" i="10"/>
  <c r="AH618" i="10" s="1"/>
  <c r="AI618" i="10" s="1"/>
  <c r="E627" i="10"/>
  <c r="J515" i="10"/>
  <c r="E694" i="10"/>
  <c r="J582" i="10"/>
  <c r="G699" i="10"/>
  <c r="AH699" i="10" s="1"/>
  <c r="AI699" i="10" s="1"/>
  <c r="E580" i="10"/>
  <c r="J468" i="10"/>
  <c r="G607" i="10"/>
  <c r="AH607" i="10" s="1"/>
  <c r="AI607" i="10" s="1"/>
  <c r="G630" i="10"/>
  <c r="AH630" i="10" s="1"/>
  <c r="AI630" i="10" s="1"/>
  <c r="G650" i="10"/>
  <c r="AH650" i="10" s="1"/>
  <c r="AI650" i="10" s="1"/>
  <c r="I643" i="10"/>
  <c r="I625" i="10"/>
  <c r="I609" i="10"/>
  <c r="J593" i="10"/>
  <c r="E705" i="10"/>
  <c r="I608" i="10"/>
  <c r="E647" i="10"/>
  <c r="J535" i="10"/>
  <c r="I655" i="10"/>
  <c r="E658" i="10"/>
  <c r="J546" i="10"/>
  <c r="E633" i="10"/>
  <c r="J521" i="10"/>
  <c r="G611" i="10"/>
  <c r="AH611" i="10" s="1"/>
  <c r="AI611" i="10" s="1"/>
  <c r="G658" i="10"/>
  <c r="AH658" i="10" s="1"/>
  <c r="AI658" i="10" s="1"/>
  <c r="I668" i="10"/>
  <c r="G621" i="10"/>
  <c r="AH621" i="10" s="1"/>
  <c r="AI621" i="10" s="1"/>
  <c r="I658" i="10"/>
  <c r="I674" i="10"/>
  <c r="G626" i="10"/>
  <c r="AH626" i="10" s="1"/>
  <c r="AI626" i="10" s="1"/>
  <c r="J503" i="10"/>
  <c r="E615" i="10"/>
  <c r="E675" i="10"/>
  <c r="J563" i="10"/>
  <c r="E646" i="10"/>
  <c r="J534" i="10"/>
  <c r="E690" i="10"/>
  <c r="J578" i="10"/>
  <c r="G694" i="10"/>
  <c r="AH694" i="10" s="1"/>
  <c r="AI694" i="10" s="1"/>
  <c r="G668" i="10"/>
  <c r="AH668" i="10" s="1"/>
  <c r="AI668" i="10" s="1"/>
  <c r="J585" i="10"/>
  <c r="E697" i="10"/>
  <c r="I666" i="10"/>
  <c r="G697" i="10"/>
  <c r="AH697" i="10" s="1"/>
  <c r="AI697" i="10" s="1"/>
  <c r="E622" i="10"/>
  <c r="J510" i="10"/>
  <c r="E587" i="10"/>
  <c r="J475" i="10"/>
  <c r="I647" i="10"/>
  <c r="I695" i="10"/>
  <c r="G596" i="10"/>
  <c r="AH596" i="10" s="1"/>
  <c r="AI596" i="10" s="1"/>
  <c r="G612" i="10"/>
  <c r="AH612" i="10" s="1"/>
  <c r="AI612" i="10" s="1"/>
  <c r="E653" i="10"/>
  <c r="J541" i="10"/>
  <c r="G675" i="10"/>
  <c r="AH675" i="10" s="1"/>
  <c r="AI675" i="10" s="1"/>
  <c r="G599" i="10"/>
  <c r="AH599" i="10" s="1"/>
  <c r="AI599" i="10" s="1"/>
  <c r="E635" i="10"/>
  <c r="J523" i="10"/>
  <c r="I621" i="10"/>
  <c r="I605" i="10"/>
  <c r="G785" i="10"/>
  <c r="AH785" i="10" s="1"/>
  <c r="AI785" i="10" s="1"/>
  <c r="E588" i="10"/>
  <c r="J476" i="10"/>
  <c r="I634" i="10"/>
  <c r="I665" i="10"/>
  <c r="G615" i="10"/>
  <c r="AH615" i="10" s="1"/>
  <c r="AI615" i="10" s="1"/>
  <c r="G635" i="10"/>
  <c r="AH635" i="10" s="1"/>
  <c r="AI635" i="10" s="1"/>
  <c r="G643" i="10"/>
  <c r="AH643" i="10" s="1"/>
  <c r="AI643" i="10" s="1"/>
  <c r="G655" i="10"/>
  <c r="AH655" i="10" s="1"/>
  <c r="AI655" i="10" s="1"/>
  <c r="G704" i="10"/>
  <c r="AH704" i="10" s="1"/>
  <c r="AI704" i="10" s="1"/>
  <c r="E579" i="10"/>
  <c r="J467" i="10"/>
  <c r="I651" i="10"/>
  <c r="G669" i="10"/>
  <c r="AH669" i="10" s="1"/>
  <c r="AI669" i="10" s="1"/>
  <c r="I703" i="10"/>
  <c r="I595" i="10"/>
  <c r="E648" i="10"/>
  <c r="J536" i="10"/>
  <c r="E632" i="10"/>
  <c r="J520" i="10"/>
  <c r="G656" i="10"/>
  <c r="AH656" i="10" s="1"/>
  <c r="AI656" i="10" s="1"/>
  <c r="G608" i="10"/>
  <c r="AH608" i="10" s="1"/>
  <c r="AI608" i="10" s="1"/>
  <c r="I607" i="10"/>
  <c r="I659" i="10"/>
  <c r="I633" i="10"/>
  <c r="E698" i="10"/>
  <c r="J586" i="10"/>
  <c r="G700" i="10"/>
  <c r="AH700" i="10" s="1"/>
  <c r="AI700" i="10" s="1"/>
  <c r="J486" i="10"/>
  <c r="E598" i="10"/>
  <c r="I648" i="10"/>
  <c r="F63" i="20"/>
  <c r="G195" i="18"/>
  <c r="I641" i="10"/>
  <c r="I653" i="10"/>
  <c r="E664" i="10"/>
  <c r="J552" i="10"/>
  <c r="E626" i="10"/>
  <c r="J514" i="10"/>
  <c r="I599" i="10"/>
  <c r="E584" i="10"/>
  <c r="J472" i="10"/>
  <c r="G660" i="10"/>
  <c r="AH660" i="10" s="1"/>
  <c r="AI660" i="10" s="1"/>
  <c r="I618" i="10"/>
  <c r="I640" i="10"/>
  <c r="G598" i="10"/>
  <c r="AH598" i="10" s="1"/>
  <c r="AI598" i="10" s="1"/>
  <c r="G614" i="10"/>
  <c r="AH614" i="10" s="1"/>
  <c r="AI614" i="10" s="1"/>
  <c r="E628" i="10"/>
  <c r="J516" i="10"/>
  <c r="G627" i="10"/>
  <c r="AH627" i="10" s="1"/>
  <c r="AI627" i="10" s="1"/>
  <c r="I620" i="10"/>
  <c r="G657" i="10"/>
  <c r="AH657" i="10" s="1"/>
  <c r="AI657" i="10" s="1"/>
  <c r="G653" i="10"/>
  <c r="AH653" i="10" s="1"/>
  <c r="AI653" i="10" s="1"/>
  <c r="G667" i="10"/>
  <c r="AH667" i="10" s="1"/>
  <c r="AI667" i="10" s="1"/>
  <c r="E642" i="10"/>
  <c r="J530" i="10"/>
  <c r="E674" i="10"/>
  <c r="J562" i="10"/>
  <c r="G698" i="10"/>
  <c r="AH698" i="10" s="1"/>
  <c r="AI698" i="10" s="1"/>
  <c r="G651" i="10"/>
  <c r="AH651" i="10" s="1"/>
  <c r="AI651" i="10" s="1"/>
  <c r="J482" i="10"/>
  <c r="E594" i="10"/>
  <c r="E591" i="10"/>
  <c r="J479" i="10"/>
  <c r="I662" i="10"/>
  <c r="I700" i="10"/>
  <c r="I602" i="10"/>
  <c r="I627" i="10"/>
  <c r="I656" i="10"/>
  <c r="I628" i="10"/>
  <c r="AE593" i="10"/>
  <c r="G602" i="10"/>
  <c r="AH602" i="10" s="1"/>
  <c r="AI602" i="10" s="1"/>
  <c r="E624" i="10"/>
  <c r="J512" i="10"/>
  <c r="G666" i="10"/>
  <c r="AH666" i="10" s="1"/>
  <c r="AI666" i="10" s="1"/>
  <c r="E625" i="10"/>
  <c r="J513" i="10"/>
  <c r="I636" i="10"/>
  <c r="J487" i="10"/>
  <c r="E599" i="10"/>
  <c r="I619" i="10"/>
  <c r="I639" i="10"/>
  <c r="G609" i="10"/>
  <c r="AH609" i="10" s="1"/>
  <c r="AI609" i="10" s="1"/>
  <c r="I705" i="10"/>
  <c r="I606" i="10"/>
  <c r="I657" i="10"/>
  <c r="I693" i="10"/>
  <c r="J485" i="10"/>
  <c r="E597" i="10"/>
  <c r="E623" i="10"/>
  <c r="J511" i="10"/>
  <c r="G619" i="10"/>
  <c r="AH619" i="10" s="1"/>
  <c r="AI619" i="10" s="1"/>
  <c r="G633" i="10"/>
  <c r="AH633" i="10" s="1"/>
  <c r="AI633" i="10" s="1"/>
  <c r="J508" i="10"/>
  <c r="E620" i="10"/>
  <c r="I702" i="10"/>
  <c r="I598" i="10"/>
  <c r="E657" i="10"/>
  <c r="J545" i="10"/>
  <c r="I652" i="10"/>
  <c r="I624" i="10"/>
  <c r="G652" i="10"/>
  <c r="AH652" i="10" s="1"/>
  <c r="AI652" i="10" s="1"/>
  <c r="I610" i="10"/>
  <c r="I603" i="10"/>
  <c r="I604" i="10"/>
  <c r="G597" i="10"/>
  <c r="AH597" i="10" s="1"/>
  <c r="AI597" i="10" s="1"/>
  <c r="G613" i="10"/>
  <c r="AH613" i="10" s="1"/>
  <c r="AI613" i="10" s="1"/>
  <c r="E673" i="10"/>
  <c r="J561" i="10"/>
  <c r="J589" i="10"/>
  <c r="E701" i="10"/>
  <c r="J489" i="10"/>
  <c r="E601" i="10"/>
  <c r="I631" i="10"/>
  <c r="I660" i="10"/>
  <c r="I646" i="10"/>
  <c r="G705" i="10"/>
  <c r="AH705" i="10" s="1"/>
  <c r="AI705" i="10" s="1"/>
  <c r="J507" i="10"/>
  <c r="E619" i="10"/>
  <c r="J504" i="10"/>
  <c r="E616" i="10"/>
  <c r="G632" i="10"/>
  <c r="AH632" i="10" s="1"/>
  <c r="AI632" i="10" s="1"/>
  <c r="I664" i="10"/>
  <c r="E666" i="10"/>
  <c r="J554" i="10"/>
  <c r="G672" i="10"/>
  <c r="AH672" i="10" s="1"/>
  <c r="AI672" i="10" s="1"/>
  <c r="E592" i="10"/>
  <c r="J480" i="10"/>
  <c r="E662" i="10"/>
  <c r="J550" i="10"/>
  <c r="I594" i="10"/>
  <c r="E663" i="10"/>
  <c r="J551" i="10"/>
  <c r="I698" i="10"/>
  <c r="I635" i="10"/>
  <c r="G644" i="10"/>
  <c r="AH644" i="10" s="1"/>
  <c r="AI644" i="10" s="1"/>
  <c r="I697" i="10"/>
  <c r="G695" i="10"/>
  <c r="AH695" i="10" s="1"/>
  <c r="AI695" i="10" s="1"/>
  <c r="G654" i="10"/>
  <c r="AH654" i="10" s="1"/>
  <c r="AI654" i="10" s="1"/>
  <c r="E639" i="10"/>
  <c r="J527" i="10"/>
  <c r="J500" i="10"/>
  <c r="E612" i="10"/>
  <c r="I694" i="10"/>
  <c r="I630" i="10"/>
  <c r="G620" i="10"/>
  <c r="AH620" i="10" s="1"/>
  <c r="AI620" i="10" s="1"/>
  <c r="J491" i="10"/>
  <c r="E603" i="10"/>
  <c r="I617" i="10"/>
  <c r="I601" i="10"/>
  <c r="E672" i="10"/>
  <c r="J560" i="10"/>
  <c r="G646" i="10"/>
  <c r="AH646" i="10" s="1"/>
  <c r="AI646" i="10" s="1"/>
  <c r="I616" i="10"/>
  <c r="I600" i="10"/>
  <c r="G648" i="10"/>
  <c r="AH648" i="10" s="1"/>
  <c r="AI648" i="10" s="1"/>
  <c r="I622" i="10"/>
  <c r="G595" i="10"/>
  <c r="AH595" i="10" s="1"/>
  <c r="AI595" i="10" s="1"/>
  <c r="AE578" i="10"/>
  <c r="E670" i="10"/>
  <c r="J558" i="10"/>
  <c r="G638" i="10"/>
  <c r="AH638" i="10" s="1"/>
  <c r="AI638" i="10" s="1"/>
  <c r="E655" i="10"/>
  <c r="J543" i="10"/>
  <c r="I663" i="10"/>
  <c r="J496" i="10"/>
  <c r="E608" i="10"/>
  <c r="AE590" i="10"/>
  <c r="E634" i="10"/>
  <c r="J522" i="10"/>
  <c r="I642" i="10"/>
  <c r="G634" i="10"/>
  <c r="AH634" i="10" s="1"/>
  <c r="AI634" i="10" s="1"/>
  <c r="E583" i="10"/>
  <c r="J471" i="10"/>
  <c r="I638" i="10"/>
  <c r="I670" i="10"/>
  <c r="I691" i="10"/>
  <c r="G702" i="10"/>
  <c r="AH702" i="10" s="1"/>
  <c r="AI702" i="10" s="1"/>
  <c r="E668" i="10"/>
  <c r="J556" i="10"/>
  <c r="I690" i="10"/>
  <c r="E636" i="10"/>
  <c r="J524" i="10"/>
  <c r="I644" i="10"/>
  <c r="I675" i="10"/>
  <c r="E702" i="10"/>
  <c r="J590" i="10"/>
  <c r="G691" i="10"/>
  <c r="AH691" i="10" s="1"/>
  <c r="AI691" i="10" s="1"/>
  <c r="G703" i="10"/>
  <c r="AH703" i="10" s="1"/>
  <c r="AI703" i="10" s="1"/>
  <c r="I611" i="10"/>
  <c r="J492" i="10"/>
  <c r="E604" i="10"/>
  <c r="G693" i="10"/>
  <c r="AH693" i="10" s="1"/>
  <c r="AI693" i="10" s="1"/>
  <c r="G604" i="10"/>
  <c r="AH604" i="10" s="1"/>
  <c r="AI604" i="10" s="1"/>
  <c r="E645" i="10"/>
  <c r="J533" i="10"/>
  <c r="G617" i="10"/>
  <c r="AH617" i="10" s="1"/>
  <c r="AI617" i="10" s="1"/>
  <c r="G665" i="10"/>
  <c r="AH665" i="10" s="1"/>
  <c r="AI665" i="10" s="1"/>
  <c r="J499" i="10"/>
  <c r="E611" i="10"/>
  <c r="I629" i="10"/>
  <c r="I613" i="10"/>
  <c r="I597" i="10"/>
  <c r="E667" i="10"/>
  <c r="J555" i="10"/>
  <c r="I650" i="10"/>
  <c r="G696" i="10"/>
  <c r="AH696" i="10" s="1"/>
  <c r="AI696" i="10" s="1"/>
  <c r="G623" i="10"/>
  <c r="AH623" i="10" s="1"/>
  <c r="AI623" i="10" s="1"/>
  <c r="G639" i="10"/>
  <c r="AH639" i="10" s="1"/>
  <c r="AI639" i="10" s="1"/>
  <c r="G647" i="10"/>
  <c r="AH647" i="10" s="1"/>
  <c r="AI647" i="10" s="1"/>
  <c r="G603" i="10"/>
  <c r="AH603" i="10" s="1"/>
  <c r="AI603" i="10" s="1"/>
  <c r="E643" i="10"/>
  <c r="J531" i="10"/>
  <c r="I696" i="10"/>
  <c r="J494" i="10"/>
  <c r="E606" i="10"/>
  <c r="G629" i="10"/>
  <c r="AH629" i="10" s="1"/>
  <c r="AI629" i="10" s="1"/>
  <c r="J488" i="10"/>
  <c r="E600" i="10"/>
  <c r="E665" i="10"/>
  <c r="J553" i="10"/>
  <c r="G600" i="10"/>
  <c r="AH600" i="10" s="1"/>
  <c r="AI600" i="10" s="1"/>
  <c r="E637" i="10"/>
  <c r="J525" i="10"/>
  <c r="E753" i="10"/>
  <c r="J641" i="10"/>
  <c r="J506" i="10"/>
  <c r="E618" i="10"/>
  <c r="J495" i="10"/>
  <c r="E607" i="10"/>
  <c r="E651" i="10"/>
  <c r="J539" i="10"/>
  <c r="G692" i="10"/>
  <c r="AH692" i="10" s="1"/>
  <c r="AI692" i="10" s="1"/>
  <c r="G671" i="10"/>
  <c r="AH671" i="10" s="1"/>
  <c r="AI671" i="10" s="1"/>
  <c r="E640" i="10"/>
  <c r="J528" i="10"/>
  <c r="G662" i="10"/>
  <c r="AH662" i="10" s="1"/>
  <c r="AI662" i="10" s="1"/>
  <c r="I637" i="10"/>
  <c r="I645" i="10"/>
  <c r="I661" i="10"/>
  <c r="J498" i="10"/>
  <c r="E610" i="10"/>
  <c r="G674" i="10"/>
  <c r="AH674" i="10" s="1"/>
  <c r="AI674" i="10" s="1"/>
  <c r="G649" i="10"/>
  <c r="AH649" i="10" s="1"/>
  <c r="AI649" i="10" s="1"/>
  <c r="I671" i="10"/>
  <c r="I704" i="10"/>
  <c r="E629" i="10"/>
  <c r="J517" i="10"/>
  <c r="I672" i="10"/>
  <c r="G606" i="10"/>
  <c r="AH606" i="10" s="1"/>
  <c r="AI606" i="10" s="1"/>
  <c r="G622" i="10"/>
  <c r="AH622" i="10" s="1"/>
  <c r="AI622" i="10" s="1"/>
  <c r="G645" i="10"/>
  <c r="AH645" i="10" s="1"/>
  <c r="AI645" i="10" s="1"/>
  <c r="J484" i="10"/>
  <c r="E596" i="10"/>
  <c r="G701" i="10"/>
  <c r="AH701" i="10" s="1"/>
  <c r="AI701" i="10" s="1"/>
  <c r="J490" i="10"/>
  <c r="E602" i="10"/>
  <c r="E644" i="10"/>
  <c r="J532" i="10"/>
  <c r="G616" i="10"/>
  <c r="AH616" i="10" s="1"/>
  <c r="AI616" i="10" s="1"/>
  <c r="G690" i="10"/>
  <c r="AH690" i="10" s="1"/>
  <c r="AI690" i="10" s="1"/>
  <c r="G631" i="10"/>
  <c r="AH631" i="10" s="1"/>
  <c r="AI631" i="10" s="1"/>
  <c r="G659" i="10"/>
  <c r="AH659" i="10" s="1"/>
  <c r="AI659" i="10" s="1"/>
  <c r="E652" i="10"/>
  <c r="J540" i="10"/>
  <c r="I692" i="10"/>
  <c r="J501" i="10"/>
  <c r="E613" i="10"/>
  <c r="G670" i="10"/>
  <c r="AH670" i="10" s="1"/>
  <c r="AI670" i="10" s="1"/>
  <c r="G594" i="10"/>
  <c r="AH594" i="10" s="1"/>
  <c r="AI594" i="10" s="1"/>
  <c r="G610" i="10"/>
  <c r="AH610" i="10" s="1"/>
  <c r="AI610" i="10" s="1"/>
  <c r="G661" i="10"/>
  <c r="AH661" i="10" s="1"/>
  <c r="AI661" i="10" s="1"/>
  <c r="G640" i="10"/>
  <c r="AH640" i="10" s="1"/>
  <c r="AI640" i="10" s="1"/>
  <c r="I614" i="10"/>
  <c r="E660" i="10"/>
  <c r="J548" i="10"/>
  <c r="E671" i="10"/>
  <c r="J559" i="10"/>
  <c r="I626" i="10"/>
  <c r="E630" i="10"/>
  <c r="J518" i="10"/>
  <c r="I669" i="10"/>
  <c r="G664" i="10"/>
  <c r="AH664" i="10" s="1"/>
  <c r="AI664" i="10" s="1"/>
  <c r="G601" i="10"/>
  <c r="AH601" i="10" s="1"/>
  <c r="AI601" i="10" s="1"/>
  <c r="I699" i="10"/>
  <c r="J505" i="10"/>
  <c r="E617" i="10"/>
  <c r="I649" i="10"/>
  <c r="G642" i="10"/>
  <c r="AH642" i="10" s="1"/>
  <c r="AI642" i="10" s="1"/>
  <c r="E659" i="10"/>
  <c r="J547" i="10"/>
  <c r="I701" i="10"/>
  <c r="I667" i="10"/>
  <c r="E669" i="10"/>
  <c r="J557" i="10"/>
  <c r="G625" i="10"/>
  <c r="AH625" i="10" s="1"/>
  <c r="AI625" i="10" s="1"/>
  <c r="G628" i="10"/>
  <c r="AH628" i="10" s="1"/>
  <c r="AI628" i="10" s="1"/>
  <c r="J497" i="10"/>
  <c r="E609" i="10"/>
  <c r="E649" i="10"/>
  <c r="J537" i="10"/>
  <c r="E661" i="10"/>
  <c r="J549" i="10"/>
  <c r="I623" i="10"/>
  <c r="J483" i="10"/>
  <c r="E595" i="10"/>
  <c r="G636" i="10"/>
  <c r="AH636" i="10" s="1"/>
  <c r="AI636" i="10" s="1"/>
  <c r="J509" i="10"/>
  <c r="E621" i="10"/>
  <c r="J502" i="10"/>
  <c r="E614" i="10"/>
  <c r="E656" i="10"/>
  <c r="J544" i="10"/>
  <c r="I612" i="10"/>
  <c r="I596" i="10"/>
  <c r="G605" i="10"/>
  <c r="AH605" i="10" s="1"/>
  <c r="AI605" i="10" s="1"/>
  <c r="G663" i="10"/>
  <c r="AH663" i="10" s="1"/>
  <c r="AI663" i="10" s="1"/>
  <c r="I615" i="10"/>
  <c r="I632" i="10"/>
  <c r="E638" i="10"/>
  <c r="J526" i="10"/>
  <c r="E654" i="10"/>
  <c r="J542" i="10"/>
  <c r="G624" i="10"/>
  <c r="AH624" i="10" s="1"/>
  <c r="AI624" i="10" s="1"/>
  <c r="E650" i="10"/>
  <c r="J538" i="10"/>
  <c r="I785" i="10"/>
  <c r="G641" i="10"/>
  <c r="AH641" i="10" s="1"/>
  <c r="AI641" i="10" s="1"/>
  <c r="I654" i="10"/>
  <c r="J493" i="10"/>
  <c r="E605" i="10"/>
  <c r="E631" i="10"/>
  <c r="J519" i="10"/>
  <c r="G637" i="10"/>
  <c r="AH637" i="10" s="1"/>
  <c r="AI637" i="10" s="1"/>
  <c r="J581" i="10"/>
  <c r="E693" i="10"/>
  <c r="K22" i="1"/>
  <c r="G689" i="10"/>
  <c r="AH689" i="10" s="1"/>
  <c r="AI689" i="10" s="1"/>
  <c r="G688" i="10"/>
  <c r="AH688" i="10" s="1"/>
  <c r="AI688" i="10" s="1"/>
  <c r="AL464" i="10"/>
  <c r="AM464" i="10" s="1"/>
  <c r="AN464" i="10" s="1"/>
  <c r="AL465" i="10"/>
  <c r="AM465" i="10" s="1"/>
  <c r="AN465" i="10" s="1"/>
  <c r="K24" i="5" l="1"/>
  <c r="J24" i="5"/>
  <c r="I24" i="5"/>
  <c r="AE582" i="10"/>
  <c r="AE586" i="10"/>
  <c r="AE589" i="10"/>
  <c r="AD388" i="10"/>
  <c r="AD405" i="10"/>
  <c r="AD478" i="10"/>
  <c r="AD378" i="10"/>
  <c r="AD467" i="10"/>
  <c r="AD412" i="10"/>
  <c r="AD561" i="10"/>
  <c r="AD427" i="10"/>
  <c r="AD475" i="10"/>
  <c r="AD409" i="10"/>
  <c r="AD439" i="10"/>
  <c r="AD472" i="10"/>
  <c r="AD429" i="10"/>
  <c r="T478" i="10"/>
  <c r="AD400" i="10"/>
  <c r="AE585" i="10"/>
  <c r="AI676" i="10"/>
  <c r="N169" i="21" s="1"/>
  <c r="AE536" i="10"/>
  <c r="Q536" i="10"/>
  <c r="AE534" i="10"/>
  <c r="Q534" i="10"/>
  <c r="AE521" i="10"/>
  <c r="Q521" i="10"/>
  <c r="AE538" i="10"/>
  <c r="Q538" i="10"/>
  <c r="AE491" i="10"/>
  <c r="Q491" i="10"/>
  <c r="AE512" i="10"/>
  <c r="Q512" i="10"/>
  <c r="AE537" i="10"/>
  <c r="Q537" i="10"/>
  <c r="AE557" i="10"/>
  <c r="Q557" i="10"/>
  <c r="AE526" i="10"/>
  <c r="Q526" i="10"/>
  <c r="AE544" i="10"/>
  <c r="Q544" i="10"/>
  <c r="AE550" i="10"/>
  <c r="Q550" i="10"/>
  <c r="AE504" i="10"/>
  <c r="Q504" i="10"/>
  <c r="AE559" i="10"/>
  <c r="Q559" i="10"/>
  <c r="AD474" i="10"/>
  <c r="T474" i="10" s="1"/>
  <c r="AD435" i="10"/>
  <c r="T435" i="10" s="1"/>
  <c r="AD451" i="10"/>
  <c r="AD375" i="10"/>
  <c r="AD421" i="10"/>
  <c r="AD380" i="10"/>
  <c r="T380" i="10" s="1"/>
  <c r="AD381" i="10"/>
  <c r="AD423" i="10"/>
  <c r="AD387" i="10"/>
  <c r="AD438" i="10"/>
  <c r="AD428" i="10"/>
  <c r="AD444" i="10"/>
  <c r="AD425" i="10"/>
  <c r="AE552" i="10"/>
  <c r="Q552" i="10"/>
  <c r="AE520" i="10"/>
  <c r="Q520" i="10"/>
  <c r="AE522" i="10"/>
  <c r="Q522" i="10"/>
  <c r="AE498" i="10"/>
  <c r="Q498" i="10"/>
  <c r="AE540" i="10"/>
  <c r="Q540" i="10"/>
  <c r="AE555" i="10"/>
  <c r="Q555" i="10"/>
  <c r="AE532" i="10"/>
  <c r="Q532" i="10"/>
  <c r="AE587" i="10"/>
  <c r="Q587" i="10"/>
  <c r="AE514" i="10"/>
  <c r="Q514" i="10"/>
  <c r="AE502" i="10"/>
  <c r="Q502" i="10"/>
  <c r="AE490" i="10"/>
  <c r="Q490" i="10"/>
  <c r="AE543" i="10"/>
  <c r="Q543" i="10"/>
  <c r="AE518" i="10"/>
  <c r="Q518" i="10"/>
  <c r="AE560" i="10"/>
  <c r="Q560" i="10"/>
  <c r="AE549" i="10"/>
  <c r="Q549" i="10"/>
  <c r="AE495" i="10"/>
  <c r="Q495" i="10"/>
  <c r="AE548" i="10"/>
  <c r="Q548" i="10"/>
  <c r="AE485" i="10"/>
  <c r="Q485" i="10"/>
  <c r="AE511" i="10"/>
  <c r="Q511" i="10"/>
  <c r="AE507" i="10"/>
  <c r="Q507" i="10"/>
  <c r="AE551" i="10"/>
  <c r="Q551" i="10"/>
  <c r="AE488" i="10"/>
  <c r="Q488" i="10"/>
  <c r="AE531" i="10"/>
  <c r="Q531" i="10"/>
  <c r="AE506" i="10"/>
  <c r="Q506" i="10"/>
  <c r="AE541" i="10"/>
  <c r="Q541" i="10"/>
  <c r="AD370" i="10"/>
  <c r="T370" i="10" s="1"/>
  <c r="AD379" i="10"/>
  <c r="AD397" i="10"/>
  <c r="T397" i="10" s="1"/>
  <c r="AD404" i="10"/>
  <c r="AD403" i="10"/>
  <c r="AD447" i="10"/>
  <c r="AD431" i="10"/>
  <c r="T431" i="10" s="1"/>
  <c r="AD385" i="10"/>
  <c r="S415" i="10"/>
  <c r="U415" i="10" s="1"/>
  <c r="S373" i="10"/>
  <c r="U373" i="10" s="1"/>
  <c r="S383" i="10"/>
  <c r="U383" i="10" s="1"/>
  <c r="S448" i="10"/>
  <c r="U448" i="10" s="1"/>
  <c r="S407" i="10"/>
  <c r="U407" i="10" s="1"/>
  <c r="S441" i="10"/>
  <c r="U441" i="10" s="1"/>
  <c r="S370" i="10"/>
  <c r="U370" i="10" s="1"/>
  <c r="S377" i="10"/>
  <c r="U377" i="10" s="1"/>
  <c r="S471" i="10"/>
  <c r="U471" i="10" s="1"/>
  <c r="S480" i="10"/>
  <c r="U480" i="10" s="1"/>
  <c r="S411" i="10"/>
  <c r="U411" i="10" s="1"/>
  <c r="S391" i="10"/>
  <c r="U391" i="10" s="1"/>
  <c r="S413" i="10"/>
  <c r="U413" i="10" s="1"/>
  <c r="S379" i="10"/>
  <c r="U379" i="10" s="1"/>
  <c r="T379" i="10"/>
  <c r="S397" i="10"/>
  <c r="U397" i="10" s="1"/>
  <c r="T404" i="10"/>
  <c r="S404" i="10"/>
  <c r="U404" i="10" s="1"/>
  <c r="T403" i="10"/>
  <c r="S403" i="10"/>
  <c r="U403" i="10" s="1"/>
  <c r="T447" i="10"/>
  <c r="S447" i="10"/>
  <c r="U447" i="10" s="1"/>
  <c r="S431" i="10"/>
  <c r="U431" i="10" s="1"/>
  <c r="S385" i="10"/>
  <c r="U385" i="10" s="1"/>
  <c r="T385" i="10"/>
  <c r="S440" i="10"/>
  <c r="U440" i="10" s="1"/>
  <c r="S450" i="10"/>
  <c r="U450" i="10" s="1"/>
  <c r="S479" i="10"/>
  <c r="U479" i="10" s="1"/>
  <c r="S417" i="10"/>
  <c r="U417" i="10" s="1"/>
  <c r="S410" i="10"/>
  <c r="U410" i="10" s="1"/>
  <c r="S467" i="10"/>
  <c r="U467" i="10" s="1"/>
  <c r="T467" i="10"/>
  <c r="T412" i="10"/>
  <c r="S412" i="10"/>
  <c r="U412" i="10" s="1"/>
  <c r="S561" i="10"/>
  <c r="U561" i="10" s="1"/>
  <c r="T561" i="10"/>
  <c r="S394" i="10"/>
  <c r="U394" i="10" s="1"/>
  <c r="T427" i="10"/>
  <c r="S427" i="10"/>
  <c r="U427" i="10" s="1"/>
  <c r="S376" i="10"/>
  <c r="U376" i="10" s="1"/>
  <c r="S386" i="10"/>
  <c r="U386" i="10" s="1"/>
  <c r="S393" i="10"/>
  <c r="U393" i="10" s="1"/>
  <c r="S408" i="10"/>
  <c r="U408" i="10" s="1"/>
  <c r="S437" i="10"/>
  <c r="U437" i="10" s="1"/>
  <c r="AE482" i="10"/>
  <c r="Q482" i="10"/>
  <c r="AE584" i="10"/>
  <c r="Q584" i="10"/>
  <c r="AE553" i="10"/>
  <c r="Q553" i="10"/>
  <c r="AE493" i="10"/>
  <c r="Q493" i="10"/>
  <c r="AE499" i="10"/>
  <c r="Q499" i="10"/>
  <c r="AE545" i="10"/>
  <c r="Q545" i="10"/>
  <c r="AE579" i="10"/>
  <c r="Q579" i="10"/>
  <c r="AE516" i="10"/>
  <c r="Q516" i="10"/>
  <c r="AE505" i="10"/>
  <c r="Q505" i="10"/>
  <c r="AE533" i="10"/>
  <c r="Q533" i="10"/>
  <c r="S380" i="10"/>
  <c r="U380" i="10" s="1"/>
  <c r="S381" i="10"/>
  <c r="U381" i="10" s="1"/>
  <c r="T381" i="10"/>
  <c r="T423" i="10"/>
  <c r="S423" i="10"/>
  <c r="U423" i="10" s="1"/>
  <c r="S387" i="10"/>
  <c r="U387" i="10" s="1"/>
  <c r="T387" i="10"/>
  <c r="T438" i="10"/>
  <c r="S438" i="10"/>
  <c r="U438" i="10" s="1"/>
  <c r="S398" i="10"/>
  <c r="U398" i="10" s="1"/>
  <c r="S414" i="10"/>
  <c r="U414" i="10" s="1"/>
  <c r="T428" i="10"/>
  <c r="S428" i="10"/>
  <c r="U428" i="10" s="1"/>
  <c r="S406" i="10"/>
  <c r="U406" i="10" s="1"/>
  <c r="T444" i="10"/>
  <c r="S444" i="10"/>
  <c r="U444" i="10" s="1"/>
  <c r="T425" i="10"/>
  <c r="S425" i="10"/>
  <c r="U425" i="10" s="1"/>
  <c r="AE492" i="10"/>
  <c r="Q492" i="10"/>
  <c r="AE501" i="10"/>
  <c r="Q501" i="10"/>
  <c r="AE583" i="10"/>
  <c r="Q583" i="10"/>
  <c r="AE554" i="10"/>
  <c r="Q554" i="10"/>
  <c r="AE558" i="10"/>
  <c r="Q558" i="10"/>
  <c r="AE562" i="10"/>
  <c r="Q562" i="10"/>
  <c r="AE588" i="10"/>
  <c r="Q588" i="10"/>
  <c r="AE510" i="10"/>
  <c r="Q510" i="10"/>
  <c r="AE513" i="10"/>
  <c r="Q513" i="10"/>
  <c r="AE529" i="10"/>
  <c r="Q529" i="10"/>
  <c r="AD376" i="10"/>
  <c r="T376" i="10" s="1"/>
  <c r="AD386" i="10"/>
  <c r="T386" i="10" s="1"/>
  <c r="AD393" i="10"/>
  <c r="T393" i="10" s="1"/>
  <c r="AD470" i="10"/>
  <c r="T470" i="10" s="1"/>
  <c r="AD473" i="10"/>
  <c r="T473" i="10" s="1"/>
  <c r="AD408" i="10"/>
  <c r="T408" i="10" s="1"/>
  <c r="AD437" i="10"/>
  <c r="T437" i="10" s="1"/>
  <c r="AD395" i="10"/>
  <c r="AD419" i="10"/>
  <c r="AD469" i="10"/>
  <c r="T469" i="10" s="1"/>
  <c r="AD420" i="10"/>
  <c r="AD384" i="10"/>
  <c r="AD401" i="10"/>
  <c r="AD374" i="10"/>
  <c r="AD442" i="10"/>
  <c r="AE542" i="10"/>
  <c r="Q542" i="10"/>
  <c r="AE483" i="10"/>
  <c r="Q483" i="10"/>
  <c r="AE503" i="10"/>
  <c r="Q503" i="10"/>
  <c r="AE500" i="10"/>
  <c r="Q500" i="10"/>
  <c r="AE509" i="10"/>
  <c r="Q509" i="10"/>
  <c r="AE486" i="10"/>
  <c r="Q486" i="10"/>
  <c r="AE581" i="10"/>
  <c r="Q581" i="10"/>
  <c r="AE494" i="10"/>
  <c r="Q494" i="10"/>
  <c r="AE527" i="10"/>
  <c r="Q527" i="10"/>
  <c r="AE524" i="10"/>
  <c r="Q524" i="10"/>
  <c r="AE556" i="10"/>
  <c r="Q556" i="10"/>
  <c r="AE580" i="10"/>
  <c r="Q580" i="10"/>
  <c r="AE489" i="10"/>
  <c r="Q489" i="10"/>
  <c r="AE528" i="10"/>
  <c r="Q528" i="10"/>
  <c r="AE487" i="10"/>
  <c r="Q487" i="10"/>
  <c r="AE525" i="10"/>
  <c r="Q525" i="10"/>
  <c r="AE547" i="10"/>
  <c r="Q547" i="10"/>
  <c r="AE591" i="10"/>
  <c r="Q591" i="10"/>
  <c r="AE519" i="10"/>
  <c r="Q519" i="10"/>
  <c r="AE517" i="10"/>
  <c r="Q517" i="10"/>
  <c r="AE546" i="10"/>
  <c r="Q546" i="10"/>
  <c r="AE515" i="10"/>
  <c r="Q515" i="10"/>
  <c r="AE497" i="10"/>
  <c r="Q497" i="10"/>
  <c r="AE592" i="10"/>
  <c r="Q592" i="10"/>
  <c r="S426" i="10"/>
  <c r="U426" i="10" s="1"/>
  <c r="S388" i="10"/>
  <c r="U388" i="10" s="1"/>
  <c r="T388" i="10"/>
  <c r="S405" i="10"/>
  <c r="U405" i="10" s="1"/>
  <c r="T405" i="10"/>
  <c r="S378" i="10"/>
  <c r="U378" i="10" s="1"/>
  <c r="T378" i="10"/>
  <c r="S422" i="10"/>
  <c r="U422" i="10" s="1"/>
  <c r="S475" i="10"/>
  <c r="U475" i="10" s="1"/>
  <c r="T475" i="10"/>
  <c r="S392" i="10"/>
  <c r="U392" i="10" s="1"/>
  <c r="S402" i="10"/>
  <c r="U402" i="10" s="1"/>
  <c r="S409" i="10"/>
  <c r="U409" i="10" s="1"/>
  <c r="T409" i="10"/>
  <c r="T439" i="10"/>
  <c r="S439" i="10"/>
  <c r="U439" i="10" s="1"/>
  <c r="T472" i="10"/>
  <c r="S472" i="10"/>
  <c r="U472" i="10" s="1"/>
  <c r="S436" i="10"/>
  <c r="U436" i="10" s="1"/>
  <c r="T429" i="10"/>
  <c r="S429" i="10"/>
  <c r="U429" i="10" s="1"/>
  <c r="S446" i="10"/>
  <c r="U446" i="10" s="1"/>
  <c r="S396" i="10"/>
  <c r="U396" i="10" s="1"/>
  <c r="S371" i="10"/>
  <c r="U371" i="10" s="1"/>
  <c r="S468" i="10"/>
  <c r="U468" i="10" s="1"/>
  <c r="S382" i="10"/>
  <c r="U382" i="10" s="1"/>
  <c r="S445" i="10"/>
  <c r="U445" i="10" s="1"/>
  <c r="T400" i="10"/>
  <c r="S400" i="10"/>
  <c r="U400" i="10" s="1"/>
  <c r="S390" i="10"/>
  <c r="U390" i="10" s="1"/>
  <c r="S418" i="10"/>
  <c r="U418" i="10" s="1"/>
  <c r="S433" i="10"/>
  <c r="U433" i="10" s="1"/>
  <c r="S372" i="10"/>
  <c r="U372" i="10" s="1"/>
  <c r="S389" i="10"/>
  <c r="U389" i="10" s="1"/>
  <c r="S399" i="10"/>
  <c r="U399" i="10" s="1"/>
  <c r="S443" i="10"/>
  <c r="U443" i="10" s="1"/>
  <c r="S476" i="10"/>
  <c r="U476" i="10" s="1"/>
  <c r="S424" i="10"/>
  <c r="U424" i="10" s="1"/>
  <c r="S430" i="10"/>
  <c r="U430" i="10" s="1"/>
  <c r="S435" i="10"/>
  <c r="U435" i="10" s="1"/>
  <c r="S432" i="10"/>
  <c r="U432" i="10" s="1"/>
  <c r="T451" i="10"/>
  <c r="S451" i="10"/>
  <c r="U451" i="10" s="1"/>
  <c r="S375" i="10"/>
  <c r="U375" i="10" s="1"/>
  <c r="T375" i="10"/>
  <c r="T421" i="10"/>
  <c r="S421" i="10"/>
  <c r="U421" i="10" s="1"/>
  <c r="AE673" i="10"/>
  <c r="Q673" i="10"/>
  <c r="AE539" i="10"/>
  <c r="Q539" i="10"/>
  <c r="AE484" i="10"/>
  <c r="Q484" i="10"/>
  <c r="AE535" i="10"/>
  <c r="Q535" i="10"/>
  <c r="AE563" i="10"/>
  <c r="Q563" i="10"/>
  <c r="AE530" i="10"/>
  <c r="Q530" i="10"/>
  <c r="AE496" i="10"/>
  <c r="Q496" i="10"/>
  <c r="AE508" i="10"/>
  <c r="Q508" i="10"/>
  <c r="AE523" i="10"/>
  <c r="Q523" i="10"/>
  <c r="S478" i="10"/>
  <c r="U478" i="10" s="1"/>
  <c r="S474" i="10"/>
  <c r="U474" i="10" s="1"/>
  <c r="T395" i="10"/>
  <c r="S395" i="10"/>
  <c r="U395" i="10" s="1"/>
  <c r="T419" i="10"/>
  <c r="S419" i="10"/>
  <c r="U419" i="10" s="1"/>
  <c r="S416" i="10"/>
  <c r="U416" i="10" s="1"/>
  <c r="S469" i="10"/>
  <c r="U469" i="10" s="1"/>
  <c r="T420" i="10"/>
  <c r="S420" i="10"/>
  <c r="U420" i="10" s="1"/>
  <c r="S384" i="10"/>
  <c r="U384" i="10" s="1"/>
  <c r="T384" i="10"/>
  <c r="S401" i="10"/>
  <c r="U401" i="10" s="1"/>
  <c r="T401" i="10"/>
  <c r="S374" i="10"/>
  <c r="U374" i="10" s="1"/>
  <c r="T374" i="10"/>
  <c r="S434" i="10"/>
  <c r="U434" i="10" s="1"/>
  <c r="T442" i="10"/>
  <c r="S442" i="10"/>
  <c r="U442" i="10" s="1"/>
  <c r="P785" i="10"/>
  <c r="Z785" i="10"/>
  <c r="P615" i="10"/>
  <c r="Z615" i="10"/>
  <c r="P692" i="10"/>
  <c r="Z692" i="10"/>
  <c r="P645" i="10"/>
  <c r="Z645" i="10"/>
  <c r="P696" i="10"/>
  <c r="Z696" i="10"/>
  <c r="P629" i="10"/>
  <c r="Z629" i="10"/>
  <c r="P691" i="10"/>
  <c r="Z691" i="10"/>
  <c r="P663" i="10"/>
  <c r="Z663" i="10"/>
  <c r="P635" i="10"/>
  <c r="Z635" i="10"/>
  <c r="P631" i="10"/>
  <c r="Z631" i="10"/>
  <c r="P603" i="10"/>
  <c r="Z603" i="10"/>
  <c r="P624" i="10"/>
  <c r="Z624" i="10"/>
  <c r="P598" i="10"/>
  <c r="Z598" i="10"/>
  <c r="P700" i="10"/>
  <c r="Z700" i="10"/>
  <c r="P620" i="10"/>
  <c r="Z620" i="10"/>
  <c r="P703" i="10"/>
  <c r="Z703" i="10"/>
  <c r="P651" i="10"/>
  <c r="Z651" i="10"/>
  <c r="P605" i="10"/>
  <c r="Z605" i="10"/>
  <c r="P695" i="10"/>
  <c r="Z695" i="10"/>
  <c r="P666" i="10"/>
  <c r="Z666" i="10"/>
  <c r="P668" i="10"/>
  <c r="Z668" i="10"/>
  <c r="P643" i="10"/>
  <c r="Z643" i="10"/>
  <c r="AG648" i="10"/>
  <c r="AJ648" i="10"/>
  <c r="AK648" i="10" s="1"/>
  <c r="AL648" i="10"/>
  <c r="AM648" i="10" s="1"/>
  <c r="AN648" i="10" s="1"/>
  <c r="H760" i="10"/>
  <c r="AG665" i="10"/>
  <c r="H777" i="10"/>
  <c r="AJ665" i="10"/>
  <c r="AK665" i="10" s="1"/>
  <c r="AL665" i="10"/>
  <c r="AM665" i="10" s="1"/>
  <c r="AN665" i="10" s="1"/>
  <c r="AG634" i="10"/>
  <c r="AJ634" i="10"/>
  <c r="AK634" i="10" s="1"/>
  <c r="AL634" i="10"/>
  <c r="AM634" i="10" s="1"/>
  <c r="AN634" i="10" s="1"/>
  <c r="H746" i="10"/>
  <c r="AG609" i="10"/>
  <c r="H721" i="10"/>
  <c r="AJ609" i="10"/>
  <c r="AK609" i="10" s="1"/>
  <c r="AL609" i="10" s="1"/>
  <c r="AM609" i="10" s="1"/>
  <c r="AN609" i="10" s="1"/>
  <c r="AG624" i="10"/>
  <c r="AJ624" i="10"/>
  <c r="AK624" i="10" s="1"/>
  <c r="AL624" i="10"/>
  <c r="AM624" i="10" s="1"/>
  <c r="AN624" i="10" s="1"/>
  <c r="H736" i="10"/>
  <c r="AG586" i="10"/>
  <c r="AJ586" i="10"/>
  <c r="AK586" i="10" s="1"/>
  <c r="AL586" i="10" s="1"/>
  <c r="AM586" i="10" s="1"/>
  <c r="AN586" i="10" s="1"/>
  <c r="H698" i="10"/>
  <c r="AD410" i="10"/>
  <c r="T410" i="10" s="1"/>
  <c r="AD394" i="10"/>
  <c r="T394" i="10" s="1"/>
  <c r="AG608" i="10"/>
  <c r="H720" i="10"/>
  <c r="AJ608" i="10"/>
  <c r="AK608" i="10" s="1"/>
  <c r="AL608" i="10" s="1"/>
  <c r="AM608" i="10" s="1"/>
  <c r="AN608" i="10" s="1"/>
  <c r="AG622" i="10"/>
  <c r="AJ622" i="10"/>
  <c r="AK622" i="10" s="1"/>
  <c r="AL622" i="10"/>
  <c r="AM622" i="10" s="1"/>
  <c r="AN622" i="10" s="1"/>
  <c r="H734" i="10"/>
  <c r="AG623" i="10"/>
  <c r="AL623" i="10"/>
  <c r="AM623" i="10" s="1"/>
  <c r="AN623" i="10" s="1"/>
  <c r="H735" i="10"/>
  <c r="AJ623" i="10"/>
  <c r="AK623" i="10" s="1"/>
  <c r="AG621" i="10"/>
  <c r="AJ621" i="10"/>
  <c r="AK621" i="10" s="1"/>
  <c r="AL621" i="10"/>
  <c r="AM621" i="10" s="1"/>
  <c r="AN621" i="10" s="1"/>
  <c r="H733" i="10"/>
  <c r="AG596" i="10"/>
  <c r="H708" i="10"/>
  <c r="AJ596" i="10"/>
  <c r="AK596" i="10" s="1"/>
  <c r="AL596" i="10" s="1"/>
  <c r="AM596" i="10" s="1"/>
  <c r="AN596" i="10" s="1"/>
  <c r="AG643" i="10"/>
  <c r="H755" i="10"/>
  <c r="AJ643" i="10"/>
  <c r="AK643" i="10" s="1"/>
  <c r="AL643" i="10"/>
  <c r="AM643" i="10" s="1"/>
  <c r="AN643" i="10" s="1"/>
  <c r="AG585" i="10"/>
  <c r="H697" i="10"/>
  <c r="AJ585" i="10"/>
  <c r="AK585" i="10" s="1"/>
  <c r="AL585" i="10" s="1"/>
  <c r="AM585" i="10" s="1"/>
  <c r="AN585" i="10" s="1"/>
  <c r="AG615" i="10"/>
  <c r="AJ615" i="10"/>
  <c r="AK615" i="10" s="1"/>
  <c r="AL615" i="10"/>
  <c r="AM615" i="10" s="1"/>
  <c r="AN615" i="10" s="1"/>
  <c r="H727" i="10"/>
  <c r="AG673" i="10"/>
  <c r="AL673" i="10"/>
  <c r="AM673" i="10" s="1"/>
  <c r="AN673" i="10" s="1"/>
  <c r="H785" i="10"/>
  <c r="AJ673" i="10"/>
  <c r="AK673" i="10" s="1"/>
  <c r="AG617" i="10"/>
  <c r="AL617" i="10"/>
  <c r="AM617" i="10" s="1"/>
  <c r="AN617" i="10" s="1"/>
  <c r="H729" i="10"/>
  <c r="AJ617" i="10"/>
  <c r="AK617" i="10" s="1"/>
  <c r="AD426" i="10"/>
  <c r="T426" i="10" s="1"/>
  <c r="AD422" i="10"/>
  <c r="T422" i="10" s="1"/>
  <c r="AD392" i="10"/>
  <c r="T392" i="10" s="1"/>
  <c r="AD402" i="10"/>
  <c r="T402" i="10" s="1"/>
  <c r="AD436" i="10"/>
  <c r="T436" i="10" s="1"/>
  <c r="AG654" i="10"/>
  <c r="AL654" i="10"/>
  <c r="AM654" i="10" s="1"/>
  <c r="AN654" i="10" s="1"/>
  <c r="H766" i="10"/>
  <c r="AJ654" i="10"/>
  <c r="AK654" i="10" s="1"/>
  <c r="AD466" i="10"/>
  <c r="T466" i="10" s="1"/>
  <c r="AD446" i="10"/>
  <c r="T446" i="10" s="1"/>
  <c r="AD396" i="10"/>
  <c r="T396" i="10" s="1"/>
  <c r="AD371" i="10"/>
  <c r="T371" i="10" s="1"/>
  <c r="AD468" i="10"/>
  <c r="T468" i="10" s="1"/>
  <c r="AD382" i="10"/>
  <c r="T382" i="10" s="1"/>
  <c r="AD445" i="10"/>
  <c r="T445" i="10" s="1"/>
  <c r="AD390" i="10"/>
  <c r="T390" i="10" s="1"/>
  <c r="AD418" i="10"/>
  <c r="T418" i="10" s="1"/>
  <c r="AD433" i="10"/>
  <c r="T433" i="10" s="1"/>
  <c r="AG656" i="10"/>
  <c r="AJ656" i="10"/>
  <c r="AK656" i="10" s="1"/>
  <c r="AL656" i="10"/>
  <c r="AM656" i="10" s="1"/>
  <c r="AN656" i="10" s="1"/>
  <c r="H768" i="10"/>
  <c r="AG616" i="10"/>
  <c r="AJ616" i="10"/>
  <c r="AK616" i="10" s="1"/>
  <c r="AL616" i="10"/>
  <c r="AM616" i="10" s="1"/>
  <c r="AN616" i="10" s="1"/>
  <c r="H728" i="10"/>
  <c r="AG598" i="10"/>
  <c r="AJ598" i="10"/>
  <c r="AK598" i="10" s="1"/>
  <c r="AL598" i="10" s="1"/>
  <c r="AM598" i="10" s="1"/>
  <c r="AN598" i="10" s="1"/>
  <c r="H710" i="10"/>
  <c r="AG605" i="10"/>
  <c r="H717" i="10"/>
  <c r="AJ605" i="10"/>
  <c r="AK605" i="10" s="1"/>
  <c r="AL605" i="10" s="1"/>
  <c r="AM605" i="10" s="1"/>
  <c r="AN605" i="10" s="1"/>
  <c r="AG599" i="10"/>
  <c r="AJ599" i="10"/>
  <c r="AK599" i="10" s="1"/>
  <c r="AL599" i="10" s="1"/>
  <c r="AM599" i="10" s="1"/>
  <c r="AN599" i="10" s="1"/>
  <c r="H711" i="10"/>
  <c r="AG627" i="10"/>
  <c r="H739" i="10"/>
  <c r="AJ627" i="10"/>
  <c r="AK627" i="10" s="1"/>
  <c r="AL627" i="10"/>
  <c r="AM627" i="10" s="1"/>
  <c r="AN627" i="10" s="1"/>
  <c r="AB673" i="10"/>
  <c r="AC673" i="10"/>
  <c r="AB539" i="10"/>
  <c r="AC539" i="10"/>
  <c r="AB484" i="10"/>
  <c r="AC484" i="10"/>
  <c r="AB535" i="10"/>
  <c r="AC535" i="10"/>
  <c r="AB563" i="10"/>
  <c r="AC563" i="10"/>
  <c r="AB593" i="10"/>
  <c r="AC593" i="10"/>
  <c r="AB530" i="10"/>
  <c r="AC530" i="10"/>
  <c r="AB496" i="10"/>
  <c r="AC496" i="10"/>
  <c r="AB508" i="10"/>
  <c r="AC508" i="10"/>
  <c r="AB523" i="10"/>
  <c r="AC523" i="10"/>
  <c r="P654" i="10"/>
  <c r="Z654" i="10"/>
  <c r="P612" i="10"/>
  <c r="Z612" i="10"/>
  <c r="P623" i="10"/>
  <c r="Z623" i="10"/>
  <c r="P632" i="10"/>
  <c r="Z632" i="10"/>
  <c r="P701" i="10"/>
  <c r="Q701" i="10" s="1"/>
  <c r="Z701" i="10"/>
  <c r="P596" i="10"/>
  <c r="Z596" i="10"/>
  <c r="P649" i="10"/>
  <c r="Z649" i="10"/>
  <c r="P637" i="10"/>
  <c r="Z637" i="10"/>
  <c r="P644" i="10"/>
  <c r="Z644" i="10"/>
  <c r="P690" i="10"/>
  <c r="Q690" i="10" s="1"/>
  <c r="Z690" i="10"/>
  <c r="P670" i="10"/>
  <c r="Z670" i="10"/>
  <c r="P600" i="10"/>
  <c r="Z600" i="10"/>
  <c r="P697" i="10"/>
  <c r="Q697" i="10" s="1"/>
  <c r="Z697" i="10"/>
  <c r="P698" i="10"/>
  <c r="Q698" i="10" s="1"/>
  <c r="Z698" i="10"/>
  <c r="P594" i="10"/>
  <c r="Z594" i="10"/>
  <c r="P646" i="10"/>
  <c r="Z646" i="10"/>
  <c r="P610" i="10"/>
  <c r="Z610" i="10"/>
  <c r="P652" i="10"/>
  <c r="Z652" i="10"/>
  <c r="P702" i="10"/>
  <c r="Q702" i="10" s="1"/>
  <c r="Z702" i="10"/>
  <c r="P657" i="10"/>
  <c r="Z657" i="10"/>
  <c r="P636" i="10"/>
  <c r="Z636" i="10"/>
  <c r="P662" i="10"/>
  <c r="Z662" i="10"/>
  <c r="P618" i="10"/>
  <c r="Z618" i="10"/>
  <c r="P653" i="10"/>
  <c r="Z653" i="10"/>
  <c r="P595" i="10"/>
  <c r="Z595" i="10"/>
  <c r="P621" i="10"/>
  <c r="Z621" i="10"/>
  <c r="P674" i="10"/>
  <c r="Z674" i="10"/>
  <c r="P608" i="10"/>
  <c r="Z608" i="10"/>
  <c r="AG657" i="10"/>
  <c r="AL657" i="10"/>
  <c r="AM657" i="10" s="1"/>
  <c r="AN657" i="10" s="1"/>
  <c r="H769" i="10"/>
  <c r="AJ657" i="10"/>
  <c r="AK657" i="10" s="1"/>
  <c r="AG584" i="10"/>
  <c r="H696" i="10"/>
  <c r="AJ584" i="10"/>
  <c r="AK584" i="10" s="1"/>
  <c r="AL584" i="10" s="1"/>
  <c r="AM584" i="10" s="1"/>
  <c r="AN584" i="10" s="1"/>
  <c r="AG672" i="10"/>
  <c r="H784" i="10"/>
  <c r="AL672" i="10"/>
  <c r="AM672" i="10" s="1"/>
  <c r="AN672" i="10" s="1"/>
  <c r="AJ672" i="10"/>
  <c r="AK672" i="10" s="1"/>
  <c r="AG629" i="10"/>
  <c r="AL629" i="10"/>
  <c r="AM629" i="10" s="1"/>
  <c r="AN629" i="10" s="1"/>
  <c r="H741" i="10"/>
  <c r="AJ629" i="10"/>
  <c r="AK629" i="10" s="1"/>
  <c r="AB521" i="10"/>
  <c r="AC521" i="10"/>
  <c r="AB538" i="10"/>
  <c r="AC538" i="10"/>
  <c r="AB491" i="10"/>
  <c r="AC491" i="10"/>
  <c r="AB512" i="10"/>
  <c r="AC512" i="10"/>
  <c r="AB589" i="10"/>
  <c r="AC589" i="10"/>
  <c r="AB537" i="10"/>
  <c r="AC537" i="10"/>
  <c r="AB557" i="10"/>
  <c r="AC557" i="10"/>
  <c r="AB526" i="10"/>
  <c r="AC526" i="10"/>
  <c r="AB544" i="10"/>
  <c r="AC544" i="10"/>
  <c r="AB550" i="10"/>
  <c r="AC550" i="10"/>
  <c r="AB504" i="10"/>
  <c r="AC504" i="10"/>
  <c r="AB559" i="10"/>
  <c r="AC559" i="10"/>
  <c r="AD481" i="10"/>
  <c r="T481" i="10" s="1"/>
  <c r="AD372" i="10"/>
  <c r="T372" i="10" s="1"/>
  <c r="AD389" i="10"/>
  <c r="T389" i="10" s="1"/>
  <c r="AD399" i="10"/>
  <c r="T399" i="10" s="1"/>
  <c r="AD443" i="10"/>
  <c r="T443" i="10" s="1"/>
  <c r="AD476" i="10"/>
  <c r="T476" i="10" s="1"/>
  <c r="AG636" i="10"/>
  <c r="AL636" i="10"/>
  <c r="AM636" i="10" s="1"/>
  <c r="AN636" i="10" s="1"/>
  <c r="H748" i="10"/>
  <c r="AJ636" i="10"/>
  <c r="AK636" i="10" s="1"/>
  <c r="AG645" i="10"/>
  <c r="H757" i="10"/>
  <c r="AJ645" i="10"/>
  <c r="AK645" i="10" s="1"/>
  <c r="AL645" i="10"/>
  <c r="AM645" i="10" s="1"/>
  <c r="AN645" i="10" s="1"/>
  <c r="AG595" i="10"/>
  <c r="H707" i="10"/>
  <c r="AJ595" i="10"/>
  <c r="AK595" i="10" s="1"/>
  <c r="AL595" i="10" s="1"/>
  <c r="AM595" i="10" s="1"/>
  <c r="AN595" i="10" s="1"/>
  <c r="AD416" i="10"/>
  <c r="T416" i="10" s="1"/>
  <c r="AD434" i="10"/>
  <c r="T434" i="10" s="1"/>
  <c r="AG639" i="10"/>
  <c r="AL639" i="10"/>
  <c r="AM639" i="10" s="1"/>
  <c r="AN639" i="10" s="1"/>
  <c r="H751" i="10"/>
  <c r="AJ639" i="10"/>
  <c r="AK639" i="10" s="1"/>
  <c r="AG600" i="10"/>
  <c r="H712" i="10"/>
  <c r="AJ600" i="10"/>
  <c r="AK600" i="10" s="1"/>
  <c r="AL600" i="10" s="1"/>
  <c r="AM600" i="10" s="1"/>
  <c r="AN600" i="10" s="1"/>
  <c r="AG587" i="10"/>
  <c r="H699" i="10"/>
  <c r="AJ587" i="10"/>
  <c r="AK587" i="10" s="1"/>
  <c r="AL587" i="10" s="1"/>
  <c r="AM587" i="10" s="1"/>
  <c r="AN587" i="10" s="1"/>
  <c r="AG660" i="10"/>
  <c r="H772" i="10"/>
  <c r="AJ660" i="10"/>
  <c r="AK660" i="10" s="1"/>
  <c r="AL660" i="10"/>
  <c r="AM660" i="10" s="1"/>
  <c r="AN660" i="10" s="1"/>
  <c r="AG579" i="10"/>
  <c r="H691" i="10"/>
  <c r="AJ579" i="10"/>
  <c r="AK579" i="10" s="1"/>
  <c r="AL579" i="10" s="1"/>
  <c r="AM579" i="10" s="1"/>
  <c r="AN579" i="10" s="1"/>
  <c r="AG578" i="10"/>
  <c r="H690" i="10"/>
  <c r="AJ578" i="10"/>
  <c r="AK578" i="10" s="1"/>
  <c r="AL578" i="10" s="1"/>
  <c r="AM578" i="10" s="1"/>
  <c r="AN578" i="10" s="1"/>
  <c r="AG604" i="10"/>
  <c r="H716" i="10"/>
  <c r="AJ604" i="10"/>
  <c r="AK604" i="10" s="1"/>
  <c r="AL604" i="10" s="1"/>
  <c r="AM604" i="10" s="1"/>
  <c r="AN604" i="10" s="1"/>
  <c r="AB586" i="10"/>
  <c r="AC586" i="10"/>
  <c r="AB552" i="10"/>
  <c r="AC552" i="10"/>
  <c r="AB520" i="10"/>
  <c r="AC520" i="10"/>
  <c r="AB522" i="10"/>
  <c r="AC522" i="10"/>
  <c r="AB498" i="10"/>
  <c r="AC498" i="10"/>
  <c r="AB540" i="10"/>
  <c r="AC540" i="10"/>
  <c r="AB555" i="10"/>
  <c r="AC555" i="10"/>
  <c r="AB532" i="10"/>
  <c r="AC532" i="10"/>
  <c r="AB587" i="10"/>
  <c r="AC587" i="10"/>
  <c r="AB514" i="10"/>
  <c r="AC514" i="10"/>
  <c r="AB502" i="10"/>
  <c r="AC502" i="10"/>
  <c r="AB490" i="10"/>
  <c r="AC490" i="10"/>
  <c r="AB543" i="10"/>
  <c r="AC543" i="10"/>
  <c r="AB518" i="10"/>
  <c r="AC518" i="10"/>
  <c r="AB560" i="10"/>
  <c r="AC560" i="10"/>
  <c r="AB549" i="10"/>
  <c r="AC549" i="10"/>
  <c r="AG663" i="10"/>
  <c r="AJ663" i="10"/>
  <c r="AK663" i="10" s="1"/>
  <c r="AL663" i="10"/>
  <c r="AM663" i="10" s="1"/>
  <c r="AN663" i="10" s="1"/>
  <c r="H775" i="10"/>
  <c r="AG613" i="10"/>
  <c r="AL613" i="10"/>
  <c r="AM613" i="10" s="1"/>
  <c r="AN613" i="10" s="1"/>
  <c r="H725" i="10"/>
  <c r="AJ613" i="10"/>
  <c r="AK613" i="10" s="1"/>
  <c r="AG641" i="10"/>
  <c r="AL641" i="10"/>
  <c r="AM641" i="10" s="1"/>
  <c r="AN641" i="10" s="1"/>
  <c r="H753" i="10"/>
  <c r="AJ641" i="10"/>
  <c r="AK641" i="10" s="1"/>
  <c r="AG591" i="10"/>
  <c r="H703" i="10"/>
  <c r="AJ591" i="10"/>
  <c r="AK591" i="10" s="1"/>
  <c r="AL591" i="10" s="1"/>
  <c r="AM591" i="10" s="1"/>
  <c r="AN591" i="10" s="1"/>
  <c r="AG618" i="10"/>
  <c r="AJ618" i="10"/>
  <c r="AK618" i="10" s="1"/>
  <c r="AL618" i="10"/>
  <c r="AM618" i="10" s="1"/>
  <c r="AN618" i="10" s="1"/>
  <c r="H730" i="10"/>
  <c r="AG625" i="10"/>
  <c r="AJ625" i="10"/>
  <c r="AK625" i="10" s="1"/>
  <c r="AL625" i="10"/>
  <c r="AM625" i="10" s="1"/>
  <c r="AN625" i="10" s="1"/>
  <c r="H737" i="10"/>
  <c r="AB495" i="10"/>
  <c r="AC495" i="10"/>
  <c r="AB548" i="10"/>
  <c r="AC548" i="10"/>
  <c r="AB485" i="10"/>
  <c r="AC485" i="10"/>
  <c r="AB511" i="10"/>
  <c r="AC511" i="10"/>
  <c r="AB507" i="10"/>
  <c r="AC507" i="10"/>
  <c r="AB551" i="10"/>
  <c r="AC551" i="10"/>
  <c r="AB488" i="10"/>
  <c r="AC488" i="10"/>
  <c r="AB531" i="10"/>
  <c r="AC531" i="10"/>
  <c r="AB506" i="10"/>
  <c r="AC506" i="10"/>
  <c r="AB541" i="10"/>
  <c r="AC541" i="10"/>
  <c r="AD415" i="10"/>
  <c r="T415" i="10" s="1"/>
  <c r="AD373" i="10"/>
  <c r="T373" i="10" s="1"/>
  <c r="AD383" i="10"/>
  <c r="T383" i="10" s="1"/>
  <c r="AD448" i="10"/>
  <c r="T448" i="10" s="1"/>
  <c r="AD477" i="10"/>
  <c r="T477" i="10" s="1"/>
  <c r="AD407" i="10"/>
  <c r="T407" i="10" s="1"/>
  <c r="AD441" i="10"/>
  <c r="T441" i="10" s="1"/>
  <c r="AD377" i="10"/>
  <c r="T377" i="10" s="1"/>
  <c r="AD471" i="10"/>
  <c r="T471" i="10" s="1"/>
  <c r="AD480" i="10"/>
  <c r="T480" i="10" s="1"/>
  <c r="AD411" i="10"/>
  <c r="T411" i="10" s="1"/>
  <c r="AD391" i="10"/>
  <c r="T391" i="10" s="1"/>
  <c r="AD413" i="10"/>
  <c r="T413" i="10" s="1"/>
  <c r="AG588" i="10"/>
  <c r="H700" i="10"/>
  <c r="AJ588" i="10"/>
  <c r="AK588" i="10" s="1"/>
  <c r="AL588" i="10" s="1"/>
  <c r="AM588" i="10" s="1"/>
  <c r="AN588" i="10" s="1"/>
  <c r="AG606" i="10"/>
  <c r="H718" i="10"/>
  <c r="AJ606" i="10"/>
  <c r="AK606" i="10" s="1"/>
  <c r="AL606" i="10" s="1"/>
  <c r="AM606" i="10" s="1"/>
  <c r="AN606" i="10" s="1"/>
  <c r="AG580" i="10"/>
  <c r="H692" i="10"/>
  <c r="AJ580" i="10"/>
  <c r="AK580" i="10" s="1"/>
  <c r="AL580" i="10" s="1"/>
  <c r="AM580" i="10" s="1"/>
  <c r="AN580" i="10" s="1"/>
  <c r="AG607" i="10"/>
  <c r="H719" i="10"/>
  <c r="AJ607" i="10"/>
  <c r="AK607" i="10" s="1"/>
  <c r="AL607" i="10" s="1"/>
  <c r="AM607" i="10" s="1"/>
  <c r="AN607" i="10" s="1"/>
  <c r="AG612" i="10"/>
  <c r="AL612" i="10"/>
  <c r="AM612" i="10" s="1"/>
  <c r="AN612" i="10" s="1"/>
  <c r="H724" i="10"/>
  <c r="AJ612" i="10"/>
  <c r="AK612" i="10" s="1"/>
  <c r="AG619" i="10"/>
  <c r="AL619" i="10"/>
  <c r="AM619" i="10" s="1"/>
  <c r="AN619" i="10" s="1"/>
  <c r="H731" i="10"/>
  <c r="AJ619" i="10"/>
  <c r="AK619" i="10" s="1"/>
  <c r="P667" i="10"/>
  <c r="Z667" i="10"/>
  <c r="P669" i="10"/>
  <c r="Z669" i="10"/>
  <c r="P614" i="10"/>
  <c r="Z614" i="10"/>
  <c r="P672" i="10"/>
  <c r="Z672" i="10"/>
  <c r="P704" i="10"/>
  <c r="Z704" i="10"/>
  <c r="P671" i="10"/>
  <c r="Z671" i="10"/>
  <c r="P650" i="10"/>
  <c r="Z650" i="10"/>
  <c r="P597" i="10"/>
  <c r="Z597" i="10"/>
  <c r="P638" i="10"/>
  <c r="Z638" i="10"/>
  <c r="P642" i="10"/>
  <c r="Z642" i="10"/>
  <c r="P622" i="10"/>
  <c r="Z622" i="10"/>
  <c r="P616" i="10"/>
  <c r="Z616" i="10"/>
  <c r="P601" i="10"/>
  <c r="Z601" i="10"/>
  <c r="P630" i="10"/>
  <c r="Z630" i="10"/>
  <c r="P693" i="10"/>
  <c r="Z693" i="10"/>
  <c r="P606" i="10"/>
  <c r="Z606" i="10"/>
  <c r="P619" i="10"/>
  <c r="Z619" i="10"/>
  <c r="P628" i="10"/>
  <c r="Z628" i="10"/>
  <c r="P627" i="10"/>
  <c r="Z627" i="10"/>
  <c r="P640" i="10"/>
  <c r="Z640" i="10"/>
  <c r="P641" i="10"/>
  <c r="Z641" i="10"/>
  <c r="P648" i="10"/>
  <c r="Z648" i="10"/>
  <c r="P633" i="10"/>
  <c r="Z633" i="10"/>
  <c r="P607" i="10"/>
  <c r="Z607" i="10"/>
  <c r="P665" i="10"/>
  <c r="Z665" i="10"/>
  <c r="P658" i="10"/>
  <c r="Z658" i="10"/>
  <c r="P655" i="10"/>
  <c r="Z655" i="10"/>
  <c r="P609" i="10"/>
  <c r="Z609" i="10"/>
  <c r="AG647" i="10"/>
  <c r="AL647" i="10"/>
  <c r="AM647" i="10" s="1"/>
  <c r="AN647" i="10" s="1"/>
  <c r="H759" i="10"/>
  <c r="AJ647" i="10"/>
  <c r="AK647" i="10" s="1"/>
  <c r="AG602" i="10"/>
  <c r="H714" i="10"/>
  <c r="AJ602" i="10"/>
  <c r="AK602" i="10" s="1"/>
  <c r="AL602" i="10" s="1"/>
  <c r="AM602" i="10" s="1"/>
  <c r="AN602" i="10" s="1"/>
  <c r="AG593" i="10"/>
  <c r="H705" i="10"/>
  <c r="AJ593" i="10"/>
  <c r="AK593" i="10" s="1"/>
  <c r="AL593" i="10" s="1"/>
  <c r="AM593" i="10" s="1"/>
  <c r="AN593" i="10" s="1"/>
  <c r="AG601" i="10"/>
  <c r="H713" i="10"/>
  <c r="AJ601" i="10"/>
  <c r="AK601" i="10" s="1"/>
  <c r="AL601" i="10" s="1"/>
  <c r="AM601" i="10" s="1"/>
  <c r="AN601" i="10" s="1"/>
  <c r="AG620" i="10"/>
  <c r="H732" i="10"/>
  <c r="AJ620" i="10"/>
  <c r="AK620" i="10" s="1"/>
  <c r="AL620" i="10"/>
  <c r="AM620" i="10" s="1"/>
  <c r="AN620" i="10" s="1"/>
  <c r="AG651" i="10"/>
  <c r="H763" i="10"/>
  <c r="AJ651" i="10"/>
  <c r="AK651" i="10" s="1"/>
  <c r="AL651" i="10"/>
  <c r="AM651" i="10" s="1"/>
  <c r="AN651" i="10" s="1"/>
  <c r="AG638" i="10"/>
  <c r="H750" i="10"/>
  <c r="AJ638" i="10"/>
  <c r="AK638" i="10" s="1"/>
  <c r="AL638" i="10"/>
  <c r="AM638" i="10" s="1"/>
  <c r="AN638" i="10" s="1"/>
  <c r="AG640" i="10"/>
  <c r="H752" i="10"/>
  <c r="AJ640" i="10"/>
  <c r="AK640" i="10" s="1"/>
  <c r="AL640" i="10"/>
  <c r="AM640" i="10" s="1"/>
  <c r="AN640" i="10" s="1"/>
  <c r="AG582" i="10"/>
  <c r="H694" i="10"/>
  <c r="AJ582" i="10"/>
  <c r="AK582" i="10" s="1"/>
  <c r="AL582" i="10" s="1"/>
  <c r="AM582" i="10" s="1"/>
  <c r="AN582" i="10" s="1"/>
  <c r="AG637" i="10"/>
  <c r="H749" i="10"/>
  <c r="AJ637" i="10"/>
  <c r="AK637" i="10" s="1"/>
  <c r="AL637" i="10"/>
  <c r="AM637" i="10" s="1"/>
  <c r="AN637" i="10" s="1"/>
  <c r="AG675" i="10"/>
  <c r="AL675" i="10"/>
  <c r="AM675" i="10" s="1"/>
  <c r="AN675" i="10" s="1"/>
  <c r="H787" i="10"/>
  <c r="AJ675" i="10"/>
  <c r="AK675" i="10" s="1"/>
  <c r="AG590" i="10"/>
  <c r="H702" i="10"/>
  <c r="AJ590" i="10"/>
  <c r="AK590" i="10" s="1"/>
  <c r="AL590" i="10" s="1"/>
  <c r="AM590" i="10" s="1"/>
  <c r="AN590" i="10" s="1"/>
  <c r="AG632" i="10"/>
  <c r="AL632" i="10"/>
  <c r="AM632" i="10" s="1"/>
  <c r="AN632" i="10" s="1"/>
  <c r="H744" i="10"/>
  <c r="AJ632" i="10"/>
  <c r="AK632" i="10" s="1"/>
  <c r="AG661" i="10"/>
  <c r="AJ661" i="10"/>
  <c r="AK661" i="10" s="1"/>
  <c r="AL661" i="10"/>
  <c r="AM661" i="10" s="1"/>
  <c r="AN661" i="10" s="1"/>
  <c r="H773" i="10"/>
  <c r="AD440" i="10"/>
  <c r="T440" i="10" s="1"/>
  <c r="AD450" i="10"/>
  <c r="T450" i="10" s="1"/>
  <c r="AD479" i="10"/>
  <c r="T479" i="10" s="1"/>
  <c r="AD417" i="10"/>
  <c r="T417" i="10" s="1"/>
  <c r="AG655" i="10"/>
  <c r="AL655" i="10"/>
  <c r="AM655" i="10" s="1"/>
  <c r="AN655" i="10" s="1"/>
  <c r="H767" i="10"/>
  <c r="AJ655" i="10"/>
  <c r="AK655" i="10" s="1"/>
  <c r="AG589" i="10"/>
  <c r="AJ589" i="10"/>
  <c r="AK589" i="10" s="1"/>
  <c r="AL589" i="10" s="1"/>
  <c r="AM589" i="10" s="1"/>
  <c r="AN589" i="10" s="1"/>
  <c r="H701" i="10"/>
  <c r="AG659" i="10"/>
  <c r="AL659" i="10"/>
  <c r="AM659" i="10" s="1"/>
  <c r="AN659" i="10" s="1"/>
  <c r="H771" i="10"/>
  <c r="AJ659" i="10"/>
  <c r="AK659" i="10" s="1"/>
  <c r="AG644" i="10"/>
  <c r="AL644" i="10"/>
  <c r="AM644" i="10" s="1"/>
  <c r="AN644" i="10" s="1"/>
  <c r="H756" i="10"/>
  <c r="AJ644" i="10"/>
  <c r="AK644" i="10" s="1"/>
  <c r="AG646" i="10"/>
  <c r="H758" i="10"/>
  <c r="AJ646" i="10"/>
  <c r="AK646" i="10" s="1"/>
  <c r="AL646" i="10"/>
  <c r="AM646" i="10" s="1"/>
  <c r="AN646" i="10" s="1"/>
  <c r="AG626" i="10"/>
  <c r="H738" i="10"/>
  <c r="AL626" i="10"/>
  <c r="AM626" i="10" s="1"/>
  <c r="AN626" i="10" s="1"/>
  <c r="AJ626" i="10"/>
  <c r="AK626" i="10" s="1"/>
  <c r="AB482" i="10"/>
  <c r="AC482" i="10"/>
  <c r="AB584" i="10"/>
  <c r="AC584" i="10"/>
  <c r="AB553" i="10"/>
  <c r="AC553" i="10"/>
  <c r="AB493" i="10"/>
  <c r="AC493" i="10"/>
  <c r="AB499" i="10"/>
  <c r="AC499" i="10"/>
  <c r="AB545" i="10"/>
  <c r="AC545" i="10"/>
  <c r="AB579" i="10"/>
  <c r="AC579" i="10"/>
  <c r="AB516" i="10"/>
  <c r="AC516" i="10"/>
  <c r="AB505" i="10"/>
  <c r="AC505" i="10"/>
  <c r="AB585" i="10"/>
  <c r="AC585" i="10"/>
  <c r="S585" i="10" s="1"/>
  <c r="U585" i="10" s="1"/>
  <c r="AB533" i="10"/>
  <c r="AC533" i="10"/>
  <c r="P699" i="10"/>
  <c r="Z699" i="10"/>
  <c r="P626" i="10"/>
  <c r="Z626" i="10"/>
  <c r="P661" i="10"/>
  <c r="Z661" i="10"/>
  <c r="P613" i="10"/>
  <c r="Z613" i="10"/>
  <c r="P611" i="10"/>
  <c r="Z611" i="10"/>
  <c r="P675" i="10"/>
  <c r="Z675" i="10"/>
  <c r="P617" i="10"/>
  <c r="Z617" i="10"/>
  <c r="P694" i="10"/>
  <c r="Q694" i="10" s="1"/>
  <c r="Z694" i="10"/>
  <c r="P664" i="10"/>
  <c r="Z664" i="10"/>
  <c r="P660" i="10"/>
  <c r="Z660" i="10"/>
  <c r="P604" i="10"/>
  <c r="Z604" i="10"/>
  <c r="P705" i="10"/>
  <c r="Q705" i="10" s="1"/>
  <c r="Z705" i="10"/>
  <c r="P639" i="10"/>
  <c r="Z639" i="10"/>
  <c r="P656" i="10"/>
  <c r="Z656" i="10"/>
  <c r="P602" i="10"/>
  <c r="Z602" i="10"/>
  <c r="P599" i="10"/>
  <c r="Z599" i="10"/>
  <c r="P659" i="10"/>
  <c r="Z659" i="10"/>
  <c r="P634" i="10"/>
  <c r="Z634" i="10"/>
  <c r="P647" i="10"/>
  <c r="Z647" i="10"/>
  <c r="P625" i="10"/>
  <c r="Z625" i="10"/>
  <c r="AG671" i="10"/>
  <c r="AL671" i="10"/>
  <c r="AM671" i="10" s="1"/>
  <c r="AN671" i="10" s="1"/>
  <c r="H783" i="10"/>
  <c r="AJ671" i="10"/>
  <c r="AK671" i="10" s="1"/>
  <c r="AG597" i="10"/>
  <c r="H709" i="10"/>
  <c r="AJ597" i="10"/>
  <c r="AK597" i="10" s="1"/>
  <c r="AL597" i="10" s="1"/>
  <c r="AM597" i="10" s="1"/>
  <c r="AN597" i="10" s="1"/>
  <c r="AG667" i="10"/>
  <c r="AL667" i="10"/>
  <c r="AM667" i="10" s="1"/>
  <c r="AN667" i="10" s="1"/>
  <c r="H779" i="10"/>
  <c r="AJ667" i="10"/>
  <c r="AK667" i="10" s="1"/>
  <c r="AG611" i="10"/>
  <c r="AJ611" i="10"/>
  <c r="AK611" i="10" s="1"/>
  <c r="AL611" i="10" s="1"/>
  <c r="AM611" i="10" s="1"/>
  <c r="AN611" i="10" s="1"/>
  <c r="H723" i="10"/>
  <c r="AB536" i="10"/>
  <c r="AC536" i="10"/>
  <c r="AB534" i="10"/>
  <c r="AC534" i="10"/>
  <c r="AC492" i="10"/>
  <c r="AB492" i="10"/>
  <c r="AB501" i="10"/>
  <c r="AC501" i="10"/>
  <c r="AB583" i="10"/>
  <c r="AC583" i="10"/>
  <c r="AB554" i="10"/>
  <c r="AC554" i="10"/>
  <c r="AB578" i="10"/>
  <c r="AC578" i="10"/>
  <c r="S578" i="10" s="1"/>
  <c r="U578" i="10" s="1"/>
  <c r="AB558" i="10"/>
  <c r="AC558" i="10"/>
  <c r="AB562" i="10"/>
  <c r="AC562" i="10"/>
  <c r="AB588" i="10"/>
  <c r="AC588" i="10"/>
  <c r="AB510" i="10"/>
  <c r="AC510" i="10"/>
  <c r="AB513" i="10"/>
  <c r="AC513" i="10"/>
  <c r="AB529" i="10"/>
  <c r="AC529" i="10"/>
  <c r="AD424" i="10"/>
  <c r="T424" i="10" s="1"/>
  <c r="AD430" i="10"/>
  <c r="T430" i="10" s="1"/>
  <c r="AD432" i="10"/>
  <c r="T432" i="10" s="1"/>
  <c r="AG670" i="10"/>
  <c r="AJ670" i="10"/>
  <c r="AK670" i="10" s="1"/>
  <c r="H782" i="10"/>
  <c r="AL670" i="10"/>
  <c r="AM670" i="10" s="1"/>
  <c r="AN670" i="10" s="1"/>
  <c r="AD398" i="10"/>
  <c r="T398" i="10" s="1"/>
  <c r="AD414" i="10"/>
  <c r="T414" i="10" s="1"/>
  <c r="AD406" i="10"/>
  <c r="T406" i="10" s="1"/>
  <c r="AG649" i="10"/>
  <c r="H761" i="10"/>
  <c r="AL649" i="10"/>
  <c r="AM649" i="10" s="1"/>
  <c r="AN649" i="10" s="1"/>
  <c r="AJ649" i="10"/>
  <c r="AK649" i="10" s="1"/>
  <c r="AG628" i="10"/>
  <c r="H740" i="10"/>
  <c r="AL628" i="10"/>
  <c r="AM628" i="10" s="1"/>
  <c r="AN628" i="10" s="1"/>
  <c r="AJ628" i="10"/>
  <c r="AK628" i="10" s="1"/>
  <c r="AG658" i="10"/>
  <c r="AJ658" i="10"/>
  <c r="AK658" i="10" s="1"/>
  <c r="AL658" i="10"/>
  <c r="AM658" i="10" s="1"/>
  <c r="AN658" i="10" s="1"/>
  <c r="H770" i="10"/>
  <c r="AG633" i="10"/>
  <c r="AJ633" i="10"/>
  <c r="AK633" i="10" s="1"/>
  <c r="AL633" i="10"/>
  <c r="AM633" i="10" s="1"/>
  <c r="AN633" i="10" s="1"/>
  <c r="H745" i="10"/>
  <c r="AG592" i="10"/>
  <c r="AJ592" i="10"/>
  <c r="AK592" i="10" s="1"/>
  <c r="AL592" i="10" s="1"/>
  <c r="AM592" i="10" s="1"/>
  <c r="AN592" i="10" s="1"/>
  <c r="H704" i="10"/>
  <c r="AG614" i="10"/>
  <c r="H726" i="10"/>
  <c r="AJ614" i="10"/>
  <c r="AK614" i="10" s="1"/>
  <c r="AL614" i="10"/>
  <c r="AM614" i="10" s="1"/>
  <c r="AN614" i="10" s="1"/>
  <c r="AG662" i="10"/>
  <c r="H774" i="10"/>
  <c r="AJ662" i="10"/>
  <c r="AK662" i="10" s="1"/>
  <c r="AL662" i="10"/>
  <c r="AM662" i="10" s="1"/>
  <c r="AN662" i="10" s="1"/>
  <c r="AG610" i="10"/>
  <c r="H722" i="10"/>
  <c r="AJ610" i="10"/>
  <c r="AK610" i="10" s="1"/>
  <c r="AL610" i="10" s="1"/>
  <c r="AM610" i="10" s="1"/>
  <c r="AN610" i="10" s="1"/>
  <c r="AG583" i="10"/>
  <c r="AJ583" i="10"/>
  <c r="AK583" i="10" s="1"/>
  <c r="AL583" i="10" s="1"/>
  <c r="AM583" i="10" s="1"/>
  <c r="AN583" i="10" s="1"/>
  <c r="H695" i="10"/>
  <c r="AB542" i="10"/>
  <c r="AC542" i="10"/>
  <c r="AB483" i="10"/>
  <c r="AC483" i="10"/>
  <c r="AB503" i="10"/>
  <c r="AC503" i="10"/>
  <c r="AB500" i="10"/>
  <c r="AC500" i="10"/>
  <c r="AB509" i="10"/>
  <c r="AC509" i="10"/>
  <c r="AB486" i="10"/>
  <c r="AC486" i="10"/>
  <c r="AB581" i="10"/>
  <c r="AC581" i="10"/>
  <c r="AB494" i="10"/>
  <c r="AC494" i="10"/>
  <c r="AB527" i="10"/>
  <c r="AC527" i="10"/>
  <c r="AB524" i="10"/>
  <c r="AC524" i="10"/>
  <c r="AB556" i="10"/>
  <c r="AC556" i="10"/>
  <c r="AB580" i="10"/>
  <c r="AC580" i="10"/>
  <c r="AB489" i="10"/>
  <c r="AC489" i="10"/>
  <c r="AB528" i="10"/>
  <c r="AC528" i="10"/>
  <c r="AB487" i="10"/>
  <c r="AC487" i="10"/>
  <c r="AB525" i="10"/>
  <c r="AC525" i="10"/>
  <c r="AG581" i="10"/>
  <c r="H693" i="10"/>
  <c r="AJ581" i="10"/>
  <c r="AK581" i="10" s="1"/>
  <c r="AL581" i="10" s="1"/>
  <c r="AM581" i="10" s="1"/>
  <c r="AN581" i="10" s="1"/>
  <c r="AG650" i="10"/>
  <c r="AL650" i="10"/>
  <c r="AM650" i="10" s="1"/>
  <c r="AN650" i="10" s="1"/>
  <c r="H762" i="10"/>
  <c r="AJ650" i="10"/>
  <c r="AK650" i="10" s="1"/>
  <c r="AG669" i="10"/>
  <c r="AL669" i="10"/>
  <c r="AM669" i="10" s="1"/>
  <c r="AN669" i="10" s="1"/>
  <c r="H781" i="10"/>
  <c r="AJ669" i="10"/>
  <c r="AK669" i="10" s="1"/>
  <c r="AG666" i="10"/>
  <c r="AL666" i="10"/>
  <c r="AM666" i="10" s="1"/>
  <c r="AN666" i="10" s="1"/>
  <c r="AJ666" i="10"/>
  <c r="AK666" i="10" s="1"/>
  <c r="H778" i="10"/>
  <c r="AB547" i="10"/>
  <c r="AC547" i="10"/>
  <c r="AC591" i="10"/>
  <c r="AB591" i="10"/>
  <c r="AB519" i="10"/>
  <c r="AC519" i="10"/>
  <c r="AC517" i="10"/>
  <c r="AB517" i="10"/>
  <c r="AB590" i="10"/>
  <c r="AC590" i="10"/>
  <c r="AB546" i="10"/>
  <c r="AC546" i="10"/>
  <c r="AB515" i="10"/>
  <c r="AC515" i="10"/>
  <c r="AB497" i="10"/>
  <c r="AC497" i="10"/>
  <c r="AB582" i="10"/>
  <c r="AC582" i="10"/>
  <c r="AC592" i="10"/>
  <c r="AB592" i="10"/>
  <c r="AG668" i="10"/>
  <c r="H780" i="10"/>
  <c r="AL668" i="10"/>
  <c r="AM668" i="10" s="1"/>
  <c r="AN668" i="10" s="1"/>
  <c r="AJ668" i="10"/>
  <c r="AK668" i="10" s="1"/>
  <c r="AG635" i="10"/>
  <c r="AL635" i="10"/>
  <c r="AM635" i="10" s="1"/>
  <c r="AN635" i="10" s="1"/>
  <c r="H747" i="10"/>
  <c r="AJ635" i="10"/>
  <c r="AK635" i="10" s="1"/>
  <c r="AG652" i="10"/>
  <c r="H764" i="10"/>
  <c r="AJ652" i="10"/>
  <c r="AK652" i="10" s="1"/>
  <c r="AL652" i="10"/>
  <c r="AM652" i="10" s="1"/>
  <c r="AN652" i="10" s="1"/>
  <c r="AG642" i="10"/>
  <c r="AJ642" i="10"/>
  <c r="AK642" i="10" s="1"/>
  <c r="AL642" i="10"/>
  <c r="AM642" i="10" s="1"/>
  <c r="AN642" i="10" s="1"/>
  <c r="H754" i="10"/>
  <c r="AG603" i="10"/>
  <c r="AJ603" i="10"/>
  <c r="AK603" i="10" s="1"/>
  <c r="AL603" i="10" s="1"/>
  <c r="AM603" i="10" s="1"/>
  <c r="AN603" i="10" s="1"/>
  <c r="H715" i="10"/>
  <c r="AG630" i="10"/>
  <c r="AL630" i="10"/>
  <c r="AM630" i="10" s="1"/>
  <c r="AN630" i="10" s="1"/>
  <c r="H742" i="10"/>
  <c r="AJ630" i="10"/>
  <c r="AK630" i="10" s="1"/>
  <c r="AG653" i="10"/>
  <c r="AJ653" i="10"/>
  <c r="AK653" i="10" s="1"/>
  <c r="AL653" i="10"/>
  <c r="AM653" i="10" s="1"/>
  <c r="AN653" i="10" s="1"/>
  <c r="H765" i="10"/>
  <c r="AG674" i="10"/>
  <c r="AJ674" i="10"/>
  <c r="AK674" i="10" s="1"/>
  <c r="H786" i="10"/>
  <c r="AL674" i="10"/>
  <c r="AM674" i="10" s="1"/>
  <c r="AN674" i="10" s="1"/>
  <c r="AG631" i="10"/>
  <c r="AJ631" i="10"/>
  <c r="AK631" i="10" s="1"/>
  <c r="AL631" i="10"/>
  <c r="AM631" i="10" s="1"/>
  <c r="AN631" i="10" s="1"/>
  <c r="H743" i="10"/>
  <c r="AG594" i="10"/>
  <c r="AL594" i="10"/>
  <c r="AM594" i="10" s="1"/>
  <c r="AN594" i="10" s="1"/>
  <c r="AJ594" i="10"/>
  <c r="AK594" i="10" s="1"/>
  <c r="H706" i="10"/>
  <c r="AG664" i="10"/>
  <c r="H776" i="10"/>
  <c r="AL664" i="10"/>
  <c r="AM664" i="10" s="1"/>
  <c r="AN664" i="10" s="1"/>
  <c r="AJ664" i="10"/>
  <c r="AK664" i="10" s="1"/>
  <c r="I689" i="10"/>
  <c r="AG577" i="10"/>
  <c r="H689" i="10"/>
  <c r="AJ577" i="10"/>
  <c r="AK577" i="10" s="1"/>
  <c r="AL577" i="10" s="1"/>
  <c r="AM577" i="10" s="1"/>
  <c r="AN577" i="10" s="1"/>
  <c r="AG576" i="10"/>
  <c r="H688" i="10"/>
  <c r="AJ576" i="10"/>
  <c r="AK576" i="10" s="1"/>
  <c r="AL576" i="10" s="1"/>
  <c r="AM576" i="10" s="1"/>
  <c r="AN576" i="10" s="1"/>
  <c r="I688" i="10"/>
  <c r="AN116" i="10"/>
  <c r="AN564" i="10"/>
  <c r="L22" i="1" s="1"/>
  <c r="H195" i="18"/>
  <c r="H175" i="18" s="1"/>
  <c r="H153" i="21"/>
  <c r="J693" i="10"/>
  <c r="G736" i="10"/>
  <c r="AH736" i="10" s="1"/>
  <c r="AI736" i="10" s="1"/>
  <c r="E750" i="10"/>
  <c r="J638" i="10"/>
  <c r="E733" i="10"/>
  <c r="J621" i="10"/>
  <c r="G748" i="10"/>
  <c r="AH748" i="10" s="1"/>
  <c r="AI748" i="10" s="1"/>
  <c r="I735" i="10"/>
  <c r="G737" i="10"/>
  <c r="AH737" i="10" s="1"/>
  <c r="AI737" i="10" s="1"/>
  <c r="E771" i="10"/>
  <c r="J659" i="10"/>
  <c r="I761" i="10"/>
  <c r="E772" i="10"/>
  <c r="J660" i="10"/>
  <c r="G722" i="10"/>
  <c r="AH722" i="10" s="1"/>
  <c r="AI722" i="10" s="1"/>
  <c r="G743" i="10"/>
  <c r="AH743" i="10" s="1"/>
  <c r="AI743" i="10" s="1"/>
  <c r="G718" i="10"/>
  <c r="AH718" i="10" s="1"/>
  <c r="AI718" i="10" s="1"/>
  <c r="I773" i="10"/>
  <c r="I749" i="10"/>
  <c r="G774" i="10"/>
  <c r="AH774" i="10" s="1"/>
  <c r="AI774" i="10" s="1"/>
  <c r="E763" i="10"/>
  <c r="J651" i="10"/>
  <c r="E749" i="10"/>
  <c r="J637" i="10"/>
  <c r="E718" i="10"/>
  <c r="J606" i="10"/>
  <c r="G715" i="10"/>
  <c r="AH715" i="10" s="1"/>
  <c r="AI715" i="10" s="1"/>
  <c r="I741" i="10"/>
  <c r="I787" i="10"/>
  <c r="E748" i="10"/>
  <c r="J636" i="10"/>
  <c r="I750" i="10"/>
  <c r="E782" i="10"/>
  <c r="J670" i="10"/>
  <c r="G758" i="10"/>
  <c r="AH758" i="10" s="1"/>
  <c r="AI758" i="10" s="1"/>
  <c r="I713" i="10"/>
  <c r="E715" i="10"/>
  <c r="J603" i="10"/>
  <c r="G766" i="10"/>
  <c r="AH766" i="10" s="1"/>
  <c r="AI766" i="10" s="1"/>
  <c r="G756" i="10"/>
  <c r="AH756" i="10" s="1"/>
  <c r="AI756" i="10" s="1"/>
  <c r="E704" i="10"/>
  <c r="J592" i="10"/>
  <c r="E778" i="10"/>
  <c r="J666" i="10"/>
  <c r="I758" i="10"/>
  <c r="E713" i="10"/>
  <c r="J601" i="10"/>
  <c r="G709" i="10"/>
  <c r="AH709" i="10" s="1"/>
  <c r="AI709" i="10" s="1"/>
  <c r="I722" i="10"/>
  <c r="I736" i="10"/>
  <c r="I710" i="10"/>
  <c r="E732" i="10"/>
  <c r="J620" i="10"/>
  <c r="G731" i="10"/>
  <c r="AH731" i="10" s="1"/>
  <c r="AI731" i="10" s="1"/>
  <c r="I769" i="10"/>
  <c r="I740" i="10"/>
  <c r="I714" i="10"/>
  <c r="G779" i="10"/>
  <c r="AH779" i="10" s="1"/>
  <c r="AI779" i="10" s="1"/>
  <c r="I752" i="10"/>
  <c r="E696" i="10"/>
  <c r="J584" i="10"/>
  <c r="E776" i="10"/>
  <c r="J664" i="10"/>
  <c r="I753" i="10"/>
  <c r="E710" i="10"/>
  <c r="J598" i="10"/>
  <c r="I771" i="10"/>
  <c r="I719" i="10"/>
  <c r="J632" i="10"/>
  <c r="E744" i="10"/>
  <c r="I707" i="10"/>
  <c r="G781" i="10"/>
  <c r="AH781" i="10" s="1"/>
  <c r="AI781" i="10" s="1"/>
  <c r="I763" i="10"/>
  <c r="G727" i="10"/>
  <c r="AH727" i="10" s="1"/>
  <c r="AI727" i="10" s="1"/>
  <c r="I746" i="10"/>
  <c r="G708" i="10"/>
  <c r="AH708" i="10" s="1"/>
  <c r="AI708" i="10" s="1"/>
  <c r="I759" i="10"/>
  <c r="AE697" i="10"/>
  <c r="G780" i="10"/>
  <c r="AH780" i="10" s="1"/>
  <c r="AI780" i="10" s="1"/>
  <c r="E758" i="10"/>
  <c r="J646" i="10"/>
  <c r="G738" i="10"/>
  <c r="AH738" i="10" s="1"/>
  <c r="AI738" i="10" s="1"/>
  <c r="G733" i="10"/>
  <c r="AH733" i="10" s="1"/>
  <c r="AI733" i="10" s="1"/>
  <c r="G723" i="10"/>
  <c r="AH723" i="10" s="1"/>
  <c r="AI723" i="10" s="1"/>
  <c r="E745" i="10"/>
  <c r="J633" i="10"/>
  <c r="J705" i="10"/>
  <c r="G719" i="10"/>
  <c r="AH719" i="10" s="1"/>
  <c r="AI719" i="10" s="1"/>
  <c r="G749" i="10"/>
  <c r="AH749" i="10" s="1"/>
  <c r="AI749" i="10" s="1"/>
  <c r="I766" i="10"/>
  <c r="I727" i="10"/>
  <c r="G717" i="10"/>
  <c r="AH717" i="10" s="1"/>
  <c r="AI717" i="10" s="1"/>
  <c r="I724" i="10"/>
  <c r="E768" i="10"/>
  <c r="J656" i="10"/>
  <c r="E721" i="10"/>
  <c r="J609" i="10"/>
  <c r="J669" i="10"/>
  <c r="E781" i="10"/>
  <c r="G713" i="10"/>
  <c r="AH713" i="10" s="1"/>
  <c r="AI713" i="10" s="1"/>
  <c r="I781" i="10"/>
  <c r="G773" i="10"/>
  <c r="AH773" i="10" s="1"/>
  <c r="AI773" i="10" s="1"/>
  <c r="E714" i="10"/>
  <c r="J602" i="10"/>
  <c r="E708" i="10"/>
  <c r="J596" i="10"/>
  <c r="G734" i="10"/>
  <c r="AH734" i="10" s="1"/>
  <c r="AI734" i="10" s="1"/>
  <c r="E741" i="10"/>
  <c r="J629" i="10"/>
  <c r="I783" i="10"/>
  <c r="G786" i="10"/>
  <c r="AH786" i="10" s="1"/>
  <c r="AI786" i="10" s="1"/>
  <c r="J640" i="10"/>
  <c r="E752" i="10"/>
  <c r="E712" i="10"/>
  <c r="J600" i="10"/>
  <c r="E755" i="10"/>
  <c r="J643" i="10"/>
  <c r="G759" i="10"/>
  <c r="AH759" i="10" s="1"/>
  <c r="AI759" i="10" s="1"/>
  <c r="G735" i="10"/>
  <c r="AH735" i="10" s="1"/>
  <c r="AI735" i="10" s="1"/>
  <c r="J667" i="10"/>
  <c r="E779" i="10"/>
  <c r="I709" i="10"/>
  <c r="I723" i="10"/>
  <c r="G746" i="10"/>
  <c r="AH746" i="10" s="1"/>
  <c r="AI746" i="10" s="1"/>
  <c r="I754" i="10"/>
  <c r="E720" i="10"/>
  <c r="J608" i="10"/>
  <c r="G750" i="10"/>
  <c r="AH750" i="10" s="1"/>
  <c r="AI750" i="10" s="1"/>
  <c r="AE690" i="10"/>
  <c r="I734" i="10"/>
  <c r="G760" i="10"/>
  <c r="AH760" i="10" s="1"/>
  <c r="AI760" i="10" s="1"/>
  <c r="I712" i="10"/>
  <c r="E784" i="10"/>
  <c r="J672" i="10"/>
  <c r="G732" i="10"/>
  <c r="AH732" i="10" s="1"/>
  <c r="AI732" i="10" s="1"/>
  <c r="I742" i="10"/>
  <c r="E724" i="10"/>
  <c r="J612" i="10"/>
  <c r="E751" i="10"/>
  <c r="J639" i="10"/>
  <c r="E728" i="10"/>
  <c r="J616" i="10"/>
  <c r="I743" i="10"/>
  <c r="G764" i="10"/>
  <c r="AH764" i="10" s="1"/>
  <c r="AI764" i="10" s="1"/>
  <c r="G745" i="10"/>
  <c r="AH745" i="10" s="1"/>
  <c r="AI745" i="10" s="1"/>
  <c r="E735" i="10"/>
  <c r="J623" i="10"/>
  <c r="J597" i="10"/>
  <c r="E709" i="10"/>
  <c r="E711" i="10"/>
  <c r="J599" i="10"/>
  <c r="G778" i="10"/>
  <c r="AH778" i="10" s="1"/>
  <c r="AI778" i="10" s="1"/>
  <c r="I739" i="10"/>
  <c r="E706" i="10"/>
  <c r="J594" i="10"/>
  <c r="E786" i="10"/>
  <c r="J674" i="10"/>
  <c r="G739" i="10"/>
  <c r="AH739" i="10" s="1"/>
  <c r="AI739" i="10" s="1"/>
  <c r="G710" i="10"/>
  <c r="AH710" i="10" s="1"/>
  <c r="AI710" i="10" s="1"/>
  <c r="I730" i="10"/>
  <c r="G175" i="18"/>
  <c r="AE701" i="10"/>
  <c r="J648" i="10"/>
  <c r="E760" i="10"/>
  <c r="J579" i="10"/>
  <c r="E691" i="10"/>
  <c r="G767" i="10"/>
  <c r="AH767" i="10" s="1"/>
  <c r="AI767" i="10" s="1"/>
  <c r="G747" i="10"/>
  <c r="AH747" i="10" s="1"/>
  <c r="AI747" i="10" s="1"/>
  <c r="J588" i="10"/>
  <c r="E700" i="10"/>
  <c r="I733" i="10"/>
  <c r="G711" i="10"/>
  <c r="AH711" i="10" s="1"/>
  <c r="AI711" i="10" s="1"/>
  <c r="J587" i="10"/>
  <c r="E699" i="10"/>
  <c r="J697" i="10"/>
  <c r="J675" i="10"/>
  <c r="E787" i="10"/>
  <c r="I770" i="10"/>
  <c r="I780" i="10"/>
  <c r="G770" i="10"/>
  <c r="AH770" i="10" s="1"/>
  <c r="AI770" i="10" s="1"/>
  <c r="I767" i="10"/>
  <c r="I720" i="10"/>
  <c r="I755" i="10"/>
  <c r="G742" i="10"/>
  <c r="AH742" i="10" s="1"/>
  <c r="AI742" i="10" s="1"/>
  <c r="E692" i="10"/>
  <c r="J580" i="10"/>
  <c r="J694" i="10"/>
  <c r="G730" i="10"/>
  <c r="AH730" i="10" s="1"/>
  <c r="AI730" i="10" s="1"/>
  <c r="E762" i="10"/>
  <c r="J650" i="10"/>
  <c r="I744" i="10"/>
  <c r="J595" i="10"/>
  <c r="E707" i="10"/>
  <c r="E773" i="10"/>
  <c r="J661" i="10"/>
  <c r="G740" i="10"/>
  <c r="AH740" i="10" s="1"/>
  <c r="AI740" i="10" s="1"/>
  <c r="G754" i="10"/>
  <c r="AH754" i="10" s="1"/>
  <c r="AI754" i="10" s="1"/>
  <c r="E729" i="10"/>
  <c r="J617" i="10"/>
  <c r="G776" i="10"/>
  <c r="AH776" i="10" s="1"/>
  <c r="AI776" i="10" s="1"/>
  <c r="E742" i="10"/>
  <c r="J630" i="10"/>
  <c r="I738" i="10"/>
  <c r="I726" i="10"/>
  <c r="G706" i="10"/>
  <c r="AH706" i="10" s="1"/>
  <c r="AI706" i="10" s="1"/>
  <c r="E725" i="10"/>
  <c r="J613" i="10"/>
  <c r="G771" i="10"/>
  <c r="AH771" i="10" s="1"/>
  <c r="AI771" i="10" s="1"/>
  <c r="I757" i="10"/>
  <c r="E719" i="10"/>
  <c r="J607" i="10"/>
  <c r="G741" i="10"/>
  <c r="AH741" i="10" s="1"/>
  <c r="AI741" i="10" s="1"/>
  <c r="E723" i="10"/>
  <c r="J611" i="10"/>
  <c r="G729" i="10"/>
  <c r="AH729" i="10" s="1"/>
  <c r="AI729" i="10" s="1"/>
  <c r="G716" i="10"/>
  <c r="AH716" i="10" s="1"/>
  <c r="AI716" i="10" s="1"/>
  <c r="E716" i="10"/>
  <c r="J604" i="10"/>
  <c r="J702" i="10"/>
  <c r="E780" i="10"/>
  <c r="J668" i="10"/>
  <c r="I782" i="10"/>
  <c r="J583" i="10"/>
  <c r="E695" i="10"/>
  <c r="E746" i="10"/>
  <c r="J634" i="10"/>
  <c r="I775" i="10"/>
  <c r="AE698" i="10"/>
  <c r="I729" i="10"/>
  <c r="E775" i="10"/>
  <c r="J663" i="10"/>
  <c r="I706" i="10"/>
  <c r="G784" i="10"/>
  <c r="AH784" i="10" s="1"/>
  <c r="AI784" i="10" s="1"/>
  <c r="I776" i="10"/>
  <c r="G744" i="10"/>
  <c r="AH744" i="10" s="1"/>
  <c r="AI744" i="10" s="1"/>
  <c r="E731" i="10"/>
  <c r="J619" i="10"/>
  <c r="G725" i="10"/>
  <c r="AH725" i="10" s="1"/>
  <c r="AI725" i="10" s="1"/>
  <c r="I716" i="10"/>
  <c r="I715" i="10"/>
  <c r="I764" i="10"/>
  <c r="I748" i="10"/>
  <c r="E736" i="10"/>
  <c r="J624" i="10"/>
  <c r="G714" i="10"/>
  <c r="AH714" i="10" s="1"/>
  <c r="AI714" i="10" s="1"/>
  <c r="I768" i="10"/>
  <c r="J591" i="10"/>
  <c r="E703" i="10"/>
  <c r="G763" i="10"/>
  <c r="AH763" i="10" s="1"/>
  <c r="AI763" i="10" s="1"/>
  <c r="E754" i="10"/>
  <c r="J642" i="10"/>
  <c r="G765" i="10"/>
  <c r="AH765" i="10" s="1"/>
  <c r="AI765" i="10" s="1"/>
  <c r="I732" i="10"/>
  <c r="I711" i="10"/>
  <c r="I765" i="10"/>
  <c r="I760" i="10"/>
  <c r="J698" i="10"/>
  <c r="I745" i="10"/>
  <c r="G720" i="10"/>
  <c r="AH720" i="10" s="1"/>
  <c r="AI720" i="10" s="1"/>
  <c r="I777" i="10"/>
  <c r="E747" i="10"/>
  <c r="J635" i="10"/>
  <c r="G787" i="10"/>
  <c r="AH787" i="10" s="1"/>
  <c r="AI787" i="10" s="1"/>
  <c r="G724" i="10"/>
  <c r="AH724" i="10" s="1"/>
  <c r="AI724" i="10" s="1"/>
  <c r="E759" i="10"/>
  <c r="J647" i="10"/>
  <c r="I721" i="10"/>
  <c r="J627" i="10"/>
  <c r="E739" i="10"/>
  <c r="E743" i="10"/>
  <c r="J631" i="10"/>
  <c r="E717" i="10"/>
  <c r="J605" i="10"/>
  <c r="G753" i="10"/>
  <c r="AH753" i="10" s="1"/>
  <c r="AI753" i="10" s="1"/>
  <c r="E766" i="10"/>
  <c r="J654" i="10"/>
  <c r="G775" i="10"/>
  <c r="AH775" i="10" s="1"/>
  <c r="AI775" i="10" s="1"/>
  <c r="I708" i="10"/>
  <c r="E726" i="10"/>
  <c r="J614" i="10"/>
  <c r="E761" i="10"/>
  <c r="J649" i="10"/>
  <c r="I779" i="10"/>
  <c r="J671" i="10"/>
  <c r="E783" i="10"/>
  <c r="G752" i="10"/>
  <c r="AH752" i="10" s="1"/>
  <c r="AI752" i="10" s="1"/>
  <c r="G782" i="10"/>
  <c r="AH782" i="10" s="1"/>
  <c r="AI782" i="10" s="1"/>
  <c r="E764" i="10"/>
  <c r="J652" i="10"/>
  <c r="G728" i="10"/>
  <c r="AH728" i="10" s="1"/>
  <c r="AI728" i="10" s="1"/>
  <c r="E756" i="10"/>
  <c r="J644" i="10"/>
  <c r="G757" i="10"/>
  <c r="AH757" i="10" s="1"/>
  <c r="AI757" i="10" s="1"/>
  <c r="I784" i="10"/>
  <c r="G761" i="10"/>
  <c r="AH761" i="10" s="1"/>
  <c r="AI761" i="10" s="1"/>
  <c r="J610" i="10"/>
  <c r="E722" i="10"/>
  <c r="G783" i="10"/>
  <c r="AH783" i="10" s="1"/>
  <c r="AI783" i="10" s="1"/>
  <c r="J618" i="10"/>
  <c r="E730" i="10"/>
  <c r="J753" i="10"/>
  <c r="G712" i="10"/>
  <c r="AH712" i="10" s="1"/>
  <c r="AI712" i="10" s="1"/>
  <c r="J665" i="10"/>
  <c r="E777" i="10"/>
  <c r="G751" i="10"/>
  <c r="AH751" i="10" s="1"/>
  <c r="AI751" i="10" s="1"/>
  <c r="I762" i="10"/>
  <c r="I725" i="10"/>
  <c r="G777" i="10"/>
  <c r="AH777" i="10" s="1"/>
  <c r="AI777" i="10" s="1"/>
  <c r="E757" i="10"/>
  <c r="J645" i="10"/>
  <c r="I756" i="10"/>
  <c r="E767" i="10"/>
  <c r="J655" i="10"/>
  <c r="G707" i="10"/>
  <c r="AH707" i="10" s="1"/>
  <c r="AI707" i="10" s="1"/>
  <c r="I728" i="10"/>
  <c r="I747" i="10"/>
  <c r="E774" i="10"/>
  <c r="J662" i="10"/>
  <c r="I772" i="10"/>
  <c r="J701" i="10"/>
  <c r="J673" i="10"/>
  <c r="E785" i="10"/>
  <c r="E769" i="10"/>
  <c r="J657" i="10"/>
  <c r="I718" i="10"/>
  <c r="G721" i="10"/>
  <c r="AH721" i="10" s="1"/>
  <c r="AI721" i="10" s="1"/>
  <c r="I751" i="10"/>
  <c r="I731" i="10"/>
  <c r="E737" i="10"/>
  <c r="J625" i="10"/>
  <c r="I774" i="10"/>
  <c r="G769" i="10"/>
  <c r="AH769" i="10" s="1"/>
  <c r="AI769" i="10" s="1"/>
  <c r="E740" i="10"/>
  <c r="J628" i="10"/>
  <c r="G726" i="10"/>
  <c r="AH726" i="10" s="1"/>
  <c r="AI726" i="10" s="1"/>
  <c r="G772" i="10"/>
  <c r="AH772" i="10" s="1"/>
  <c r="AI772" i="10" s="1"/>
  <c r="E738" i="10"/>
  <c r="J626" i="10"/>
  <c r="G768" i="10"/>
  <c r="AH768" i="10" s="1"/>
  <c r="AI768" i="10" s="1"/>
  <c r="G755" i="10"/>
  <c r="AH755" i="10" s="1"/>
  <c r="AI755" i="10" s="1"/>
  <c r="I717" i="10"/>
  <c r="E765" i="10"/>
  <c r="J653" i="10"/>
  <c r="E734" i="10"/>
  <c r="J622" i="10"/>
  <c r="I778" i="10"/>
  <c r="J690" i="10"/>
  <c r="E727" i="10"/>
  <c r="J615" i="10"/>
  <c r="I786" i="10"/>
  <c r="E770" i="10"/>
  <c r="J658" i="10"/>
  <c r="I737" i="10"/>
  <c r="G762" i="10"/>
  <c r="AH762" i="10" s="1"/>
  <c r="AI762" i="10" s="1"/>
  <c r="S66" i="11"/>
  <c r="L24" i="5" l="1"/>
  <c r="AD523" i="10"/>
  <c r="AD496" i="10"/>
  <c r="AD593" i="10"/>
  <c r="AD535" i="10"/>
  <c r="AD539" i="10"/>
  <c r="AE702" i="10"/>
  <c r="AD560" i="10"/>
  <c r="AD543" i="10"/>
  <c r="AD502" i="10"/>
  <c r="AD587" i="10"/>
  <c r="AD555" i="10"/>
  <c r="AD498" i="10"/>
  <c r="AD520" i="10"/>
  <c r="AD586" i="10"/>
  <c r="T586" i="10" s="1"/>
  <c r="T593" i="10"/>
  <c r="AE705" i="10"/>
  <c r="AE694" i="10"/>
  <c r="AD582" i="10"/>
  <c r="T582" i="10" s="1"/>
  <c r="AD515" i="10"/>
  <c r="T515" i="10" s="1"/>
  <c r="AD590" i="10"/>
  <c r="T590" i="10" s="1"/>
  <c r="AD519" i="10"/>
  <c r="AD547" i="10"/>
  <c r="AD533" i="10"/>
  <c r="T533" i="10" s="1"/>
  <c r="AD505" i="10"/>
  <c r="AD579" i="10"/>
  <c r="AD499" i="10"/>
  <c r="AD553" i="10"/>
  <c r="AD482" i="10"/>
  <c r="AD549" i="10"/>
  <c r="AD518" i="10"/>
  <c r="AD490" i="10"/>
  <c r="T490" i="10" s="1"/>
  <c r="AD514" i="10"/>
  <c r="AD532" i="10"/>
  <c r="AD540" i="10"/>
  <c r="AD522" i="10"/>
  <c r="T522" i="10" s="1"/>
  <c r="AD552" i="10"/>
  <c r="AD504" i="10"/>
  <c r="AD544" i="10"/>
  <c r="AD557" i="10"/>
  <c r="T557" i="10" s="1"/>
  <c r="AD589" i="10"/>
  <c r="T589" i="10" s="1"/>
  <c r="AD491" i="10"/>
  <c r="AD521" i="10"/>
  <c r="AI788" i="10"/>
  <c r="O169" i="21" s="1"/>
  <c r="AD592" i="10"/>
  <c r="AD517" i="10"/>
  <c r="AD591" i="10"/>
  <c r="AE647" i="10"/>
  <c r="Q647" i="10"/>
  <c r="AE659" i="10"/>
  <c r="Q659" i="10"/>
  <c r="AE602" i="10"/>
  <c r="Q602" i="10"/>
  <c r="AE639" i="10"/>
  <c r="Q639" i="10"/>
  <c r="AE604" i="10"/>
  <c r="Q604" i="10"/>
  <c r="AE664" i="10"/>
  <c r="Q664" i="10"/>
  <c r="AE617" i="10"/>
  <c r="Q617" i="10"/>
  <c r="AE611" i="10"/>
  <c r="Q611" i="10"/>
  <c r="AE661" i="10"/>
  <c r="Q661" i="10"/>
  <c r="AE699" i="10"/>
  <c r="Q699" i="10"/>
  <c r="AE655" i="10"/>
  <c r="Q655" i="10"/>
  <c r="AE665" i="10"/>
  <c r="Q665" i="10"/>
  <c r="AE633" i="10"/>
  <c r="Q633" i="10"/>
  <c r="AE641" i="10"/>
  <c r="Q641" i="10"/>
  <c r="AE627" i="10"/>
  <c r="Q627" i="10"/>
  <c r="AE619" i="10"/>
  <c r="Q619" i="10"/>
  <c r="AE693" i="10"/>
  <c r="Q693" i="10"/>
  <c r="AE601" i="10"/>
  <c r="Q601" i="10"/>
  <c r="AE622" i="10"/>
  <c r="Q622" i="10"/>
  <c r="AE638" i="10"/>
  <c r="Q638" i="10"/>
  <c r="AE650" i="10"/>
  <c r="Q650" i="10"/>
  <c r="AE704" i="10"/>
  <c r="Q704" i="10"/>
  <c r="AE614" i="10"/>
  <c r="Q614" i="10"/>
  <c r="AE667" i="10"/>
  <c r="Q667" i="10"/>
  <c r="AE643" i="10"/>
  <c r="Q643" i="10"/>
  <c r="AE666" i="10"/>
  <c r="Q666" i="10"/>
  <c r="AE605" i="10"/>
  <c r="Q605" i="10"/>
  <c r="AE703" i="10"/>
  <c r="Q703" i="10"/>
  <c r="AE700" i="10"/>
  <c r="Q700" i="10"/>
  <c r="AE624" i="10"/>
  <c r="Q624" i="10"/>
  <c r="AE631" i="10"/>
  <c r="Q631" i="10"/>
  <c r="AE663" i="10"/>
  <c r="Q663" i="10"/>
  <c r="AE629" i="10"/>
  <c r="Q629" i="10"/>
  <c r="AE645" i="10"/>
  <c r="Q645" i="10"/>
  <c r="AE615" i="10"/>
  <c r="Q615" i="10"/>
  <c r="S513" i="10"/>
  <c r="U513" i="10" s="1"/>
  <c r="S588" i="10"/>
  <c r="U588" i="10" s="1"/>
  <c r="S558" i="10"/>
  <c r="U558" i="10" s="1"/>
  <c r="S554" i="10"/>
  <c r="U554" i="10" s="1"/>
  <c r="S501" i="10"/>
  <c r="U501" i="10" s="1"/>
  <c r="S516" i="10"/>
  <c r="U516" i="10" s="1"/>
  <c r="S545" i="10"/>
  <c r="U545" i="10" s="1"/>
  <c r="S493" i="10"/>
  <c r="U493" i="10" s="1"/>
  <c r="S584" i="10"/>
  <c r="U584" i="10" s="1"/>
  <c r="S506" i="10"/>
  <c r="U506" i="10" s="1"/>
  <c r="S488" i="10"/>
  <c r="U488" i="10" s="1"/>
  <c r="S507" i="10"/>
  <c r="U507" i="10" s="1"/>
  <c r="S485" i="10"/>
  <c r="U485" i="10" s="1"/>
  <c r="S495" i="10"/>
  <c r="U495" i="10" s="1"/>
  <c r="S560" i="10"/>
  <c r="U560" i="10" s="1"/>
  <c r="T560" i="10"/>
  <c r="T543" i="10"/>
  <c r="S543" i="10"/>
  <c r="U543" i="10" s="1"/>
  <c r="S502" i="10"/>
  <c r="U502" i="10" s="1"/>
  <c r="T502" i="10"/>
  <c r="T587" i="10"/>
  <c r="S587" i="10"/>
  <c r="U587" i="10" s="1"/>
  <c r="T555" i="10"/>
  <c r="S555" i="10"/>
  <c r="U555" i="10" s="1"/>
  <c r="T498" i="10"/>
  <c r="S498" i="10"/>
  <c r="U498" i="10" s="1"/>
  <c r="S520" i="10"/>
  <c r="U520" i="10" s="1"/>
  <c r="T520" i="10"/>
  <c r="AE674" i="10"/>
  <c r="Q674" i="10"/>
  <c r="AE595" i="10"/>
  <c r="Q595" i="10"/>
  <c r="AE618" i="10"/>
  <c r="Q618" i="10"/>
  <c r="AE636" i="10"/>
  <c r="Q636" i="10"/>
  <c r="AE610" i="10"/>
  <c r="Q610" i="10"/>
  <c r="AE594" i="10"/>
  <c r="Q594" i="10"/>
  <c r="AE670" i="10"/>
  <c r="Q670" i="10"/>
  <c r="AE644" i="10"/>
  <c r="Q644" i="10"/>
  <c r="AE649" i="10"/>
  <c r="Q649" i="10"/>
  <c r="AE623" i="10"/>
  <c r="Q623" i="10"/>
  <c r="AE654" i="10"/>
  <c r="Q654" i="10"/>
  <c r="T523" i="10"/>
  <c r="S523" i="10"/>
  <c r="U523" i="10" s="1"/>
  <c r="T496" i="10"/>
  <c r="S496" i="10"/>
  <c r="U496" i="10" s="1"/>
  <c r="T535" i="10"/>
  <c r="S535" i="10"/>
  <c r="U535" i="10" s="1"/>
  <c r="T539" i="10"/>
  <c r="S539" i="10"/>
  <c r="U539" i="10" s="1"/>
  <c r="S515" i="10"/>
  <c r="U515" i="10" s="1"/>
  <c r="S519" i="10"/>
  <c r="U519" i="10" s="1"/>
  <c r="T519" i="10"/>
  <c r="T547" i="10"/>
  <c r="S547" i="10"/>
  <c r="U547" i="10" s="1"/>
  <c r="S487" i="10"/>
  <c r="U487" i="10" s="1"/>
  <c r="S489" i="10"/>
  <c r="U489" i="10" s="1"/>
  <c r="S556" i="10"/>
  <c r="U556" i="10" s="1"/>
  <c r="S527" i="10"/>
  <c r="U527" i="10" s="1"/>
  <c r="S581" i="10"/>
  <c r="U581" i="10" s="1"/>
  <c r="S509" i="10"/>
  <c r="U509" i="10" s="1"/>
  <c r="S503" i="10"/>
  <c r="U503" i="10" s="1"/>
  <c r="S542" i="10"/>
  <c r="U542" i="10" s="1"/>
  <c r="S586" i="10"/>
  <c r="U586" i="10" s="1"/>
  <c r="S504" i="10"/>
  <c r="U504" i="10" s="1"/>
  <c r="T504" i="10"/>
  <c r="S544" i="10"/>
  <c r="U544" i="10" s="1"/>
  <c r="T544" i="10"/>
  <c r="S557" i="10"/>
  <c r="U557" i="10" s="1"/>
  <c r="T491" i="10"/>
  <c r="S491" i="10"/>
  <c r="U491" i="10" s="1"/>
  <c r="T521" i="10"/>
  <c r="S521" i="10"/>
  <c r="U521" i="10" s="1"/>
  <c r="S536" i="10"/>
  <c r="U536" i="10" s="1"/>
  <c r="AD525" i="10"/>
  <c r="AD528" i="10"/>
  <c r="AD580" i="10"/>
  <c r="T580" i="10" s="1"/>
  <c r="AD524" i="10"/>
  <c r="AD494" i="10"/>
  <c r="AD486" i="10"/>
  <c r="AD500" i="10"/>
  <c r="T500" i="10" s="1"/>
  <c r="AD483" i="10"/>
  <c r="AD492" i="10"/>
  <c r="AE625" i="10"/>
  <c r="Q625" i="10"/>
  <c r="AE634" i="10"/>
  <c r="Q634" i="10"/>
  <c r="AE599" i="10"/>
  <c r="Q599" i="10"/>
  <c r="AE656" i="10"/>
  <c r="Q656" i="10"/>
  <c r="AE660" i="10"/>
  <c r="Q660" i="10"/>
  <c r="AE675" i="10"/>
  <c r="Q675" i="10"/>
  <c r="AE613" i="10"/>
  <c r="Q613" i="10"/>
  <c r="AE626" i="10"/>
  <c r="Q626" i="10"/>
  <c r="AE609" i="10"/>
  <c r="Q609" i="10"/>
  <c r="AE658" i="10"/>
  <c r="Q658" i="10"/>
  <c r="AE607" i="10"/>
  <c r="Q607" i="10"/>
  <c r="AE648" i="10"/>
  <c r="Q648" i="10"/>
  <c r="AE640" i="10"/>
  <c r="Q640" i="10"/>
  <c r="AE628" i="10"/>
  <c r="Q628" i="10"/>
  <c r="AE606" i="10"/>
  <c r="Q606" i="10"/>
  <c r="AE630" i="10"/>
  <c r="Q630" i="10"/>
  <c r="AE616" i="10"/>
  <c r="Q616" i="10"/>
  <c r="AE642" i="10"/>
  <c r="Q642" i="10"/>
  <c r="AE597" i="10"/>
  <c r="Q597" i="10"/>
  <c r="AE671" i="10"/>
  <c r="Q671" i="10"/>
  <c r="AE672" i="10"/>
  <c r="Q672" i="10"/>
  <c r="AE669" i="10"/>
  <c r="Q669" i="10"/>
  <c r="AD541" i="10"/>
  <c r="AD531" i="10"/>
  <c r="T531" i="10" s="1"/>
  <c r="AD551" i="10"/>
  <c r="AD511" i="10"/>
  <c r="AD548" i="10"/>
  <c r="AE668" i="10"/>
  <c r="Q668" i="10"/>
  <c r="AE695" i="10"/>
  <c r="Q695" i="10"/>
  <c r="AE651" i="10"/>
  <c r="Q651" i="10"/>
  <c r="AE620" i="10"/>
  <c r="Q620" i="10"/>
  <c r="AE598" i="10"/>
  <c r="Q598" i="10"/>
  <c r="AE603" i="10"/>
  <c r="Q603" i="10"/>
  <c r="AE635" i="10"/>
  <c r="Q635" i="10"/>
  <c r="AE691" i="10"/>
  <c r="Q691" i="10"/>
  <c r="AE696" i="10"/>
  <c r="Q696" i="10"/>
  <c r="AE692" i="10"/>
  <c r="Q692" i="10"/>
  <c r="AE785" i="10"/>
  <c r="Q785" i="10"/>
  <c r="S593" i="10"/>
  <c r="U593" i="10" s="1"/>
  <c r="S582" i="10"/>
  <c r="U582" i="10" s="1"/>
  <c r="S590" i="10"/>
  <c r="U590" i="10" s="1"/>
  <c r="S529" i="10"/>
  <c r="U529" i="10" s="1"/>
  <c r="S510" i="10"/>
  <c r="U510" i="10" s="1"/>
  <c r="S562" i="10"/>
  <c r="U562" i="10" s="1"/>
  <c r="S583" i="10"/>
  <c r="U583" i="10" s="1"/>
  <c r="T492" i="10"/>
  <c r="S492" i="10"/>
  <c r="U492" i="10" s="1"/>
  <c r="S533" i="10"/>
  <c r="U533" i="10" s="1"/>
  <c r="T505" i="10"/>
  <c r="S505" i="10"/>
  <c r="U505" i="10" s="1"/>
  <c r="S579" i="10"/>
  <c r="U579" i="10" s="1"/>
  <c r="T579" i="10"/>
  <c r="S499" i="10"/>
  <c r="U499" i="10" s="1"/>
  <c r="T499" i="10"/>
  <c r="S553" i="10"/>
  <c r="U553" i="10" s="1"/>
  <c r="T553" i="10"/>
  <c r="T482" i="10"/>
  <c r="S482" i="10"/>
  <c r="U482" i="10" s="1"/>
  <c r="T541" i="10"/>
  <c r="S541" i="10"/>
  <c r="U541" i="10" s="1"/>
  <c r="S531" i="10"/>
  <c r="U531" i="10" s="1"/>
  <c r="T551" i="10"/>
  <c r="S551" i="10"/>
  <c r="U551" i="10" s="1"/>
  <c r="S511" i="10"/>
  <c r="U511" i="10" s="1"/>
  <c r="T511" i="10"/>
  <c r="T548" i="10"/>
  <c r="S548" i="10"/>
  <c r="U548" i="10" s="1"/>
  <c r="S549" i="10"/>
  <c r="U549" i="10" s="1"/>
  <c r="T549" i="10"/>
  <c r="T518" i="10"/>
  <c r="S518" i="10"/>
  <c r="U518" i="10" s="1"/>
  <c r="S490" i="10"/>
  <c r="U490" i="10" s="1"/>
  <c r="S514" i="10"/>
  <c r="U514" i="10" s="1"/>
  <c r="T514" i="10"/>
  <c r="S532" i="10"/>
  <c r="U532" i="10" s="1"/>
  <c r="T532" i="10"/>
  <c r="T540" i="10"/>
  <c r="S540" i="10"/>
  <c r="U540" i="10" s="1"/>
  <c r="S522" i="10"/>
  <c r="U522" i="10" s="1"/>
  <c r="T552" i="10"/>
  <c r="S552" i="10"/>
  <c r="U552" i="10" s="1"/>
  <c r="S589" i="10"/>
  <c r="U589" i="10" s="1"/>
  <c r="AE608" i="10"/>
  <c r="Q608" i="10"/>
  <c r="AE621" i="10"/>
  <c r="Q621" i="10"/>
  <c r="AE653" i="10"/>
  <c r="Q653" i="10"/>
  <c r="AE662" i="10"/>
  <c r="Q662" i="10"/>
  <c r="AE657" i="10"/>
  <c r="Q657" i="10"/>
  <c r="AE652" i="10"/>
  <c r="Q652" i="10"/>
  <c r="AE646" i="10"/>
  <c r="Q646" i="10"/>
  <c r="AE600" i="10"/>
  <c r="Q600" i="10"/>
  <c r="AE637" i="10"/>
  <c r="Q637" i="10"/>
  <c r="AE596" i="10"/>
  <c r="Q596" i="10"/>
  <c r="AE632" i="10"/>
  <c r="Q632" i="10"/>
  <c r="AE612" i="10"/>
  <c r="Q612" i="10"/>
  <c r="S508" i="10"/>
  <c r="U508" i="10" s="1"/>
  <c r="S530" i="10"/>
  <c r="U530" i="10" s="1"/>
  <c r="S563" i="10"/>
  <c r="U563" i="10" s="1"/>
  <c r="S484" i="10"/>
  <c r="U484" i="10" s="1"/>
  <c r="S673" i="10"/>
  <c r="U673" i="10" s="1"/>
  <c r="T592" i="10"/>
  <c r="S592" i="10"/>
  <c r="U592" i="10" s="1"/>
  <c r="S497" i="10"/>
  <c r="U497" i="10" s="1"/>
  <c r="S546" i="10"/>
  <c r="U546" i="10" s="1"/>
  <c r="T517" i="10"/>
  <c r="S517" i="10"/>
  <c r="U517" i="10" s="1"/>
  <c r="S591" i="10"/>
  <c r="U591" i="10" s="1"/>
  <c r="T591" i="10"/>
  <c r="T525" i="10"/>
  <c r="S525" i="10"/>
  <c r="U525" i="10" s="1"/>
  <c r="T528" i="10"/>
  <c r="S528" i="10"/>
  <c r="U528" i="10" s="1"/>
  <c r="S580" i="10"/>
  <c r="U580" i="10" s="1"/>
  <c r="S524" i="10"/>
  <c r="U524" i="10" s="1"/>
  <c r="T524" i="10"/>
  <c r="T494" i="10"/>
  <c r="S494" i="10"/>
  <c r="U494" i="10" s="1"/>
  <c r="T486" i="10"/>
  <c r="S486" i="10"/>
  <c r="U486" i="10" s="1"/>
  <c r="S500" i="10"/>
  <c r="U500" i="10" s="1"/>
  <c r="T483" i="10"/>
  <c r="S483" i="10"/>
  <c r="U483" i="10" s="1"/>
  <c r="S559" i="10"/>
  <c r="U559" i="10" s="1"/>
  <c r="S550" i="10"/>
  <c r="U550" i="10" s="1"/>
  <c r="S526" i="10"/>
  <c r="U526" i="10" s="1"/>
  <c r="S537" i="10"/>
  <c r="U537" i="10" s="1"/>
  <c r="S512" i="10"/>
  <c r="U512" i="10" s="1"/>
  <c r="S538" i="10"/>
  <c r="U538" i="10" s="1"/>
  <c r="S534" i="10"/>
  <c r="U534" i="10" s="1"/>
  <c r="P760" i="10"/>
  <c r="Z760" i="10"/>
  <c r="P774" i="10"/>
  <c r="Z774" i="10"/>
  <c r="P786" i="10"/>
  <c r="Z786" i="10"/>
  <c r="P778" i="10"/>
  <c r="Z778" i="10"/>
  <c r="P725" i="10"/>
  <c r="Z725" i="10"/>
  <c r="P745" i="10"/>
  <c r="Z745" i="10"/>
  <c r="P715" i="10"/>
  <c r="Z715" i="10"/>
  <c r="P706" i="10"/>
  <c r="Z706" i="10"/>
  <c r="P726" i="10"/>
  <c r="Z726" i="10"/>
  <c r="P743" i="10"/>
  <c r="Z743" i="10"/>
  <c r="P742" i="10"/>
  <c r="Z742" i="10"/>
  <c r="P754" i="10"/>
  <c r="Z754" i="10"/>
  <c r="P781" i="10"/>
  <c r="Z781" i="10"/>
  <c r="P759" i="10"/>
  <c r="Z759" i="10"/>
  <c r="P763" i="10"/>
  <c r="Z763" i="10"/>
  <c r="P710" i="10"/>
  <c r="Z710" i="10"/>
  <c r="P750" i="10"/>
  <c r="Z750" i="10"/>
  <c r="P741" i="10"/>
  <c r="Z741" i="10"/>
  <c r="AG754" i="10"/>
  <c r="AL754" i="10"/>
  <c r="AM754" i="10" s="1"/>
  <c r="AN754" i="10" s="1"/>
  <c r="AJ754" i="10"/>
  <c r="AK754" i="10" s="1"/>
  <c r="AD497" i="10"/>
  <c r="T497" i="10" s="1"/>
  <c r="AD546" i="10"/>
  <c r="T546" i="10" s="1"/>
  <c r="AG778" i="10"/>
  <c r="AL778" i="10"/>
  <c r="AM778" i="10" s="1"/>
  <c r="AN778" i="10" s="1"/>
  <c r="AJ778" i="10"/>
  <c r="AK778" i="10" s="1"/>
  <c r="AG745" i="10"/>
  <c r="AL745" i="10"/>
  <c r="AM745" i="10" s="1"/>
  <c r="AN745" i="10" s="1"/>
  <c r="AJ745" i="10"/>
  <c r="AK745" i="10" s="1"/>
  <c r="AG770" i="10"/>
  <c r="AL770" i="10"/>
  <c r="AM770" i="10" s="1"/>
  <c r="AN770" i="10" s="1"/>
  <c r="AJ770" i="10"/>
  <c r="AK770" i="10" s="1"/>
  <c r="AG782" i="10"/>
  <c r="AL782" i="10"/>
  <c r="AM782" i="10" s="1"/>
  <c r="AN782" i="10" s="1"/>
  <c r="AJ782" i="10"/>
  <c r="AK782" i="10" s="1"/>
  <c r="AD513" i="10"/>
  <c r="T513" i="10" s="1"/>
  <c r="AD588" i="10"/>
  <c r="T588" i="10" s="1"/>
  <c r="AD558" i="10"/>
  <c r="T558" i="10" s="1"/>
  <c r="AD554" i="10"/>
  <c r="T554" i="10" s="1"/>
  <c r="AD501" i="10"/>
  <c r="T501" i="10" s="1"/>
  <c r="AD534" i="10"/>
  <c r="T534" i="10" s="1"/>
  <c r="AG723" i="10"/>
  <c r="AL723" i="10"/>
  <c r="AM723" i="10" s="1"/>
  <c r="AN723" i="10" s="1"/>
  <c r="AJ723" i="10"/>
  <c r="AK723" i="10" s="1"/>
  <c r="AG779" i="10"/>
  <c r="AL779" i="10"/>
  <c r="AM779" i="10" s="1"/>
  <c r="AN779" i="10" s="1"/>
  <c r="AJ779" i="10"/>
  <c r="AK779" i="10" s="1"/>
  <c r="AG709" i="10"/>
  <c r="AJ709" i="10"/>
  <c r="AK709" i="10" s="1"/>
  <c r="AL709" i="10" s="1"/>
  <c r="AM709" i="10" s="1"/>
  <c r="AN709" i="10" s="1"/>
  <c r="AB647" i="10"/>
  <c r="AC647" i="10"/>
  <c r="AB659" i="10"/>
  <c r="AC659" i="10"/>
  <c r="AC602" i="10"/>
  <c r="AB602" i="10"/>
  <c r="AB639" i="10"/>
  <c r="AC639" i="10"/>
  <c r="AB604" i="10"/>
  <c r="AC604" i="10"/>
  <c r="AC664" i="10"/>
  <c r="AB664" i="10"/>
  <c r="AB617" i="10"/>
  <c r="AC617" i="10"/>
  <c r="AB611" i="10"/>
  <c r="AC611" i="10"/>
  <c r="AB661" i="10"/>
  <c r="AC661" i="10"/>
  <c r="AB699" i="10"/>
  <c r="AC699" i="10"/>
  <c r="AD585" i="10"/>
  <c r="T585" i="10" s="1"/>
  <c r="AD516" i="10"/>
  <c r="T516" i="10" s="1"/>
  <c r="AD545" i="10"/>
  <c r="T545" i="10" s="1"/>
  <c r="AD493" i="10"/>
  <c r="T493" i="10" s="1"/>
  <c r="AD584" i="10"/>
  <c r="T584" i="10" s="1"/>
  <c r="AG701" i="10"/>
  <c r="AJ701" i="10"/>
  <c r="AK701" i="10" s="1"/>
  <c r="AL701" i="10" s="1"/>
  <c r="AM701" i="10" s="1"/>
  <c r="AN701" i="10" s="1"/>
  <c r="AG767" i="10"/>
  <c r="AJ767" i="10"/>
  <c r="AK767" i="10" s="1"/>
  <c r="AL767" i="10"/>
  <c r="AM767" i="10" s="1"/>
  <c r="AN767" i="10" s="1"/>
  <c r="AG744" i="10"/>
  <c r="AL744" i="10"/>
  <c r="AM744" i="10" s="1"/>
  <c r="AN744" i="10" s="1"/>
  <c r="AJ744" i="10"/>
  <c r="AK744" i="10" s="1"/>
  <c r="AG702" i="10"/>
  <c r="AJ702" i="10"/>
  <c r="AK702" i="10" s="1"/>
  <c r="AL702" i="10" s="1"/>
  <c r="AM702" i="10" s="1"/>
  <c r="AN702" i="10" s="1"/>
  <c r="AG749" i="10"/>
  <c r="AJ749" i="10"/>
  <c r="AK749" i="10" s="1"/>
  <c r="AL749" i="10"/>
  <c r="AM749" i="10" s="1"/>
  <c r="AN749" i="10" s="1"/>
  <c r="AG714" i="10"/>
  <c r="AJ714" i="10"/>
  <c r="AK714" i="10" s="1"/>
  <c r="AL714" i="10" s="1"/>
  <c r="AM714" i="10" s="1"/>
  <c r="AN714" i="10" s="1"/>
  <c r="AB655" i="10"/>
  <c r="AC655" i="10"/>
  <c r="AB665" i="10"/>
  <c r="AC665" i="10"/>
  <c r="AB633" i="10"/>
  <c r="AC633" i="10"/>
  <c r="AB641" i="10"/>
  <c r="AC641" i="10"/>
  <c r="AB627" i="10"/>
  <c r="AC627" i="10"/>
  <c r="AB619" i="10"/>
  <c r="AC619" i="10"/>
  <c r="AB693" i="10"/>
  <c r="AC693" i="10"/>
  <c r="AB601" i="10"/>
  <c r="AC601" i="10"/>
  <c r="AB622" i="10"/>
  <c r="AC622" i="10"/>
  <c r="AB638" i="10"/>
  <c r="AC638" i="10"/>
  <c r="AB650" i="10"/>
  <c r="AC650" i="10"/>
  <c r="AB704" i="10"/>
  <c r="AC704" i="10"/>
  <c r="AB614" i="10"/>
  <c r="AC614" i="10"/>
  <c r="AB667" i="10"/>
  <c r="AC667" i="10"/>
  <c r="AG700" i="10"/>
  <c r="AJ700" i="10"/>
  <c r="AK700" i="10" s="1"/>
  <c r="AL700" i="10" s="1"/>
  <c r="AM700" i="10" s="1"/>
  <c r="AN700" i="10" s="1"/>
  <c r="AG703" i="10"/>
  <c r="AJ703" i="10"/>
  <c r="AK703" i="10" s="1"/>
  <c r="AL703" i="10" s="1"/>
  <c r="AM703" i="10" s="1"/>
  <c r="AN703" i="10" s="1"/>
  <c r="AG699" i="10"/>
  <c r="AJ699" i="10"/>
  <c r="AK699" i="10" s="1"/>
  <c r="AL699" i="10" s="1"/>
  <c r="AM699" i="10" s="1"/>
  <c r="AN699" i="10" s="1"/>
  <c r="AG707" i="10"/>
  <c r="AJ707" i="10"/>
  <c r="AK707" i="10" s="1"/>
  <c r="AL707" i="10" s="1"/>
  <c r="AM707" i="10" s="1"/>
  <c r="AN707" i="10" s="1"/>
  <c r="AG757" i="10"/>
  <c r="AL757" i="10"/>
  <c r="AM757" i="10" s="1"/>
  <c r="AN757" i="10" s="1"/>
  <c r="AJ757" i="10"/>
  <c r="AK757" i="10" s="1"/>
  <c r="AD559" i="10"/>
  <c r="T559" i="10" s="1"/>
  <c r="AD550" i="10"/>
  <c r="T550" i="10" s="1"/>
  <c r="AD526" i="10"/>
  <c r="T526" i="10" s="1"/>
  <c r="AD537" i="10"/>
  <c r="T537" i="10" s="1"/>
  <c r="AD512" i="10"/>
  <c r="T512" i="10" s="1"/>
  <c r="AD538" i="10"/>
  <c r="T538" i="10" s="1"/>
  <c r="AG769" i="10"/>
  <c r="AL769" i="10"/>
  <c r="AM769" i="10" s="1"/>
  <c r="AN769" i="10" s="1"/>
  <c r="AJ769" i="10"/>
  <c r="AK769" i="10" s="1"/>
  <c r="AG728" i="10"/>
  <c r="AL728" i="10"/>
  <c r="AM728" i="10" s="1"/>
  <c r="AN728" i="10" s="1"/>
  <c r="AJ728" i="10"/>
  <c r="AK728" i="10" s="1"/>
  <c r="AG768" i="10"/>
  <c r="AL768" i="10"/>
  <c r="AM768" i="10" s="1"/>
  <c r="AN768" i="10" s="1"/>
  <c r="AJ768" i="10"/>
  <c r="AK768" i="10" s="1"/>
  <c r="AG729" i="10"/>
  <c r="AL729" i="10"/>
  <c r="AM729" i="10" s="1"/>
  <c r="AN729" i="10" s="1"/>
  <c r="AJ729" i="10"/>
  <c r="AK729" i="10" s="1"/>
  <c r="AG785" i="10"/>
  <c r="AL785" i="10"/>
  <c r="AM785" i="10" s="1"/>
  <c r="AN785" i="10" s="1"/>
  <c r="AJ785" i="10"/>
  <c r="AK785" i="10" s="1"/>
  <c r="AG697" i="10"/>
  <c r="AJ697" i="10"/>
  <c r="AK697" i="10" s="1"/>
  <c r="AL697" i="10" s="1"/>
  <c r="AM697" i="10" s="1"/>
  <c r="AN697" i="10" s="1"/>
  <c r="AG755" i="10"/>
  <c r="AJ755" i="10"/>
  <c r="AK755" i="10" s="1"/>
  <c r="AL755" i="10"/>
  <c r="AM755" i="10" s="1"/>
  <c r="AN755" i="10" s="1"/>
  <c r="AG746" i="10"/>
  <c r="AL746" i="10"/>
  <c r="AM746" i="10" s="1"/>
  <c r="AN746" i="10" s="1"/>
  <c r="AJ746" i="10"/>
  <c r="AK746" i="10" s="1"/>
  <c r="AG760" i="10"/>
  <c r="AJ760" i="10"/>
  <c r="AK760" i="10" s="1"/>
  <c r="AL760" i="10"/>
  <c r="AM760" i="10" s="1"/>
  <c r="AN760" i="10" s="1"/>
  <c r="AB643" i="10"/>
  <c r="AC643" i="10"/>
  <c r="AB666" i="10"/>
  <c r="AC666" i="10"/>
  <c r="AB605" i="10"/>
  <c r="AC605" i="10"/>
  <c r="AB703" i="10"/>
  <c r="AC703" i="10"/>
  <c r="AB700" i="10"/>
  <c r="AC700" i="10"/>
  <c r="AB624" i="10"/>
  <c r="AC624" i="10"/>
  <c r="AB631" i="10"/>
  <c r="AC631" i="10"/>
  <c r="AB663" i="10"/>
  <c r="AC663" i="10"/>
  <c r="AB629" i="10"/>
  <c r="AC629" i="10"/>
  <c r="AB645" i="10"/>
  <c r="AC645" i="10"/>
  <c r="AB615" i="10"/>
  <c r="AC615" i="10"/>
  <c r="P731" i="10"/>
  <c r="Z731" i="10"/>
  <c r="P732" i="10"/>
  <c r="Z732" i="10"/>
  <c r="P728" i="10"/>
  <c r="Z728" i="10"/>
  <c r="P737" i="10"/>
  <c r="Z737" i="10"/>
  <c r="P717" i="10"/>
  <c r="Z717" i="10"/>
  <c r="P718" i="10"/>
  <c r="Z718" i="10"/>
  <c r="P762" i="10"/>
  <c r="Z762" i="10"/>
  <c r="P784" i="10"/>
  <c r="Z784" i="10"/>
  <c r="P779" i="10"/>
  <c r="Z779" i="10"/>
  <c r="P777" i="10"/>
  <c r="Z777" i="10"/>
  <c r="P711" i="10"/>
  <c r="Z711" i="10"/>
  <c r="P768" i="10"/>
  <c r="Z768" i="10"/>
  <c r="P716" i="10"/>
  <c r="Z716" i="10"/>
  <c r="P729" i="10"/>
  <c r="Z729" i="10"/>
  <c r="P757" i="10"/>
  <c r="Z757" i="10"/>
  <c r="P738" i="10"/>
  <c r="Z738" i="10"/>
  <c r="P744" i="10"/>
  <c r="Z744" i="10"/>
  <c r="P755" i="10"/>
  <c r="Z755" i="10"/>
  <c r="P780" i="10"/>
  <c r="Z780" i="10"/>
  <c r="P712" i="10"/>
  <c r="Z712" i="10"/>
  <c r="P724" i="10"/>
  <c r="Z724" i="10"/>
  <c r="P719" i="10"/>
  <c r="Z719" i="10"/>
  <c r="P753" i="10"/>
  <c r="Z753" i="10"/>
  <c r="P714" i="10"/>
  <c r="Z714" i="10"/>
  <c r="P736" i="10"/>
  <c r="Z736" i="10"/>
  <c r="P749" i="10"/>
  <c r="Z749" i="10"/>
  <c r="AN676" i="10"/>
  <c r="M22" i="1" s="1"/>
  <c r="AG706" i="10"/>
  <c r="AJ706" i="10"/>
  <c r="AK706" i="10" s="1"/>
  <c r="AL706" i="10" s="1"/>
  <c r="AM706" i="10" s="1"/>
  <c r="AN706" i="10" s="1"/>
  <c r="AG743" i="10"/>
  <c r="AJ743" i="10"/>
  <c r="AK743" i="10" s="1"/>
  <c r="AL743" i="10"/>
  <c r="AM743" i="10" s="1"/>
  <c r="AN743" i="10" s="1"/>
  <c r="AG765" i="10"/>
  <c r="AL765" i="10"/>
  <c r="AM765" i="10" s="1"/>
  <c r="AN765" i="10" s="1"/>
  <c r="AJ765" i="10"/>
  <c r="AK765" i="10" s="1"/>
  <c r="AG715" i="10"/>
  <c r="AJ715" i="10"/>
  <c r="AK715" i="10" s="1"/>
  <c r="AL715" i="10" s="1"/>
  <c r="AM715" i="10" s="1"/>
  <c r="AN715" i="10" s="1"/>
  <c r="AG747" i="10"/>
  <c r="AL747" i="10"/>
  <c r="AM747" i="10" s="1"/>
  <c r="AN747" i="10" s="1"/>
  <c r="AJ747" i="10"/>
  <c r="AK747" i="10" s="1"/>
  <c r="AG781" i="10"/>
  <c r="AJ781" i="10"/>
  <c r="AK781" i="10" s="1"/>
  <c r="AL781" i="10"/>
  <c r="AM781" i="10" s="1"/>
  <c r="AN781" i="10" s="1"/>
  <c r="AG762" i="10"/>
  <c r="AL762" i="10"/>
  <c r="AM762" i="10" s="1"/>
  <c r="AN762" i="10" s="1"/>
  <c r="AJ762" i="10"/>
  <c r="AK762" i="10" s="1"/>
  <c r="AG693" i="10"/>
  <c r="AJ693" i="10"/>
  <c r="AK693" i="10" s="1"/>
  <c r="AL693" i="10" s="1"/>
  <c r="AM693" i="10" s="1"/>
  <c r="AN693" i="10" s="1"/>
  <c r="AD487" i="10"/>
  <c r="T487" i="10" s="1"/>
  <c r="AD489" i="10"/>
  <c r="T489" i="10" s="1"/>
  <c r="AD556" i="10"/>
  <c r="T556" i="10" s="1"/>
  <c r="AD527" i="10"/>
  <c r="T527" i="10" s="1"/>
  <c r="AD581" i="10"/>
  <c r="T581" i="10" s="1"/>
  <c r="AD509" i="10"/>
  <c r="T509" i="10" s="1"/>
  <c r="AD503" i="10"/>
  <c r="T503" i="10" s="1"/>
  <c r="AD542" i="10"/>
  <c r="T542" i="10" s="1"/>
  <c r="AG704" i="10"/>
  <c r="AJ704" i="10"/>
  <c r="AK704" i="10" s="1"/>
  <c r="AL704" i="10" s="1"/>
  <c r="AM704" i="10" s="1"/>
  <c r="AN704" i="10" s="1"/>
  <c r="AG756" i="10"/>
  <c r="AL756" i="10"/>
  <c r="AM756" i="10" s="1"/>
  <c r="AN756" i="10" s="1"/>
  <c r="AJ756" i="10"/>
  <c r="AK756" i="10" s="1"/>
  <c r="AG771" i="10"/>
  <c r="AL771" i="10"/>
  <c r="AM771" i="10" s="1"/>
  <c r="AN771" i="10" s="1"/>
  <c r="AJ771" i="10"/>
  <c r="AK771" i="10" s="1"/>
  <c r="AG705" i="10"/>
  <c r="AJ705" i="10"/>
  <c r="AK705" i="10" s="1"/>
  <c r="AL705" i="10" s="1"/>
  <c r="AM705" i="10" s="1"/>
  <c r="AN705" i="10" s="1"/>
  <c r="AG718" i="10"/>
  <c r="AJ718" i="10"/>
  <c r="AK718" i="10" s="1"/>
  <c r="AL718" i="10" s="1"/>
  <c r="AM718" i="10" s="1"/>
  <c r="AN718" i="10" s="1"/>
  <c r="AD506" i="10"/>
  <c r="T506" i="10" s="1"/>
  <c r="AD488" i="10"/>
  <c r="T488" i="10" s="1"/>
  <c r="AD507" i="10"/>
  <c r="T507" i="10" s="1"/>
  <c r="AD485" i="10"/>
  <c r="T485" i="10" s="1"/>
  <c r="AD495" i="10"/>
  <c r="T495" i="10" s="1"/>
  <c r="AG691" i="10"/>
  <c r="AJ691" i="10"/>
  <c r="AK691" i="10" s="1"/>
  <c r="AL691" i="10" s="1"/>
  <c r="AM691" i="10" s="1"/>
  <c r="AN691" i="10" s="1"/>
  <c r="AG772" i="10"/>
  <c r="AJ772" i="10"/>
  <c r="AK772" i="10" s="1"/>
  <c r="AL772" i="10"/>
  <c r="AM772" i="10" s="1"/>
  <c r="AN772" i="10" s="1"/>
  <c r="AG741" i="10"/>
  <c r="AL741" i="10"/>
  <c r="AM741" i="10" s="1"/>
  <c r="AN741" i="10" s="1"/>
  <c r="AJ741" i="10"/>
  <c r="AK741" i="10" s="1"/>
  <c r="AG696" i="10"/>
  <c r="AJ696" i="10"/>
  <c r="AK696" i="10" s="1"/>
  <c r="AL696" i="10" s="1"/>
  <c r="AM696" i="10" s="1"/>
  <c r="AN696" i="10" s="1"/>
  <c r="AB674" i="10"/>
  <c r="AC674" i="10"/>
  <c r="AB595" i="10"/>
  <c r="AC595" i="10"/>
  <c r="AB618" i="10"/>
  <c r="AC618" i="10"/>
  <c r="AB636" i="10"/>
  <c r="AC636" i="10"/>
  <c r="AC702" i="10"/>
  <c r="S702" i="10" s="1"/>
  <c r="U702" i="10" s="1"/>
  <c r="AB702" i="10"/>
  <c r="AB610" i="10"/>
  <c r="AC610" i="10"/>
  <c r="AC594" i="10"/>
  <c r="AB594" i="10"/>
  <c r="AB697" i="10"/>
  <c r="AC697" i="10"/>
  <c r="AB670" i="10"/>
  <c r="AC670" i="10"/>
  <c r="AB644" i="10"/>
  <c r="AC644" i="10"/>
  <c r="AB649" i="10"/>
  <c r="AC649" i="10"/>
  <c r="AB701" i="10"/>
  <c r="AC701" i="10"/>
  <c r="AC623" i="10"/>
  <c r="AB623" i="10"/>
  <c r="AB654" i="10"/>
  <c r="AC654" i="10"/>
  <c r="AD508" i="10"/>
  <c r="T508" i="10" s="1"/>
  <c r="AD530" i="10"/>
  <c r="T530" i="10" s="1"/>
  <c r="AD563" i="10"/>
  <c r="T563" i="10" s="1"/>
  <c r="AD484" i="10"/>
  <c r="T484" i="10" s="1"/>
  <c r="AD673" i="10"/>
  <c r="T673" i="10" s="1"/>
  <c r="AG739" i="10"/>
  <c r="AL739" i="10"/>
  <c r="AM739" i="10" s="1"/>
  <c r="AN739" i="10" s="1"/>
  <c r="AJ739" i="10"/>
  <c r="AK739" i="10" s="1"/>
  <c r="AG710" i="10"/>
  <c r="AL710" i="10"/>
  <c r="AM710" i="10" s="1"/>
  <c r="AN710" i="10" s="1"/>
  <c r="AJ710" i="10"/>
  <c r="AK710" i="10" s="1"/>
  <c r="AG733" i="10"/>
  <c r="AL733" i="10"/>
  <c r="AM733" i="10" s="1"/>
  <c r="AN733" i="10" s="1"/>
  <c r="AJ733" i="10"/>
  <c r="AK733" i="10" s="1"/>
  <c r="AG734" i="10"/>
  <c r="AL734" i="10"/>
  <c r="AM734" i="10" s="1"/>
  <c r="AN734" i="10" s="1"/>
  <c r="AJ734" i="10"/>
  <c r="AK734" i="10" s="1"/>
  <c r="AG736" i="10"/>
  <c r="AJ736" i="10"/>
  <c r="AK736" i="10" s="1"/>
  <c r="AL736" i="10"/>
  <c r="AM736" i="10" s="1"/>
  <c r="AN736" i="10" s="1"/>
  <c r="P747" i="10"/>
  <c r="Z747" i="10"/>
  <c r="P708" i="10"/>
  <c r="Z708" i="10"/>
  <c r="P721" i="10"/>
  <c r="Z721" i="10"/>
  <c r="P748" i="10"/>
  <c r="Z748" i="10"/>
  <c r="P776" i="10"/>
  <c r="Z776" i="10"/>
  <c r="P775" i="10"/>
  <c r="Z775" i="10"/>
  <c r="P720" i="10"/>
  <c r="Z720" i="10"/>
  <c r="P770" i="10"/>
  <c r="Z770" i="10"/>
  <c r="P733" i="10"/>
  <c r="Z733" i="10"/>
  <c r="P730" i="10"/>
  <c r="Z730" i="10"/>
  <c r="P739" i="10"/>
  <c r="Z739" i="10"/>
  <c r="P723" i="10"/>
  <c r="Z723" i="10"/>
  <c r="P727" i="10"/>
  <c r="Z727" i="10"/>
  <c r="P746" i="10"/>
  <c r="Z746" i="10"/>
  <c r="P707" i="10"/>
  <c r="Z707" i="10"/>
  <c r="P771" i="10"/>
  <c r="Z771" i="10"/>
  <c r="P752" i="10"/>
  <c r="Z752" i="10"/>
  <c r="P740" i="10"/>
  <c r="Z740" i="10"/>
  <c r="P722" i="10"/>
  <c r="Z722" i="10"/>
  <c r="P758" i="10"/>
  <c r="Z758" i="10"/>
  <c r="P773" i="10"/>
  <c r="Z773" i="10"/>
  <c r="P761" i="10"/>
  <c r="Z761" i="10"/>
  <c r="P735" i="10"/>
  <c r="Z735" i="10"/>
  <c r="AG786" i="10"/>
  <c r="AL786" i="10"/>
  <c r="AM786" i="10" s="1"/>
  <c r="AN786" i="10" s="1"/>
  <c r="AJ786" i="10"/>
  <c r="AK786" i="10" s="1"/>
  <c r="AG742" i="10"/>
  <c r="AL742" i="10"/>
  <c r="AM742" i="10" s="1"/>
  <c r="AN742" i="10" s="1"/>
  <c r="AJ742" i="10"/>
  <c r="AK742" i="10" s="1"/>
  <c r="AG764" i="10"/>
  <c r="AL764" i="10"/>
  <c r="AM764" i="10" s="1"/>
  <c r="AN764" i="10" s="1"/>
  <c r="AJ764" i="10"/>
  <c r="AK764" i="10" s="1"/>
  <c r="AG780" i="10"/>
  <c r="AL780" i="10"/>
  <c r="AM780" i="10" s="1"/>
  <c r="AN780" i="10" s="1"/>
  <c r="AJ780" i="10"/>
  <c r="AK780" i="10" s="1"/>
  <c r="AG740" i="10"/>
  <c r="AJ740" i="10"/>
  <c r="AK740" i="10" s="1"/>
  <c r="AL740" i="10"/>
  <c r="AM740" i="10" s="1"/>
  <c r="AN740" i="10" s="1"/>
  <c r="AG761" i="10"/>
  <c r="AL761" i="10"/>
  <c r="AM761" i="10" s="1"/>
  <c r="AN761" i="10" s="1"/>
  <c r="AJ761" i="10"/>
  <c r="AK761" i="10" s="1"/>
  <c r="AD529" i="10"/>
  <c r="T529" i="10" s="1"/>
  <c r="AD510" i="10"/>
  <c r="T510" i="10" s="1"/>
  <c r="AD562" i="10"/>
  <c r="T562" i="10" s="1"/>
  <c r="AD578" i="10"/>
  <c r="T578" i="10" s="1"/>
  <c r="AD583" i="10"/>
  <c r="T583" i="10" s="1"/>
  <c r="AD536" i="10"/>
  <c r="T536" i="10" s="1"/>
  <c r="AB625" i="10"/>
  <c r="AC625" i="10"/>
  <c r="AB634" i="10"/>
  <c r="AC634" i="10"/>
  <c r="AB599" i="10"/>
  <c r="AC599" i="10"/>
  <c r="AB656" i="10"/>
  <c r="AC656" i="10"/>
  <c r="AB705" i="10"/>
  <c r="AC705" i="10"/>
  <c r="AC660" i="10"/>
  <c r="AB660" i="10"/>
  <c r="AB694" i="10"/>
  <c r="AC694" i="10"/>
  <c r="AB675" i="10"/>
  <c r="AC675" i="10"/>
  <c r="AC613" i="10"/>
  <c r="AB613" i="10"/>
  <c r="AB626" i="10"/>
  <c r="AC626" i="10"/>
  <c r="AG738" i="10"/>
  <c r="AL738" i="10"/>
  <c r="AM738" i="10" s="1"/>
  <c r="AN738" i="10" s="1"/>
  <c r="AJ738" i="10"/>
  <c r="AK738" i="10" s="1"/>
  <c r="AG758" i="10"/>
  <c r="AL758" i="10"/>
  <c r="AM758" i="10" s="1"/>
  <c r="AN758" i="10" s="1"/>
  <c r="AJ758" i="10"/>
  <c r="AK758" i="10" s="1"/>
  <c r="AG713" i="10"/>
  <c r="AJ713" i="10"/>
  <c r="AK713" i="10" s="1"/>
  <c r="AL713" i="10" s="1"/>
  <c r="AM713" i="10" s="1"/>
  <c r="AN713" i="10" s="1"/>
  <c r="AC609" i="10"/>
  <c r="AB609" i="10"/>
  <c r="AC658" i="10"/>
  <c r="AB658" i="10"/>
  <c r="AB607" i="10"/>
  <c r="AC607" i="10"/>
  <c r="AB648" i="10"/>
  <c r="AC648" i="10"/>
  <c r="AB640" i="10"/>
  <c r="AC640" i="10"/>
  <c r="AB628" i="10"/>
  <c r="AC628" i="10"/>
  <c r="AB606" i="10"/>
  <c r="AC606" i="10"/>
  <c r="AB630" i="10"/>
  <c r="AC630" i="10"/>
  <c r="AB616" i="10"/>
  <c r="AC616" i="10"/>
  <c r="AB642" i="10"/>
  <c r="AC642" i="10"/>
  <c r="AB597" i="10"/>
  <c r="AC597" i="10"/>
  <c r="AB671" i="10"/>
  <c r="AC671" i="10"/>
  <c r="AC672" i="10"/>
  <c r="AB672" i="10"/>
  <c r="AB669" i="10"/>
  <c r="AC669" i="10"/>
  <c r="AG692" i="10"/>
  <c r="AJ692" i="10"/>
  <c r="AK692" i="10" s="1"/>
  <c r="AL692" i="10" s="1"/>
  <c r="AM692" i="10" s="1"/>
  <c r="AN692" i="10" s="1"/>
  <c r="AG775" i="10"/>
  <c r="AL775" i="10"/>
  <c r="AM775" i="10" s="1"/>
  <c r="AN775" i="10" s="1"/>
  <c r="AJ775" i="10"/>
  <c r="AK775" i="10" s="1"/>
  <c r="AG690" i="10"/>
  <c r="AJ690" i="10"/>
  <c r="AK690" i="10" s="1"/>
  <c r="AL690" i="10" s="1"/>
  <c r="AM690" i="10" s="1"/>
  <c r="AN690" i="10" s="1"/>
  <c r="AG751" i="10"/>
  <c r="AJ751" i="10"/>
  <c r="AK751" i="10" s="1"/>
  <c r="AL751" i="10"/>
  <c r="AM751" i="10" s="1"/>
  <c r="AN751" i="10" s="1"/>
  <c r="AG784" i="10"/>
  <c r="AJ784" i="10"/>
  <c r="AK784" i="10" s="1"/>
  <c r="AL784" i="10"/>
  <c r="AM784" i="10" s="1"/>
  <c r="AN784" i="10" s="1"/>
  <c r="AG735" i="10"/>
  <c r="AJ735" i="10"/>
  <c r="AK735" i="10" s="1"/>
  <c r="AL735" i="10"/>
  <c r="AM735" i="10" s="1"/>
  <c r="AN735" i="10" s="1"/>
  <c r="AG720" i="10"/>
  <c r="AJ720" i="10"/>
  <c r="AK720" i="10" s="1"/>
  <c r="AL720" i="10" s="1"/>
  <c r="AM720" i="10" s="1"/>
  <c r="AN720" i="10" s="1"/>
  <c r="AG698" i="10"/>
  <c r="AJ698" i="10"/>
  <c r="AK698" i="10" s="1"/>
  <c r="AL698" i="10" s="1"/>
  <c r="AM698" i="10" s="1"/>
  <c r="AN698" i="10" s="1"/>
  <c r="AG721" i="10"/>
  <c r="AL721" i="10"/>
  <c r="AM721" i="10" s="1"/>
  <c r="AN721" i="10" s="1"/>
  <c r="AJ721" i="10"/>
  <c r="AK721" i="10" s="1"/>
  <c r="AG777" i="10"/>
  <c r="AL777" i="10"/>
  <c r="AM777" i="10" s="1"/>
  <c r="AN777" i="10" s="1"/>
  <c r="AJ777" i="10"/>
  <c r="AK777" i="10" s="1"/>
  <c r="AC668" i="10"/>
  <c r="AB668" i="10"/>
  <c r="AB695" i="10"/>
  <c r="AC695" i="10"/>
  <c r="AB651" i="10"/>
  <c r="AC651" i="10"/>
  <c r="AB620" i="10"/>
  <c r="AC620" i="10"/>
  <c r="AB598" i="10"/>
  <c r="AC598" i="10"/>
  <c r="AB603" i="10"/>
  <c r="AC603" i="10"/>
  <c r="AB635" i="10"/>
  <c r="AC635" i="10"/>
  <c r="AB691" i="10"/>
  <c r="AC691" i="10"/>
  <c r="AC696" i="10"/>
  <c r="AB696" i="10"/>
  <c r="AB692" i="10"/>
  <c r="AC692" i="10"/>
  <c r="AB785" i="10"/>
  <c r="AC785" i="10"/>
  <c r="P751" i="10"/>
  <c r="Z751" i="10"/>
  <c r="P772" i="10"/>
  <c r="Z772" i="10"/>
  <c r="P756" i="10"/>
  <c r="Z756" i="10"/>
  <c r="P765" i="10"/>
  <c r="Z765" i="10"/>
  <c r="P764" i="10"/>
  <c r="Z764" i="10"/>
  <c r="P782" i="10"/>
  <c r="Z782" i="10"/>
  <c r="P767" i="10"/>
  <c r="Z767" i="10"/>
  <c r="P734" i="10"/>
  <c r="Z734" i="10"/>
  <c r="P709" i="10"/>
  <c r="Z709" i="10"/>
  <c r="P783" i="10"/>
  <c r="Z783" i="10"/>
  <c r="P766" i="10"/>
  <c r="Z766" i="10"/>
  <c r="P769" i="10"/>
  <c r="Z769" i="10"/>
  <c r="P713" i="10"/>
  <c r="Z713" i="10"/>
  <c r="P787" i="10"/>
  <c r="Z787" i="10"/>
  <c r="AG776" i="10"/>
  <c r="AL776" i="10"/>
  <c r="AM776" i="10" s="1"/>
  <c r="AN776" i="10" s="1"/>
  <c r="AJ776" i="10"/>
  <c r="AK776" i="10" s="1"/>
  <c r="AG695" i="10"/>
  <c r="AL695" i="10"/>
  <c r="AM695" i="10" s="1"/>
  <c r="AN695" i="10" s="1"/>
  <c r="AJ695" i="10"/>
  <c r="AK695" i="10" s="1"/>
  <c r="AG722" i="10"/>
  <c r="AJ722" i="10"/>
  <c r="AK722" i="10" s="1"/>
  <c r="AL722" i="10" s="1"/>
  <c r="AM722" i="10" s="1"/>
  <c r="AN722" i="10" s="1"/>
  <c r="AG774" i="10"/>
  <c r="AL774" i="10"/>
  <c r="AM774" i="10" s="1"/>
  <c r="AN774" i="10" s="1"/>
  <c r="AJ774" i="10"/>
  <c r="AK774" i="10" s="1"/>
  <c r="AG726" i="10"/>
  <c r="AL726" i="10"/>
  <c r="AM726" i="10" s="1"/>
  <c r="AN726" i="10" s="1"/>
  <c r="AJ726" i="10"/>
  <c r="AK726" i="10" s="1"/>
  <c r="AG783" i="10"/>
  <c r="AL783" i="10"/>
  <c r="AM783" i="10" s="1"/>
  <c r="AN783" i="10" s="1"/>
  <c r="AJ783" i="10"/>
  <c r="AK783" i="10" s="1"/>
  <c r="AG773" i="10"/>
  <c r="AL773" i="10"/>
  <c r="AM773" i="10" s="1"/>
  <c r="AN773" i="10" s="1"/>
  <c r="AJ773" i="10"/>
  <c r="AK773" i="10" s="1"/>
  <c r="AG787" i="10"/>
  <c r="AJ787" i="10"/>
  <c r="AK787" i="10" s="1"/>
  <c r="AL787" i="10"/>
  <c r="AM787" i="10" s="1"/>
  <c r="AN787" i="10" s="1"/>
  <c r="AG694" i="10"/>
  <c r="AJ694" i="10"/>
  <c r="AK694" i="10" s="1"/>
  <c r="AL694" i="10" s="1"/>
  <c r="AM694" i="10" s="1"/>
  <c r="AN694" i="10" s="1"/>
  <c r="AG752" i="10"/>
  <c r="AL752" i="10"/>
  <c r="AM752" i="10" s="1"/>
  <c r="AN752" i="10" s="1"/>
  <c r="AJ752" i="10"/>
  <c r="AK752" i="10" s="1"/>
  <c r="AG750" i="10"/>
  <c r="AL750" i="10"/>
  <c r="AM750" i="10" s="1"/>
  <c r="AN750" i="10" s="1"/>
  <c r="AJ750" i="10"/>
  <c r="AK750" i="10" s="1"/>
  <c r="AG763" i="10"/>
  <c r="AL763" i="10"/>
  <c r="AM763" i="10" s="1"/>
  <c r="AN763" i="10" s="1"/>
  <c r="AJ763" i="10"/>
  <c r="AK763" i="10" s="1"/>
  <c r="AG732" i="10"/>
  <c r="AL732" i="10"/>
  <c r="AM732" i="10" s="1"/>
  <c r="AN732" i="10" s="1"/>
  <c r="AJ732" i="10"/>
  <c r="AK732" i="10" s="1"/>
  <c r="AG759" i="10"/>
  <c r="AL759" i="10"/>
  <c r="AM759" i="10" s="1"/>
  <c r="AN759" i="10" s="1"/>
  <c r="AJ759" i="10"/>
  <c r="AK759" i="10" s="1"/>
  <c r="AG731" i="10"/>
  <c r="AL731" i="10"/>
  <c r="AM731" i="10" s="1"/>
  <c r="AN731" i="10" s="1"/>
  <c r="AJ731" i="10"/>
  <c r="AK731" i="10" s="1"/>
  <c r="AG724" i="10"/>
  <c r="AL724" i="10"/>
  <c r="AM724" i="10" s="1"/>
  <c r="AN724" i="10" s="1"/>
  <c r="AJ724" i="10"/>
  <c r="AK724" i="10" s="1"/>
  <c r="AG719" i="10"/>
  <c r="AL719" i="10"/>
  <c r="AM719" i="10" s="1"/>
  <c r="AN719" i="10" s="1"/>
  <c r="AJ719" i="10"/>
  <c r="AK719" i="10" s="1"/>
  <c r="AG737" i="10"/>
  <c r="AL737" i="10"/>
  <c r="AM737" i="10" s="1"/>
  <c r="AN737" i="10" s="1"/>
  <c r="AJ737" i="10"/>
  <c r="AK737" i="10" s="1"/>
  <c r="AG730" i="10"/>
  <c r="AL730" i="10"/>
  <c r="AM730" i="10" s="1"/>
  <c r="AN730" i="10" s="1"/>
  <c r="AJ730" i="10"/>
  <c r="AK730" i="10" s="1"/>
  <c r="AG753" i="10"/>
  <c r="AL753" i="10"/>
  <c r="AM753" i="10" s="1"/>
  <c r="AN753" i="10" s="1"/>
  <c r="AJ753" i="10"/>
  <c r="AK753" i="10" s="1"/>
  <c r="AG725" i="10"/>
  <c r="AL725" i="10"/>
  <c r="AM725" i="10" s="1"/>
  <c r="AN725" i="10" s="1"/>
  <c r="AJ725" i="10"/>
  <c r="AK725" i="10" s="1"/>
  <c r="AG716" i="10"/>
  <c r="AJ716" i="10"/>
  <c r="AK716" i="10" s="1"/>
  <c r="AL716" i="10"/>
  <c r="AM716" i="10" s="1"/>
  <c r="AN716" i="10" s="1"/>
  <c r="AG712" i="10"/>
  <c r="AL712" i="10"/>
  <c r="AM712" i="10" s="1"/>
  <c r="AN712" i="10" s="1"/>
  <c r="AJ712" i="10"/>
  <c r="AK712" i="10" s="1"/>
  <c r="AG748" i="10"/>
  <c r="AJ748" i="10"/>
  <c r="AK748" i="10" s="1"/>
  <c r="AL748" i="10"/>
  <c r="AM748" i="10" s="1"/>
  <c r="AN748" i="10" s="1"/>
  <c r="AB608" i="10"/>
  <c r="AC608" i="10"/>
  <c r="AB621" i="10"/>
  <c r="AC621" i="10"/>
  <c r="AB653" i="10"/>
  <c r="AC653" i="10"/>
  <c r="AB662" i="10"/>
  <c r="AC662" i="10"/>
  <c r="AC657" i="10"/>
  <c r="AB657" i="10"/>
  <c r="AB652" i="10"/>
  <c r="AC652" i="10"/>
  <c r="AB646" i="10"/>
  <c r="AC646" i="10"/>
  <c r="AC698" i="10"/>
  <c r="S698" i="10" s="1"/>
  <c r="U698" i="10" s="1"/>
  <c r="AB698" i="10"/>
  <c r="AB600" i="10"/>
  <c r="AC600" i="10"/>
  <c r="AB690" i="10"/>
  <c r="AC690" i="10"/>
  <c r="AB637" i="10"/>
  <c r="AC637" i="10"/>
  <c r="AB596" i="10"/>
  <c r="AC596" i="10"/>
  <c r="AB632" i="10"/>
  <c r="AC632" i="10"/>
  <c r="AB612" i="10"/>
  <c r="AC612" i="10"/>
  <c r="AG711" i="10"/>
  <c r="AJ711" i="10"/>
  <c r="AK711" i="10" s="1"/>
  <c r="AL711" i="10" s="1"/>
  <c r="AM711" i="10" s="1"/>
  <c r="AN711" i="10" s="1"/>
  <c r="AG717" i="10"/>
  <c r="AJ717" i="10"/>
  <c r="AK717" i="10" s="1"/>
  <c r="AL717" i="10" s="1"/>
  <c r="AM717" i="10" s="1"/>
  <c r="AN717" i="10" s="1"/>
  <c r="AG766" i="10"/>
  <c r="AL766" i="10"/>
  <c r="AM766" i="10" s="1"/>
  <c r="AN766" i="10" s="1"/>
  <c r="AJ766" i="10"/>
  <c r="AK766" i="10" s="1"/>
  <c r="AG727" i="10"/>
  <c r="AL727" i="10"/>
  <c r="AM727" i="10" s="1"/>
  <c r="AN727" i="10" s="1"/>
  <c r="AJ727" i="10"/>
  <c r="AK727" i="10" s="1"/>
  <c r="AG708" i="10"/>
  <c r="AL708" i="10"/>
  <c r="AM708" i="10" s="1"/>
  <c r="AN708" i="10" s="1"/>
  <c r="AJ708" i="10"/>
  <c r="AK708" i="10" s="1"/>
  <c r="AG689" i="10"/>
  <c r="AJ689" i="10"/>
  <c r="AK689" i="10" s="1"/>
  <c r="AL689" i="10" s="1"/>
  <c r="AM689" i="10" s="1"/>
  <c r="AN689" i="10" s="1"/>
  <c r="AG688" i="10"/>
  <c r="AJ688" i="10"/>
  <c r="AK688" i="10" s="1"/>
  <c r="AL688" i="10" s="1"/>
  <c r="AM688" i="10" s="1"/>
  <c r="AN688" i="10" s="1"/>
  <c r="J765" i="10"/>
  <c r="J785" i="10"/>
  <c r="J766" i="10"/>
  <c r="J747" i="10"/>
  <c r="J736" i="10"/>
  <c r="J746" i="10"/>
  <c r="J780" i="10"/>
  <c r="J716" i="10"/>
  <c r="J719" i="10"/>
  <c r="J729" i="10"/>
  <c r="J700" i="10"/>
  <c r="J752" i="10"/>
  <c r="J741" i="10"/>
  <c r="J781" i="10"/>
  <c r="J721" i="10"/>
  <c r="J745" i="10"/>
  <c r="J710" i="10"/>
  <c r="J696" i="10"/>
  <c r="J732" i="10"/>
  <c r="J778" i="10"/>
  <c r="J718" i="10"/>
  <c r="J771" i="10"/>
  <c r="J750" i="10"/>
  <c r="J734" i="10"/>
  <c r="J738" i="10"/>
  <c r="J737" i="10"/>
  <c r="J767" i="10"/>
  <c r="J777" i="10"/>
  <c r="J717" i="10"/>
  <c r="J731" i="10"/>
  <c r="J723" i="10"/>
  <c r="J742" i="10"/>
  <c r="J773" i="10"/>
  <c r="J707" i="10"/>
  <c r="J692" i="10"/>
  <c r="J787" i="10"/>
  <c r="J699" i="10"/>
  <c r="J691" i="10"/>
  <c r="J786" i="10"/>
  <c r="J709" i="10"/>
  <c r="J735" i="10"/>
  <c r="J728" i="10"/>
  <c r="J755" i="10"/>
  <c r="J708" i="10"/>
  <c r="J713" i="10"/>
  <c r="J782" i="10"/>
  <c r="J748" i="10"/>
  <c r="J749" i="10"/>
  <c r="J727" i="10"/>
  <c r="J740" i="10"/>
  <c r="J769" i="10"/>
  <c r="J774" i="10"/>
  <c r="J757" i="10"/>
  <c r="J730" i="10"/>
  <c r="J756" i="10"/>
  <c r="J783" i="10"/>
  <c r="J726" i="10"/>
  <c r="J743" i="10"/>
  <c r="J775" i="10"/>
  <c r="J695" i="10"/>
  <c r="J725" i="10"/>
  <c r="J760" i="10"/>
  <c r="J706" i="10"/>
  <c r="J751" i="10"/>
  <c r="J712" i="10"/>
  <c r="J714" i="10"/>
  <c r="J744" i="10"/>
  <c r="J715" i="10"/>
  <c r="J763" i="10"/>
  <c r="J770" i="10"/>
  <c r="J722" i="10"/>
  <c r="J764" i="10"/>
  <c r="J761" i="10"/>
  <c r="I195" i="18"/>
  <c r="H63" i="20"/>
  <c r="J739" i="10"/>
  <c r="J759" i="10"/>
  <c r="J754" i="10"/>
  <c r="J703" i="10"/>
  <c r="J762" i="10"/>
  <c r="J711" i="10"/>
  <c r="J724" i="10"/>
  <c r="J784" i="10"/>
  <c r="J720" i="10"/>
  <c r="J779" i="10"/>
  <c r="J768" i="10"/>
  <c r="J758" i="10"/>
  <c r="J776" i="10"/>
  <c r="J704" i="10"/>
  <c r="J772" i="10"/>
  <c r="J733" i="10"/>
  <c r="M24" i="5" l="1"/>
  <c r="AD692" i="10"/>
  <c r="AD691" i="10"/>
  <c r="AD603" i="10"/>
  <c r="AD620" i="10"/>
  <c r="AD695" i="10"/>
  <c r="AD597" i="10"/>
  <c r="AD616" i="10"/>
  <c r="AD606" i="10"/>
  <c r="AD640" i="10"/>
  <c r="AD607" i="10"/>
  <c r="AD694" i="10"/>
  <c r="AD705" i="10"/>
  <c r="AD599" i="10"/>
  <c r="AD625" i="10"/>
  <c r="AD654" i="10"/>
  <c r="AD701" i="10"/>
  <c r="T701" i="10" s="1"/>
  <c r="AD644" i="10"/>
  <c r="AD697" i="10"/>
  <c r="T697" i="10" s="1"/>
  <c r="AD610" i="10"/>
  <c r="AD636" i="10"/>
  <c r="AD595" i="10"/>
  <c r="AD612" i="10"/>
  <c r="AD596" i="10"/>
  <c r="AD690" i="10"/>
  <c r="T690" i="10" s="1"/>
  <c r="AD652" i="10"/>
  <c r="AD662" i="10"/>
  <c r="AD621" i="10"/>
  <c r="AD632" i="10"/>
  <c r="AD637" i="10"/>
  <c r="AD600" i="10"/>
  <c r="AD646" i="10"/>
  <c r="AD653" i="10"/>
  <c r="AD608" i="10"/>
  <c r="AD785" i="10"/>
  <c r="AD635" i="10"/>
  <c r="AD598" i="10"/>
  <c r="AD651" i="10"/>
  <c r="AD669" i="10"/>
  <c r="AD671" i="10"/>
  <c r="AD642" i="10"/>
  <c r="AD630" i="10"/>
  <c r="AD628" i="10"/>
  <c r="AD648" i="10"/>
  <c r="AD626" i="10"/>
  <c r="AD675" i="10"/>
  <c r="AD656" i="10"/>
  <c r="AD634" i="10"/>
  <c r="AD649" i="10"/>
  <c r="AD670" i="10"/>
  <c r="AD618" i="10"/>
  <c r="AD674" i="10"/>
  <c r="T694" i="10"/>
  <c r="T705" i="10"/>
  <c r="O153" i="21"/>
  <c r="AE749" i="10"/>
  <c r="Q749" i="10"/>
  <c r="AE714" i="10"/>
  <c r="Q714" i="10"/>
  <c r="AE719" i="10"/>
  <c r="Q719" i="10"/>
  <c r="AE712" i="10"/>
  <c r="Q712" i="10"/>
  <c r="AE755" i="10"/>
  <c r="Q755" i="10"/>
  <c r="AE738" i="10"/>
  <c r="Q738" i="10"/>
  <c r="AE729" i="10"/>
  <c r="Q729" i="10"/>
  <c r="AE768" i="10"/>
  <c r="Q768" i="10"/>
  <c r="AE777" i="10"/>
  <c r="Q777" i="10"/>
  <c r="AE784" i="10"/>
  <c r="Q784" i="10"/>
  <c r="AE718" i="10"/>
  <c r="Q718" i="10"/>
  <c r="AE737" i="10"/>
  <c r="Q737" i="10"/>
  <c r="AE732" i="10"/>
  <c r="Q732" i="10"/>
  <c r="AD667" i="10"/>
  <c r="AD704" i="10"/>
  <c r="AD638" i="10"/>
  <c r="T638" i="10" s="1"/>
  <c r="AD601" i="10"/>
  <c r="AD619" i="10"/>
  <c r="AD641" i="10"/>
  <c r="AD699" i="10"/>
  <c r="T699" i="10" s="1"/>
  <c r="AD611" i="10"/>
  <c r="AD639" i="10"/>
  <c r="AD659" i="10"/>
  <c r="AE741" i="10"/>
  <c r="Q741" i="10"/>
  <c r="AE710" i="10"/>
  <c r="Q710" i="10"/>
  <c r="AE759" i="10"/>
  <c r="Q759" i="10"/>
  <c r="AE754" i="10"/>
  <c r="Q754" i="10"/>
  <c r="AE743" i="10"/>
  <c r="Q743" i="10"/>
  <c r="AE706" i="10"/>
  <c r="Q706" i="10"/>
  <c r="AE745" i="10"/>
  <c r="Q745" i="10"/>
  <c r="AE778" i="10"/>
  <c r="Q778" i="10"/>
  <c r="AE774" i="10"/>
  <c r="Q774" i="10"/>
  <c r="S669" i="10"/>
  <c r="U669" i="10" s="1"/>
  <c r="T669" i="10"/>
  <c r="T671" i="10"/>
  <c r="S671" i="10"/>
  <c r="U671" i="10" s="1"/>
  <c r="T642" i="10"/>
  <c r="S642" i="10"/>
  <c r="U642" i="10" s="1"/>
  <c r="S630" i="10"/>
  <c r="U630" i="10" s="1"/>
  <c r="T630" i="10"/>
  <c r="T628" i="10"/>
  <c r="S628" i="10"/>
  <c r="U628" i="10" s="1"/>
  <c r="S648" i="10"/>
  <c r="U648" i="10" s="1"/>
  <c r="T648" i="10"/>
  <c r="S658" i="10"/>
  <c r="U658" i="10" s="1"/>
  <c r="S626" i="10"/>
  <c r="U626" i="10" s="1"/>
  <c r="T626" i="10"/>
  <c r="T675" i="10"/>
  <c r="S675" i="10"/>
  <c r="U675" i="10" s="1"/>
  <c r="S660" i="10"/>
  <c r="U660" i="10" s="1"/>
  <c r="S656" i="10"/>
  <c r="U656" i="10" s="1"/>
  <c r="T656" i="10"/>
  <c r="T634" i="10"/>
  <c r="S634" i="10"/>
  <c r="U634" i="10" s="1"/>
  <c r="T654" i="10"/>
  <c r="S654" i="10"/>
  <c r="U654" i="10" s="1"/>
  <c r="T644" i="10"/>
  <c r="S644" i="10"/>
  <c r="U644" i="10" s="1"/>
  <c r="T610" i="10"/>
  <c r="S610" i="10"/>
  <c r="U610" i="10" s="1"/>
  <c r="S636" i="10"/>
  <c r="U636" i="10" s="1"/>
  <c r="T636" i="10"/>
  <c r="T595" i="10"/>
  <c r="S595" i="10"/>
  <c r="U595" i="10" s="1"/>
  <c r="S645" i="10"/>
  <c r="U645" i="10" s="1"/>
  <c r="S663" i="10"/>
  <c r="U663" i="10" s="1"/>
  <c r="S624" i="10"/>
  <c r="U624" i="10" s="1"/>
  <c r="S703" i="10"/>
  <c r="U703" i="10" s="1"/>
  <c r="S666" i="10"/>
  <c r="U666" i="10" s="1"/>
  <c r="T667" i="10"/>
  <c r="S667" i="10"/>
  <c r="U667" i="10" s="1"/>
  <c r="S704" i="10"/>
  <c r="U704" i="10" s="1"/>
  <c r="T704" i="10"/>
  <c r="S638" i="10"/>
  <c r="U638" i="10" s="1"/>
  <c r="T601" i="10"/>
  <c r="S601" i="10"/>
  <c r="U601" i="10" s="1"/>
  <c r="T619" i="10"/>
  <c r="S619" i="10"/>
  <c r="U619" i="10" s="1"/>
  <c r="T641" i="10"/>
  <c r="S641" i="10"/>
  <c r="U641" i="10" s="1"/>
  <c r="S665" i="10"/>
  <c r="U665" i="10" s="1"/>
  <c r="S699" i="10"/>
  <c r="U699" i="10" s="1"/>
  <c r="T611" i="10"/>
  <c r="S611" i="10"/>
  <c r="U611" i="10" s="1"/>
  <c r="S664" i="10"/>
  <c r="U664" i="10" s="1"/>
  <c r="S639" i="10"/>
  <c r="U639" i="10" s="1"/>
  <c r="T639" i="10"/>
  <c r="T659" i="10"/>
  <c r="S659" i="10"/>
  <c r="U659" i="10" s="1"/>
  <c r="AE787" i="10"/>
  <c r="Q787" i="10"/>
  <c r="AE769" i="10"/>
  <c r="Q769" i="10"/>
  <c r="AE783" i="10"/>
  <c r="Q783" i="10"/>
  <c r="AE734" i="10"/>
  <c r="Q734" i="10"/>
  <c r="AE782" i="10"/>
  <c r="Q782" i="10"/>
  <c r="AE765" i="10"/>
  <c r="Q765" i="10"/>
  <c r="AE772" i="10"/>
  <c r="Q772" i="10"/>
  <c r="AE735" i="10"/>
  <c r="Q735" i="10"/>
  <c r="AE773" i="10"/>
  <c r="Q773" i="10"/>
  <c r="AE722" i="10"/>
  <c r="Q722" i="10"/>
  <c r="AE752" i="10"/>
  <c r="Q752" i="10"/>
  <c r="AE707" i="10"/>
  <c r="Q707" i="10"/>
  <c r="AE727" i="10"/>
  <c r="Q727" i="10"/>
  <c r="AE739" i="10"/>
  <c r="Q739" i="10"/>
  <c r="AE733" i="10"/>
  <c r="Q733" i="10"/>
  <c r="AE720" i="10"/>
  <c r="Q720" i="10"/>
  <c r="AE776" i="10"/>
  <c r="Q776" i="10"/>
  <c r="AE721" i="10"/>
  <c r="Q721" i="10"/>
  <c r="AE747" i="10"/>
  <c r="Q747" i="10"/>
  <c r="T612" i="10"/>
  <c r="S612" i="10"/>
  <c r="U612" i="10" s="1"/>
  <c r="T596" i="10"/>
  <c r="S596" i="10"/>
  <c r="U596" i="10" s="1"/>
  <c r="S652" i="10"/>
  <c r="U652" i="10" s="1"/>
  <c r="T652" i="10"/>
  <c r="S662" i="10"/>
  <c r="U662" i="10" s="1"/>
  <c r="T662" i="10"/>
  <c r="S621" i="10"/>
  <c r="U621" i="10" s="1"/>
  <c r="T621" i="10"/>
  <c r="T785" i="10"/>
  <c r="S785" i="10"/>
  <c r="U785" i="10" s="1"/>
  <c r="S696" i="10"/>
  <c r="U696" i="10" s="1"/>
  <c r="S635" i="10"/>
  <c r="U635" i="10" s="1"/>
  <c r="T635" i="10"/>
  <c r="S598" i="10"/>
  <c r="U598" i="10" s="1"/>
  <c r="T598" i="10"/>
  <c r="S651" i="10"/>
  <c r="U651" i="10" s="1"/>
  <c r="T651" i="10"/>
  <c r="S668" i="10"/>
  <c r="U668" i="10" s="1"/>
  <c r="S701" i="10"/>
  <c r="U701" i="10" s="1"/>
  <c r="S697" i="10"/>
  <c r="U697" i="10" s="1"/>
  <c r="AE736" i="10"/>
  <c r="Q736" i="10"/>
  <c r="AE753" i="10"/>
  <c r="Q753" i="10"/>
  <c r="AE724" i="10"/>
  <c r="Q724" i="10"/>
  <c r="AE780" i="10"/>
  <c r="Q780" i="10"/>
  <c r="AE744" i="10"/>
  <c r="Q744" i="10"/>
  <c r="AE757" i="10"/>
  <c r="Q757" i="10"/>
  <c r="AE716" i="10"/>
  <c r="Q716" i="10"/>
  <c r="AE711" i="10"/>
  <c r="Q711" i="10"/>
  <c r="AE779" i="10"/>
  <c r="Q779" i="10"/>
  <c r="AE762" i="10"/>
  <c r="Q762" i="10"/>
  <c r="AE717" i="10"/>
  <c r="Q717" i="10"/>
  <c r="AE728" i="10"/>
  <c r="Q728" i="10"/>
  <c r="AE731" i="10"/>
  <c r="Q731" i="10"/>
  <c r="AD614" i="10"/>
  <c r="AD650" i="10"/>
  <c r="T650" i="10" s="1"/>
  <c r="AD622" i="10"/>
  <c r="AD693" i="10"/>
  <c r="AD627" i="10"/>
  <c r="AD633" i="10"/>
  <c r="T633" i="10" s="1"/>
  <c r="AD655" i="10"/>
  <c r="AD661" i="10"/>
  <c r="AD617" i="10"/>
  <c r="AD604" i="10"/>
  <c r="T604" i="10" s="1"/>
  <c r="AD647" i="10"/>
  <c r="AE750" i="10"/>
  <c r="Q750" i="10"/>
  <c r="AE763" i="10"/>
  <c r="Q763" i="10"/>
  <c r="AE781" i="10"/>
  <c r="Q781" i="10"/>
  <c r="AE742" i="10"/>
  <c r="Q742" i="10"/>
  <c r="AE726" i="10"/>
  <c r="Q726" i="10"/>
  <c r="AE715" i="10"/>
  <c r="Q715" i="10"/>
  <c r="AE725" i="10"/>
  <c r="Q725" i="10"/>
  <c r="AE786" i="10"/>
  <c r="Q786" i="10"/>
  <c r="AE760" i="10"/>
  <c r="Q760" i="10"/>
  <c r="S690" i="10"/>
  <c r="U690" i="10" s="1"/>
  <c r="S672" i="10"/>
  <c r="U672" i="10" s="1"/>
  <c r="T597" i="10"/>
  <c r="S597" i="10"/>
  <c r="U597" i="10" s="1"/>
  <c r="T616" i="10"/>
  <c r="S616" i="10"/>
  <c r="U616" i="10" s="1"/>
  <c r="S606" i="10"/>
  <c r="U606" i="10" s="1"/>
  <c r="T606" i="10"/>
  <c r="T640" i="10"/>
  <c r="S640" i="10"/>
  <c r="U640" i="10" s="1"/>
  <c r="S607" i="10"/>
  <c r="U607" i="10" s="1"/>
  <c r="T607" i="10"/>
  <c r="S609" i="10"/>
  <c r="U609" i="10" s="1"/>
  <c r="S613" i="10"/>
  <c r="U613" i="10" s="1"/>
  <c r="S705" i="10"/>
  <c r="U705" i="10" s="1"/>
  <c r="S599" i="10"/>
  <c r="U599" i="10" s="1"/>
  <c r="T599" i="10"/>
  <c r="T625" i="10"/>
  <c r="S625" i="10"/>
  <c r="U625" i="10" s="1"/>
  <c r="S623" i="10"/>
  <c r="U623" i="10" s="1"/>
  <c r="T649" i="10"/>
  <c r="S649" i="10"/>
  <c r="U649" i="10" s="1"/>
  <c r="S670" i="10"/>
  <c r="U670" i="10" s="1"/>
  <c r="T670" i="10"/>
  <c r="S594" i="10"/>
  <c r="U594" i="10" s="1"/>
  <c r="T618" i="10"/>
  <c r="S618" i="10"/>
  <c r="U618" i="10" s="1"/>
  <c r="S674" i="10"/>
  <c r="U674" i="10" s="1"/>
  <c r="T674" i="10"/>
  <c r="S615" i="10"/>
  <c r="U615" i="10" s="1"/>
  <c r="S629" i="10"/>
  <c r="U629" i="10" s="1"/>
  <c r="S631" i="10"/>
  <c r="U631" i="10" s="1"/>
  <c r="S700" i="10"/>
  <c r="U700" i="10" s="1"/>
  <c r="S605" i="10"/>
  <c r="U605" i="10" s="1"/>
  <c r="S643" i="10"/>
  <c r="U643" i="10" s="1"/>
  <c r="T614" i="10"/>
  <c r="S614" i="10"/>
  <c r="U614" i="10" s="1"/>
  <c r="S650" i="10"/>
  <c r="U650" i="10" s="1"/>
  <c r="T622" i="10"/>
  <c r="S622" i="10"/>
  <c r="U622" i="10" s="1"/>
  <c r="T693" i="10"/>
  <c r="S693" i="10"/>
  <c r="U693" i="10" s="1"/>
  <c r="T627" i="10"/>
  <c r="S627" i="10"/>
  <c r="U627" i="10" s="1"/>
  <c r="S633" i="10"/>
  <c r="U633" i="10" s="1"/>
  <c r="S655" i="10"/>
  <c r="U655" i="10" s="1"/>
  <c r="T655" i="10"/>
  <c r="T661" i="10"/>
  <c r="S661" i="10"/>
  <c r="U661" i="10" s="1"/>
  <c r="T617" i="10"/>
  <c r="S617" i="10"/>
  <c r="U617" i="10" s="1"/>
  <c r="S604" i="10"/>
  <c r="U604" i="10" s="1"/>
  <c r="S602" i="10"/>
  <c r="U602" i="10" s="1"/>
  <c r="S647" i="10"/>
  <c r="U647" i="10" s="1"/>
  <c r="T647" i="10"/>
  <c r="AE713" i="10"/>
  <c r="Q713" i="10"/>
  <c r="AE766" i="10"/>
  <c r="Q766" i="10"/>
  <c r="AE709" i="10"/>
  <c r="Q709" i="10"/>
  <c r="AE767" i="10"/>
  <c r="Q767" i="10"/>
  <c r="AE764" i="10"/>
  <c r="Q764" i="10"/>
  <c r="AE756" i="10"/>
  <c r="Q756" i="10"/>
  <c r="AE751" i="10"/>
  <c r="Q751" i="10"/>
  <c r="AE761" i="10"/>
  <c r="Q761" i="10"/>
  <c r="AE758" i="10"/>
  <c r="Q758" i="10"/>
  <c r="AE740" i="10"/>
  <c r="Q740" i="10"/>
  <c r="AE771" i="10"/>
  <c r="Q771" i="10"/>
  <c r="AE746" i="10"/>
  <c r="Q746" i="10"/>
  <c r="AE723" i="10"/>
  <c r="Q723" i="10"/>
  <c r="AE730" i="10"/>
  <c r="Q730" i="10"/>
  <c r="AE770" i="10"/>
  <c r="Q770" i="10"/>
  <c r="AE775" i="10"/>
  <c r="Q775" i="10"/>
  <c r="AE748" i="10"/>
  <c r="Q748" i="10"/>
  <c r="AE708" i="10"/>
  <c r="Q708" i="10"/>
  <c r="S632" i="10"/>
  <c r="U632" i="10" s="1"/>
  <c r="T632" i="10"/>
  <c r="T637" i="10"/>
  <c r="S637" i="10"/>
  <c r="U637" i="10" s="1"/>
  <c r="T600" i="10"/>
  <c r="S600" i="10"/>
  <c r="U600" i="10" s="1"/>
  <c r="T646" i="10"/>
  <c r="S646" i="10"/>
  <c r="U646" i="10" s="1"/>
  <c r="S657" i="10"/>
  <c r="U657" i="10" s="1"/>
  <c r="T653" i="10"/>
  <c r="S653" i="10"/>
  <c r="U653" i="10" s="1"/>
  <c r="T608" i="10"/>
  <c r="S608" i="10"/>
  <c r="U608" i="10" s="1"/>
  <c r="S692" i="10"/>
  <c r="U692" i="10" s="1"/>
  <c r="T692" i="10"/>
  <c r="S691" i="10"/>
  <c r="U691" i="10" s="1"/>
  <c r="T691" i="10"/>
  <c r="T603" i="10"/>
  <c r="S603" i="10"/>
  <c r="U603" i="10" s="1"/>
  <c r="S620" i="10"/>
  <c r="U620" i="10" s="1"/>
  <c r="T620" i="10"/>
  <c r="S695" i="10"/>
  <c r="U695" i="10" s="1"/>
  <c r="T695" i="10"/>
  <c r="S694" i="10"/>
  <c r="U694" i="10" s="1"/>
  <c r="AD698" i="10"/>
  <c r="T698" i="10" s="1"/>
  <c r="AD672" i="10"/>
  <c r="T672" i="10" s="1"/>
  <c r="AD609" i="10"/>
  <c r="T609" i="10" s="1"/>
  <c r="AD613" i="10"/>
  <c r="T613" i="10" s="1"/>
  <c r="AB749" i="10"/>
  <c r="AC749" i="10"/>
  <c r="AC714" i="10"/>
  <c r="AB714" i="10"/>
  <c r="AB719" i="10"/>
  <c r="AC719" i="10"/>
  <c r="AB712" i="10"/>
  <c r="AC712" i="10"/>
  <c r="AB755" i="10"/>
  <c r="AC755" i="10"/>
  <c r="AC738" i="10"/>
  <c r="AB738" i="10"/>
  <c r="AB729" i="10"/>
  <c r="AC729" i="10"/>
  <c r="AB768" i="10"/>
  <c r="AC768" i="10"/>
  <c r="AB777" i="10"/>
  <c r="AC777" i="10"/>
  <c r="AB784" i="10"/>
  <c r="AC784" i="10"/>
  <c r="AC718" i="10"/>
  <c r="AB718" i="10"/>
  <c r="AB737" i="10"/>
  <c r="AC737" i="10"/>
  <c r="AB732" i="10"/>
  <c r="AC732" i="10"/>
  <c r="AD615" i="10"/>
  <c r="T615" i="10" s="1"/>
  <c r="AD629" i="10"/>
  <c r="T629" i="10" s="1"/>
  <c r="AD631" i="10"/>
  <c r="T631" i="10" s="1"/>
  <c r="AD700" i="10"/>
  <c r="T700" i="10" s="1"/>
  <c r="AD605" i="10"/>
  <c r="T605" i="10" s="1"/>
  <c r="AD643" i="10"/>
  <c r="T643" i="10" s="1"/>
  <c r="AD602" i="10"/>
  <c r="T602" i="10" s="1"/>
  <c r="AB741" i="10"/>
  <c r="AC741" i="10"/>
  <c r="AB710" i="10"/>
  <c r="AC710" i="10"/>
  <c r="AB759" i="10"/>
  <c r="AC759" i="10"/>
  <c r="AC754" i="10"/>
  <c r="AB754" i="10"/>
  <c r="AB743" i="10"/>
  <c r="AC743" i="10"/>
  <c r="AC706" i="10"/>
  <c r="AB706" i="10"/>
  <c r="AB745" i="10"/>
  <c r="AC745" i="10"/>
  <c r="AB778" i="10"/>
  <c r="AC778" i="10"/>
  <c r="AB774" i="10"/>
  <c r="AC774" i="10"/>
  <c r="AB787" i="10"/>
  <c r="AC787" i="10"/>
  <c r="AB769" i="10"/>
  <c r="AC769" i="10"/>
  <c r="AB783" i="10"/>
  <c r="AC783" i="10"/>
  <c r="AC734" i="10"/>
  <c r="AB734" i="10"/>
  <c r="AB782" i="10"/>
  <c r="AC782" i="10"/>
  <c r="AB765" i="10"/>
  <c r="AC765" i="10"/>
  <c r="AB772" i="10"/>
  <c r="AC772" i="10"/>
  <c r="AB735" i="10"/>
  <c r="AC735" i="10"/>
  <c r="AB773" i="10"/>
  <c r="AC773" i="10"/>
  <c r="AB722" i="10"/>
  <c r="AC722" i="10"/>
  <c r="AC752" i="10"/>
  <c r="AB752" i="10"/>
  <c r="AB707" i="10"/>
  <c r="AC707" i="10"/>
  <c r="AB727" i="10"/>
  <c r="AC727" i="10"/>
  <c r="AB739" i="10"/>
  <c r="AC739" i="10"/>
  <c r="AB733" i="10"/>
  <c r="AC733" i="10"/>
  <c r="AC720" i="10"/>
  <c r="AB720" i="10"/>
  <c r="AB776" i="10"/>
  <c r="AC776" i="10"/>
  <c r="AB721" i="10"/>
  <c r="AC721" i="10"/>
  <c r="AB747" i="10"/>
  <c r="AC747" i="10"/>
  <c r="AD665" i="10"/>
  <c r="T665" i="10" s="1"/>
  <c r="AD657" i="10"/>
  <c r="T657" i="10" s="1"/>
  <c r="AD696" i="10"/>
  <c r="T696" i="10" s="1"/>
  <c r="AD668" i="10"/>
  <c r="T668" i="10" s="1"/>
  <c r="AD658" i="10"/>
  <c r="T658" i="10" s="1"/>
  <c r="AD660" i="10"/>
  <c r="T660" i="10" s="1"/>
  <c r="AD623" i="10"/>
  <c r="T623" i="10" s="1"/>
  <c r="AD594" i="10"/>
  <c r="T594" i="10" s="1"/>
  <c r="AD702" i="10"/>
  <c r="T702" i="10" s="1"/>
  <c r="AB736" i="10"/>
  <c r="AC736" i="10"/>
  <c r="AB753" i="10"/>
  <c r="AC753" i="10"/>
  <c r="AB724" i="10"/>
  <c r="AC724" i="10"/>
  <c r="AB780" i="10"/>
  <c r="AC780" i="10"/>
  <c r="AB744" i="10"/>
  <c r="AC744" i="10"/>
  <c r="AB757" i="10"/>
  <c r="AC757" i="10"/>
  <c r="AB716" i="10"/>
  <c r="AC716" i="10"/>
  <c r="AB711" i="10"/>
  <c r="AC711" i="10"/>
  <c r="AB779" i="10"/>
  <c r="AC779" i="10"/>
  <c r="AC762" i="10"/>
  <c r="AB762" i="10"/>
  <c r="AB717" i="10"/>
  <c r="AC717" i="10"/>
  <c r="AC728" i="10"/>
  <c r="AB728" i="10"/>
  <c r="AB731" i="10"/>
  <c r="AC731" i="10"/>
  <c r="AD645" i="10"/>
  <c r="T645" i="10" s="1"/>
  <c r="AD663" i="10"/>
  <c r="T663" i="10" s="1"/>
  <c r="AD624" i="10"/>
  <c r="T624" i="10" s="1"/>
  <c r="AD703" i="10"/>
  <c r="T703" i="10" s="1"/>
  <c r="AD666" i="10"/>
  <c r="T666" i="10" s="1"/>
  <c r="AD664" i="10"/>
  <c r="T664" i="10" s="1"/>
  <c r="AC750" i="10"/>
  <c r="AB750" i="10"/>
  <c r="AB763" i="10"/>
  <c r="AC763" i="10"/>
  <c r="AC781" i="10"/>
  <c r="AB781" i="10"/>
  <c r="AC742" i="10"/>
  <c r="AB742" i="10"/>
  <c r="AB726" i="10"/>
  <c r="AC726" i="10"/>
  <c r="AB715" i="10"/>
  <c r="AC715" i="10"/>
  <c r="AB725" i="10"/>
  <c r="AC725" i="10"/>
  <c r="AB786" i="10"/>
  <c r="AC786" i="10"/>
  <c r="AB760" i="10"/>
  <c r="AC760" i="10"/>
  <c r="AB713" i="10"/>
  <c r="AC713" i="10"/>
  <c r="AB766" i="10"/>
  <c r="AC766" i="10"/>
  <c r="AB709" i="10"/>
  <c r="AC709" i="10"/>
  <c r="AB767" i="10"/>
  <c r="AC767" i="10"/>
  <c r="AB764" i="10"/>
  <c r="AC764" i="10"/>
  <c r="AB756" i="10"/>
  <c r="AC756" i="10"/>
  <c r="AB751" i="10"/>
  <c r="AC751" i="10"/>
  <c r="AB761" i="10"/>
  <c r="AC761" i="10"/>
  <c r="AB758" i="10"/>
  <c r="AC758" i="10"/>
  <c r="AB740" i="10"/>
  <c r="AC740" i="10"/>
  <c r="AB771" i="10"/>
  <c r="AC771" i="10"/>
  <c r="AB746" i="10"/>
  <c r="AC746" i="10"/>
  <c r="AB723" i="10"/>
  <c r="AC723" i="10"/>
  <c r="AB730" i="10"/>
  <c r="AC730" i="10"/>
  <c r="AB770" i="10"/>
  <c r="AC770" i="10"/>
  <c r="AB775" i="10"/>
  <c r="AC775" i="10"/>
  <c r="AB748" i="10"/>
  <c r="AC748" i="10"/>
  <c r="AB708" i="10"/>
  <c r="AC708" i="10"/>
  <c r="AN788" i="10"/>
  <c r="I175" i="18"/>
  <c r="AD747" i="10" l="1"/>
  <c r="AD776" i="10"/>
  <c r="AD733" i="10"/>
  <c r="AD727" i="10"/>
  <c r="AD773" i="10"/>
  <c r="AD772" i="10"/>
  <c r="AD782" i="10"/>
  <c r="AD783" i="10"/>
  <c r="AD787" i="10"/>
  <c r="AD778" i="10"/>
  <c r="AD710" i="10"/>
  <c r="AD748" i="10"/>
  <c r="AD770" i="10"/>
  <c r="AD723" i="10"/>
  <c r="AD771" i="10"/>
  <c r="T771" i="10" s="1"/>
  <c r="AD758" i="10"/>
  <c r="AD751" i="10"/>
  <c r="AD764" i="10"/>
  <c r="AD709" i="10"/>
  <c r="T709" i="10" s="1"/>
  <c r="AD713" i="10"/>
  <c r="AD786" i="10"/>
  <c r="AD715" i="10"/>
  <c r="AD763" i="10"/>
  <c r="T763" i="10" s="1"/>
  <c r="AD711" i="10"/>
  <c r="AD720" i="10"/>
  <c r="AD734" i="10"/>
  <c r="AD732" i="10"/>
  <c r="T732" i="10" s="1"/>
  <c r="AD777" i="10"/>
  <c r="AD729" i="10"/>
  <c r="AD755" i="10"/>
  <c r="AD719" i="10"/>
  <c r="T719" i="10" s="1"/>
  <c r="AD749" i="10"/>
  <c r="S728" i="10"/>
  <c r="U728" i="10" s="1"/>
  <c r="S762" i="10"/>
  <c r="U762" i="10" s="1"/>
  <c r="S711" i="10"/>
  <c r="U711" i="10" s="1"/>
  <c r="T711" i="10"/>
  <c r="S757" i="10"/>
  <c r="U757" i="10" s="1"/>
  <c r="S780" i="10"/>
  <c r="U780" i="10" s="1"/>
  <c r="S753" i="10"/>
  <c r="U753" i="10" s="1"/>
  <c r="S747" i="10"/>
  <c r="U747" i="10" s="1"/>
  <c r="T747" i="10"/>
  <c r="T776" i="10"/>
  <c r="S776" i="10"/>
  <c r="U776" i="10" s="1"/>
  <c r="T733" i="10"/>
  <c r="S733" i="10"/>
  <c r="U733" i="10" s="1"/>
  <c r="S727" i="10"/>
  <c r="U727" i="10" s="1"/>
  <c r="T727" i="10"/>
  <c r="S752" i="10"/>
  <c r="U752" i="10" s="1"/>
  <c r="S773" i="10"/>
  <c r="U773" i="10" s="1"/>
  <c r="T773" i="10"/>
  <c r="S772" i="10"/>
  <c r="U772" i="10" s="1"/>
  <c r="T772" i="10"/>
  <c r="T782" i="10"/>
  <c r="S782" i="10"/>
  <c r="U782" i="10" s="1"/>
  <c r="T783" i="10"/>
  <c r="S783" i="10"/>
  <c r="U783" i="10" s="1"/>
  <c r="T787" i="10"/>
  <c r="S787" i="10"/>
  <c r="U787" i="10" s="1"/>
  <c r="T778" i="10"/>
  <c r="S778" i="10"/>
  <c r="U778" i="10" s="1"/>
  <c r="S706" i="10"/>
  <c r="U706" i="10" s="1"/>
  <c r="S754" i="10"/>
  <c r="U754" i="10" s="1"/>
  <c r="S710" i="10"/>
  <c r="U710" i="10" s="1"/>
  <c r="T710" i="10"/>
  <c r="S737" i="10"/>
  <c r="U737" i="10" s="1"/>
  <c r="S784" i="10"/>
  <c r="U784" i="10" s="1"/>
  <c r="S768" i="10"/>
  <c r="U768" i="10" s="1"/>
  <c r="S738" i="10"/>
  <c r="U738" i="10" s="1"/>
  <c r="S712" i="10"/>
  <c r="U712" i="10" s="1"/>
  <c r="S714" i="10"/>
  <c r="U714" i="10" s="1"/>
  <c r="S748" i="10"/>
  <c r="U748" i="10" s="1"/>
  <c r="T748" i="10"/>
  <c r="S770" i="10"/>
  <c r="U770" i="10" s="1"/>
  <c r="T770" i="10"/>
  <c r="S723" i="10"/>
  <c r="U723" i="10" s="1"/>
  <c r="T723" i="10"/>
  <c r="S771" i="10"/>
  <c r="U771" i="10" s="1"/>
  <c r="S758" i="10"/>
  <c r="U758" i="10" s="1"/>
  <c r="T758" i="10"/>
  <c r="T751" i="10"/>
  <c r="S751" i="10"/>
  <c r="U751" i="10" s="1"/>
  <c r="S764" i="10"/>
  <c r="U764" i="10" s="1"/>
  <c r="T764" i="10"/>
  <c r="S709" i="10"/>
  <c r="U709" i="10" s="1"/>
  <c r="T713" i="10"/>
  <c r="S713" i="10"/>
  <c r="U713" i="10" s="1"/>
  <c r="S760" i="10"/>
  <c r="U760" i="10" s="1"/>
  <c r="S725" i="10"/>
  <c r="U725" i="10" s="1"/>
  <c r="S726" i="10"/>
  <c r="U726" i="10" s="1"/>
  <c r="S781" i="10"/>
  <c r="U781" i="10" s="1"/>
  <c r="S750" i="10"/>
  <c r="U750" i="10" s="1"/>
  <c r="AD708" i="10"/>
  <c r="T708" i="10" s="1"/>
  <c r="AD775" i="10"/>
  <c r="AD730" i="10"/>
  <c r="AD746" i="10"/>
  <c r="AD740" i="10"/>
  <c r="T740" i="10" s="1"/>
  <c r="AD761" i="10"/>
  <c r="AD756" i="10"/>
  <c r="AD767" i="10"/>
  <c r="AD766" i="10"/>
  <c r="T766" i="10" s="1"/>
  <c r="AD760" i="10"/>
  <c r="T760" i="10" s="1"/>
  <c r="AD725" i="10"/>
  <c r="T725" i="10" s="1"/>
  <c r="AD726" i="10"/>
  <c r="T726" i="10" s="1"/>
  <c r="AD731" i="10"/>
  <c r="AD717" i="10"/>
  <c r="T717" i="10" s="1"/>
  <c r="AD779" i="10"/>
  <c r="AD737" i="10"/>
  <c r="T737" i="10" s="1"/>
  <c r="AD784" i="10"/>
  <c r="T784" i="10" s="1"/>
  <c r="AD768" i="10"/>
  <c r="T768" i="10" s="1"/>
  <c r="AD712" i="10"/>
  <c r="T712" i="10" s="1"/>
  <c r="S731" i="10"/>
  <c r="U731" i="10" s="1"/>
  <c r="T731" i="10"/>
  <c r="S717" i="10"/>
  <c r="U717" i="10" s="1"/>
  <c r="T779" i="10"/>
  <c r="S779" i="10"/>
  <c r="U779" i="10" s="1"/>
  <c r="S716" i="10"/>
  <c r="U716" i="10" s="1"/>
  <c r="S744" i="10"/>
  <c r="U744" i="10" s="1"/>
  <c r="S724" i="10"/>
  <c r="U724" i="10" s="1"/>
  <c r="S736" i="10"/>
  <c r="U736" i="10" s="1"/>
  <c r="S721" i="10"/>
  <c r="U721" i="10" s="1"/>
  <c r="T720" i="10"/>
  <c r="S720" i="10"/>
  <c r="U720" i="10" s="1"/>
  <c r="S739" i="10"/>
  <c r="U739" i="10" s="1"/>
  <c r="S707" i="10"/>
  <c r="U707" i="10" s="1"/>
  <c r="S722" i="10"/>
  <c r="U722" i="10" s="1"/>
  <c r="S735" i="10"/>
  <c r="U735" i="10" s="1"/>
  <c r="S765" i="10"/>
  <c r="U765" i="10" s="1"/>
  <c r="T734" i="10"/>
  <c r="S734" i="10"/>
  <c r="U734" i="10" s="1"/>
  <c r="S769" i="10"/>
  <c r="U769" i="10" s="1"/>
  <c r="S774" i="10"/>
  <c r="U774" i="10" s="1"/>
  <c r="S745" i="10"/>
  <c r="U745" i="10" s="1"/>
  <c r="S743" i="10"/>
  <c r="U743" i="10" s="1"/>
  <c r="S759" i="10"/>
  <c r="U759" i="10" s="1"/>
  <c r="S741" i="10"/>
  <c r="U741" i="10" s="1"/>
  <c r="S732" i="10"/>
  <c r="U732" i="10" s="1"/>
  <c r="S718" i="10"/>
  <c r="U718" i="10" s="1"/>
  <c r="T777" i="10"/>
  <c r="S777" i="10"/>
  <c r="U777" i="10" s="1"/>
  <c r="S729" i="10"/>
  <c r="U729" i="10" s="1"/>
  <c r="T729" i="10"/>
  <c r="T755" i="10"/>
  <c r="S755" i="10"/>
  <c r="U755" i="10" s="1"/>
  <c r="S719" i="10"/>
  <c r="U719" i="10" s="1"/>
  <c r="T749" i="10"/>
  <c r="S749" i="10"/>
  <c r="U749" i="10" s="1"/>
  <c r="S708" i="10"/>
  <c r="U708" i="10" s="1"/>
  <c r="T775" i="10"/>
  <c r="S775" i="10"/>
  <c r="U775" i="10" s="1"/>
  <c r="S730" i="10"/>
  <c r="U730" i="10" s="1"/>
  <c r="T730" i="10"/>
  <c r="T746" i="10"/>
  <c r="S746" i="10"/>
  <c r="U746" i="10" s="1"/>
  <c r="S740" i="10"/>
  <c r="U740" i="10" s="1"/>
  <c r="S761" i="10"/>
  <c r="U761" i="10" s="1"/>
  <c r="T761" i="10"/>
  <c r="S756" i="10"/>
  <c r="U756" i="10" s="1"/>
  <c r="T756" i="10"/>
  <c r="T767" i="10"/>
  <c r="S767" i="10"/>
  <c r="U767" i="10" s="1"/>
  <c r="S766" i="10"/>
  <c r="U766" i="10" s="1"/>
  <c r="T786" i="10"/>
  <c r="S786" i="10"/>
  <c r="U786" i="10" s="1"/>
  <c r="T715" i="10"/>
  <c r="S715" i="10"/>
  <c r="U715" i="10" s="1"/>
  <c r="S742" i="10"/>
  <c r="U742" i="10" s="1"/>
  <c r="S763" i="10"/>
  <c r="U763" i="10" s="1"/>
  <c r="AD742" i="10"/>
  <c r="T742" i="10" s="1"/>
  <c r="AD716" i="10"/>
  <c r="T716" i="10" s="1"/>
  <c r="AD744" i="10"/>
  <c r="T744" i="10" s="1"/>
  <c r="AD724" i="10"/>
  <c r="T724" i="10" s="1"/>
  <c r="AD736" i="10"/>
  <c r="T736" i="10" s="1"/>
  <c r="AD752" i="10"/>
  <c r="T752" i="10" s="1"/>
  <c r="AD706" i="10"/>
  <c r="T706" i="10" s="1"/>
  <c r="AD754" i="10"/>
  <c r="T754" i="10" s="1"/>
  <c r="AD762" i="10"/>
  <c r="T762" i="10" s="1"/>
  <c r="AD781" i="10"/>
  <c r="T781" i="10" s="1"/>
  <c r="AD750" i="10"/>
  <c r="T750" i="10" s="1"/>
  <c r="AD721" i="10"/>
  <c r="T721" i="10" s="1"/>
  <c r="AD739" i="10"/>
  <c r="T739" i="10" s="1"/>
  <c r="AD707" i="10"/>
  <c r="T707" i="10" s="1"/>
  <c r="AD722" i="10"/>
  <c r="T722" i="10" s="1"/>
  <c r="AD735" i="10"/>
  <c r="T735" i="10" s="1"/>
  <c r="AD765" i="10"/>
  <c r="T765" i="10" s="1"/>
  <c r="AD769" i="10"/>
  <c r="T769" i="10" s="1"/>
  <c r="AD774" i="10"/>
  <c r="T774" i="10" s="1"/>
  <c r="AD745" i="10"/>
  <c r="T745" i="10" s="1"/>
  <c r="AD743" i="10"/>
  <c r="T743" i="10" s="1"/>
  <c r="AD759" i="10"/>
  <c r="T759" i="10" s="1"/>
  <c r="AD741" i="10"/>
  <c r="T741" i="10" s="1"/>
  <c r="AD738" i="10"/>
  <c r="T738" i="10" s="1"/>
  <c r="AD714" i="10"/>
  <c r="T714" i="10" s="1"/>
  <c r="AD757" i="10"/>
  <c r="T757" i="10" s="1"/>
  <c r="AD780" i="10"/>
  <c r="T780" i="10" s="1"/>
  <c r="AD753" i="10"/>
  <c r="T753" i="10" s="1"/>
  <c r="AD728" i="10"/>
  <c r="T728" i="10" s="1"/>
  <c r="AD718" i="10"/>
  <c r="T718" i="10" s="1"/>
  <c r="W207" i="4" l="1"/>
  <c r="W208" i="4"/>
  <c r="W200" i="4" l="1"/>
  <c r="W199" i="4"/>
  <c r="W198" i="4"/>
  <c r="W197" i="4"/>
  <c r="J78" i="11" s="1"/>
  <c r="Z78" i="11" s="1"/>
  <c r="W196" i="4"/>
  <c r="W195" i="4"/>
  <c r="W194" i="4"/>
  <c r="W193" i="4"/>
  <c r="W192" i="4"/>
  <c r="W191" i="4"/>
  <c r="W190" i="4"/>
  <c r="W189" i="4"/>
  <c r="W188" i="4"/>
  <c r="W187" i="4"/>
  <c r="W186" i="4"/>
  <c r="W185" i="4"/>
  <c r="W184" i="4"/>
  <c r="W183" i="4"/>
  <c r="W182" i="4"/>
  <c r="W181" i="4"/>
  <c r="J128" i="10" s="1"/>
  <c r="P128" i="10" s="1"/>
  <c r="W177" i="4"/>
  <c r="W176" i="4"/>
  <c r="W175" i="4"/>
  <c r="W174" i="4"/>
  <c r="W173" i="4"/>
  <c r="W172" i="4"/>
  <c r="J43" i="24" s="1"/>
  <c r="W171" i="4"/>
  <c r="W170" i="4"/>
  <c r="W169" i="4"/>
  <c r="W168" i="4"/>
  <c r="W167" i="4"/>
  <c r="W166" i="4"/>
  <c r="D160" i="4"/>
  <c r="D158" i="4"/>
  <c r="C159" i="4"/>
  <c r="C161" i="4" s="1"/>
  <c r="C158" i="4"/>
  <c r="P228" i="10" l="1"/>
  <c r="Q128" i="10"/>
  <c r="Q228" i="10" s="1"/>
  <c r="J70" i="24"/>
  <c r="Z43" i="24"/>
  <c r="Z128" i="10"/>
  <c r="Z129" i="10"/>
  <c r="AC78" i="11"/>
  <c r="S78" i="11" s="1"/>
  <c r="AB78" i="11"/>
  <c r="J140" i="11"/>
  <c r="W179" i="4"/>
  <c r="W178" i="4"/>
  <c r="J241" i="10"/>
  <c r="W180" i="4"/>
  <c r="J240" i="10"/>
  <c r="W202" i="4"/>
  <c r="W203" i="4"/>
  <c r="W204" i="4"/>
  <c r="W206" i="4"/>
  <c r="W201" i="4"/>
  <c r="W205" i="4"/>
  <c r="AC43" i="24" l="1"/>
  <c r="AB43" i="24"/>
  <c r="J97" i="24"/>
  <c r="Z70" i="24"/>
  <c r="F97" i="18"/>
  <c r="AE128" i="10"/>
  <c r="P240" i="10"/>
  <c r="Z240" i="10"/>
  <c r="AC128" i="10"/>
  <c r="S128" i="10" s="1"/>
  <c r="AB128" i="10"/>
  <c r="P241" i="10"/>
  <c r="Z241" i="10"/>
  <c r="AE129" i="10"/>
  <c r="AI129" i="10"/>
  <c r="AI228" i="10" s="1"/>
  <c r="AC129" i="10"/>
  <c r="AB129" i="10"/>
  <c r="AD78" i="11"/>
  <c r="J202" i="11"/>
  <c r="Z202" i="11" s="1"/>
  <c r="Z140" i="11"/>
  <c r="S128" i="11"/>
  <c r="J353" i="10"/>
  <c r="J352" i="10"/>
  <c r="T66" i="11"/>
  <c r="U66" i="11"/>
  <c r="I14" i="21" s="1"/>
  <c r="AC70" i="24" l="1"/>
  <c r="AB70" i="24"/>
  <c r="I167" i="21"/>
  <c r="H151" i="21" s="1"/>
  <c r="J169" i="21"/>
  <c r="I153" i="21" s="1"/>
  <c r="J124" i="24"/>
  <c r="Z97" i="24"/>
  <c r="AD43" i="24"/>
  <c r="T43" i="24" s="1"/>
  <c r="T58" i="24" s="1"/>
  <c r="S43" i="24"/>
  <c r="T78" i="11"/>
  <c r="T128" i="11" s="1"/>
  <c r="S228" i="10"/>
  <c r="AD128" i="10"/>
  <c r="T128" i="10" s="1"/>
  <c r="T228" i="10" s="1"/>
  <c r="AI240" i="10"/>
  <c r="AI340" i="10" s="1"/>
  <c r="AC240" i="10"/>
  <c r="AB240" i="10"/>
  <c r="Q240" i="10"/>
  <c r="AE240" i="10"/>
  <c r="P352" i="10"/>
  <c r="Z352" i="10"/>
  <c r="AI352" i="10" s="1"/>
  <c r="AI452" i="10" s="1"/>
  <c r="AD129" i="10"/>
  <c r="AB241" i="10"/>
  <c r="AC241" i="10"/>
  <c r="P353" i="10"/>
  <c r="Z353" i="10"/>
  <c r="Q241" i="10"/>
  <c r="AE241" i="10"/>
  <c r="P340" i="10"/>
  <c r="J264" i="11"/>
  <c r="Z264" i="11" s="1"/>
  <c r="AI264" i="11" s="1"/>
  <c r="AI314" i="11" s="1"/>
  <c r="M169" i="21" s="1"/>
  <c r="AC140" i="11"/>
  <c r="S140" i="11" s="1"/>
  <c r="AI140" i="11"/>
  <c r="AI190" i="11" s="1"/>
  <c r="AB140" i="11"/>
  <c r="AB202" i="11"/>
  <c r="AC202" i="11"/>
  <c r="J464" i="10"/>
  <c r="J465" i="10"/>
  <c r="I165" i="21"/>
  <c r="H149" i="21"/>
  <c r="I164" i="21"/>
  <c r="H148" i="21"/>
  <c r="I163" i="21"/>
  <c r="H147" i="21"/>
  <c r="I15" i="21"/>
  <c r="H142" i="21" s="1"/>
  <c r="F98" i="18" l="1"/>
  <c r="F99" i="18" s="1"/>
  <c r="F61" i="20"/>
  <c r="G39" i="16"/>
  <c r="H39" i="16" s="1"/>
  <c r="AI97" i="24"/>
  <c r="AI112" i="24" s="1"/>
  <c r="L169" i="21" s="1"/>
  <c r="AC97" i="24"/>
  <c r="AB97" i="24"/>
  <c r="J151" i="24"/>
  <c r="Z124" i="24"/>
  <c r="K169" i="21"/>
  <c r="J153" i="21" s="1"/>
  <c r="U43" i="24"/>
  <c r="U58" i="24" s="1"/>
  <c r="J12" i="21" s="1"/>
  <c r="S58" i="24"/>
  <c r="J167" i="21"/>
  <c r="AD70" i="24"/>
  <c r="T70" i="24" s="1"/>
  <c r="T85" i="24" s="1"/>
  <c r="S70" i="24"/>
  <c r="G42" i="16"/>
  <c r="F28" i="17" s="1"/>
  <c r="U78" i="11"/>
  <c r="U128" i="11" s="1"/>
  <c r="J14" i="21" s="1"/>
  <c r="I149" i="21" s="1"/>
  <c r="F34" i="18" s="1"/>
  <c r="U128" i="10"/>
  <c r="U228" i="10" s="1"/>
  <c r="J13" i="21" s="1"/>
  <c r="AD241" i="10"/>
  <c r="T241" i="10" s="1"/>
  <c r="I44" i="21"/>
  <c r="AD240" i="10"/>
  <c r="T240" i="10" s="1"/>
  <c r="S240" i="10"/>
  <c r="AC352" i="10"/>
  <c r="AB352" i="10"/>
  <c r="P464" i="10"/>
  <c r="Z464" i="10"/>
  <c r="Q352" i="10"/>
  <c r="AE352" i="10"/>
  <c r="P465" i="10"/>
  <c r="Z465" i="10"/>
  <c r="Q340" i="10"/>
  <c r="S241" i="10"/>
  <c r="AB353" i="10"/>
  <c r="AC353" i="10"/>
  <c r="AE353" i="10"/>
  <c r="Q353" i="10"/>
  <c r="P452" i="10"/>
  <c r="J326" i="11"/>
  <c r="Z326" i="11" s="1"/>
  <c r="AC326" i="11" s="1"/>
  <c r="AD140" i="11"/>
  <c r="AD202" i="11"/>
  <c r="S202" i="11"/>
  <c r="S190" i="11"/>
  <c r="AC264" i="11"/>
  <c r="AB264" i="11"/>
  <c r="H150" i="21"/>
  <c r="I166" i="21"/>
  <c r="J576" i="10"/>
  <c r="J577" i="10"/>
  <c r="I158" i="21"/>
  <c r="S97" i="24" l="1"/>
  <c r="AD97" i="24"/>
  <c r="T97" i="24" s="1"/>
  <c r="T112" i="24" s="1"/>
  <c r="G97" i="18"/>
  <c r="AB124" i="24"/>
  <c r="AC124" i="24"/>
  <c r="U70" i="24"/>
  <c r="U85" i="24" s="1"/>
  <c r="K12" i="21" s="1"/>
  <c r="S85" i="24"/>
  <c r="J178" i="24"/>
  <c r="Z178" i="24" s="1"/>
  <c r="Z151" i="24"/>
  <c r="F40" i="20"/>
  <c r="J165" i="21"/>
  <c r="T140" i="11"/>
  <c r="U140" i="11" s="1"/>
  <c r="U190" i="11" s="1"/>
  <c r="K14" i="21" s="1"/>
  <c r="K165" i="21" s="1"/>
  <c r="T202" i="11"/>
  <c r="U202" i="11" s="1"/>
  <c r="U252" i="11" s="1"/>
  <c r="L14" i="21" s="1"/>
  <c r="AD353" i="10"/>
  <c r="T340" i="10"/>
  <c r="U240" i="10"/>
  <c r="AD352" i="10"/>
  <c r="T352" i="10" s="1"/>
  <c r="AC464" i="10"/>
  <c r="AB464" i="10"/>
  <c r="Q464" i="10"/>
  <c r="AE464" i="10"/>
  <c r="S352" i="10"/>
  <c r="P576" i="10"/>
  <c r="Z576" i="10"/>
  <c r="U241" i="10"/>
  <c r="S340" i="10"/>
  <c r="AB465" i="10"/>
  <c r="AC465" i="10"/>
  <c r="T353" i="10"/>
  <c r="S353" i="10"/>
  <c r="Q452" i="10"/>
  <c r="H97" i="18" s="1"/>
  <c r="Z577" i="10"/>
  <c r="P577" i="10"/>
  <c r="P564" i="10"/>
  <c r="Q465" i="10"/>
  <c r="AE465" i="10"/>
  <c r="AB326" i="11"/>
  <c r="AD326" i="11" s="1"/>
  <c r="J388" i="11"/>
  <c r="Z388" i="11" s="1"/>
  <c r="AC388" i="11" s="1"/>
  <c r="J15" i="21"/>
  <c r="F73" i="15" s="1"/>
  <c r="AD264" i="11"/>
  <c r="S264" i="11"/>
  <c r="S252" i="11"/>
  <c r="S326" i="11"/>
  <c r="L153" i="21"/>
  <c r="I61" i="20" s="1"/>
  <c r="G61" i="20"/>
  <c r="K153" i="21"/>
  <c r="H61" i="20" s="1"/>
  <c r="I148" i="21"/>
  <c r="F33" i="18" s="1"/>
  <c r="J164" i="21"/>
  <c r="J688" i="10"/>
  <c r="J689" i="10"/>
  <c r="H154" i="21"/>
  <c r="D173" i="5"/>
  <c r="AC151" i="24" l="1"/>
  <c r="AB151" i="24"/>
  <c r="AD124" i="24"/>
  <c r="T124" i="24" s="1"/>
  <c r="T139" i="24" s="1"/>
  <c r="S124" i="24"/>
  <c r="AC178" i="24"/>
  <c r="AB178" i="24"/>
  <c r="U97" i="24"/>
  <c r="U112" i="24" s="1"/>
  <c r="L12" i="21" s="1"/>
  <c r="S112" i="24"/>
  <c r="T252" i="11"/>
  <c r="T326" i="11"/>
  <c r="U326" i="11" s="1"/>
  <c r="U376" i="11" s="1"/>
  <c r="T190" i="11"/>
  <c r="K167" i="21" s="1"/>
  <c r="T264" i="11"/>
  <c r="T314" i="11" s="1"/>
  <c r="I39" i="16"/>
  <c r="J39" i="16" s="1"/>
  <c r="J149" i="21"/>
  <c r="G34" i="18" s="1"/>
  <c r="U340" i="10"/>
  <c r="K13" i="21" s="1"/>
  <c r="J148" i="21" s="1"/>
  <c r="G33" i="18" s="1"/>
  <c r="I151" i="21"/>
  <c r="F60" i="20" s="1"/>
  <c r="I142" i="21"/>
  <c r="AD464" i="10"/>
  <c r="T464" i="10" s="1"/>
  <c r="T452" i="10"/>
  <c r="L167" i="21" s="1"/>
  <c r="U352" i="10"/>
  <c r="J147" i="21"/>
  <c r="G32" i="18" s="1"/>
  <c r="K149" i="21"/>
  <c r="H34" i="18" s="1"/>
  <c r="S464" i="10"/>
  <c r="P688" i="10"/>
  <c r="Z688" i="10"/>
  <c r="Q576" i="10"/>
  <c r="AE576" i="10"/>
  <c r="AB576" i="10"/>
  <c r="AC576" i="10"/>
  <c r="Q564" i="10"/>
  <c r="I97" i="18" s="1"/>
  <c r="S465" i="10"/>
  <c r="S564" i="10" s="1"/>
  <c r="P689" i="10"/>
  <c r="Z689" i="10"/>
  <c r="AE577" i="10"/>
  <c r="Q577" i="10"/>
  <c r="P676" i="10"/>
  <c r="U353" i="10"/>
  <c r="S452" i="10"/>
  <c r="AB577" i="10"/>
  <c r="AC577" i="10"/>
  <c r="AD465" i="10"/>
  <c r="T465" i="10" s="1"/>
  <c r="AB388" i="11"/>
  <c r="AD388" i="11" s="1"/>
  <c r="K163" i="21"/>
  <c r="I147" i="21"/>
  <c r="F32" i="18" s="1"/>
  <c r="J163" i="21"/>
  <c r="J166" i="21" s="1"/>
  <c r="S314" i="11"/>
  <c r="S376" i="11"/>
  <c r="S388" i="11"/>
  <c r="L163" i="21"/>
  <c r="K164" i="21"/>
  <c r="H42" i="16"/>
  <c r="L165" i="21"/>
  <c r="J44" i="21"/>
  <c r="F77" i="15"/>
  <c r="J158" i="21"/>
  <c r="I151" i="4"/>
  <c r="I150" i="4"/>
  <c r="H150" i="4"/>
  <c r="I148" i="4"/>
  <c r="H148" i="4"/>
  <c r="G151" i="4"/>
  <c r="F151" i="4"/>
  <c r="H24" i="1"/>
  <c r="G98" i="18" l="1"/>
  <c r="G99" i="18" s="1"/>
  <c r="U124" i="24"/>
  <c r="U139" i="24" s="1"/>
  <c r="M12" i="21" s="1"/>
  <c r="S139" i="24"/>
  <c r="AD178" i="24"/>
  <c r="T178" i="24" s="1"/>
  <c r="T193" i="24" s="1"/>
  <c r="S178" i="24"/>
  <c r="H98" i="18"/>
  <c r="H99" i="18" s="1"/>
  <c r="S151" i="24"/>
  <c r="AD151" i="24"/>
  <c r="T151" i="24" s="1"/>
  <c r="T166" i="24" s="1"/>
  <c r="U264" i="11"/>
  <c r="U314" i="11" s="1"/>
  <c r="M14" i="21" s="1"/>
  <c r="M165" i="21" s="1"/>
  <c r="T376" i="11"/>
  <c r="K151" i="21"/>
  <c r="H60" i="20" s="1"/>
  <c r="F21" i="15"/>
  <c r="F28" i="20"/>
  <c r="T388" i="11"/>
  <c r="T438" i="11" s="1"/>
  <c r="J42" i="16"/>
  <c r="J151" i="21"/>
  <c r="G60" i="20" s="1"/>
  <c r="U464" i="10"/>
  <c r="K15" i="21"/>
  <c r="U452" i="10"/>
  <c r="L13" i="21" s="1"/>
  <c r="K148" i="21" s="1"/>
  <c r="H33" i="18" s="1"/>
  <c r="AD576" i="10"/>
  <c r="T576" i="10" s="1"/>
  <c r="S576" i="10"/>
  <c r="AC688" i="10"/>
  <c r="AB688" i="10"/>
  <c r="Q688" i="10"/>
  <c r="AE688" i="10"/>
  <c r="U465" i="10"/>
  <c r="T564" i="10"/>
  <c r="M167" i="21" s="1"/>
  <c r="AB689" i="10"/>
  <c r="AC689" i="10"/>
  <c r="AE689" i="10"/>
  <c r="Q689" i="10"/>
  <c r="P788" i="10"/>
  <c r="AD577" i="10"/>
  <c r="T577" i="10" s="1"/>
  <c r="S577" i="10"/>
  <c r="Q676" i="10"/>
  <c r="K147" i="21"/>
  <c r="H32" i="18" s="1"/>
  <c r="K166" i="21"/>
  <c r="I150" i="21"/>
  <c r="S438" i="11"/>
  <c r="J150" i="21"/>
  <c r="L149" i="21"/>
  <c r="I34" i="18" s="1"/>
  <c r="I42" i="16"/>
  <c r="G28" i="17"/>
  <c r="G40" i="20"/>
  <c r="N14" i="21"/>
  <c r="N165" i="21" s="1"/>
  <c r="N153" i="21"/>
  <c r="M153" i="21"/>
  <c r="F35" i="18"/>
  <c r="G35" i="18"/>
  <c r="L147" i="21"/>
  <c r="M163" i="21"/>
  <c r="H151" i="4"/>
  <c r="C151" i="4" s="1"/>
  <c r="C148" i="4"/>
  <c r="C150" i="4"/>
  <c r="U564" i="10" l="1"/>
  <c r="M13" i="21" s="1"/>
  <c r="M15" i="21" s="1"/>
  <c r="I73" i="15" s="1"/>
  <c r="S166" i="24"/>
  <c r="U151" i="24"/>
  <c r="U166" i="24" s="1"/>
  <c r="N12" i="21" s="1"/>
  <c r="U178" i="24"/>
  <c r="U193" i="24" s="1"/>
  <c r="O12" i="21" s="1"/>
  <c r="S193" i="24"/>
  <c r="I98" i="18"/>
  <c r="I99" i="18" s="1"/>
  <c r="U388" i="11"/>
  <c r="U438" i="11" s="1"/>
  <c r="O14" i="21" s="1"/>
  <c r="O165" i="21" s="1"/>
  <c r="J142" i="21"/>
  <c r="J154" i="21" s="1"/>
  <c r="G77" i="20" s="1"/>
  <c r="G73" i="15"/>
  <c r="G77" i="15" s="1"/>
  <c r="K158" i="21"/>
  <c r="K44" i="21"/>
  <c r="AD688" i="10"/>
  <c r="T688" i="10" s="1"/>
  <c r="L151" i="21"/>
  <c r="I60" i="20" s="1"/>
  <c r="L15" i="21"/>
  <c r="S676" i="10"/>
  <c r="S688" i="10"/>
  <c r="K150" i="21"/>
  <c r="L164" i="21"/>
  <c r="L166" i="21" s="1"/>
  <c r="U576" i="10"/>
  <c r="Q788" i="10"/>
  <c r="S689" i="10"/>
  <c r="U577" i="10"/>
  <c r="T676" i="10"/>
  <c r="N167" i="21" s="1"/>
  <c r="AD689" i="10"/>
  <c r="T689" i="10" s="1"/>
  <c r="M149" i="21"/>
  <c r="H28" i="17"/>
  <c r="H40" i="20"/>
  <c r="H35" i="18"/>
  <c r="G152" i="18"/>
  <c r="G142" i="18"/>
  <c r="G176" i="18"/>
  <c r="G150" i="18"/>
  <c r="G151" i="18"/>
  <c r="F152" i="18"/>
  <c r="F142" i="18"/>
  <c r="F150" i="18"/>
  <c r="F176" i="18"/>
  <c r="F151" i="18"/>
  <c r="M44" i="21"/>
  <c r="M158" i="21"/>
  <c r="I77" i="15"/>
  <c r="I32" i="18"/>
  <c r="I154" i="21"/>
  <c r="F77" i="20" s="1"/>
  <c r="F183" i="18"/>
  <c r="M164" i="21"/>
  <c r="M166" i="21" s="1"/>
  <c r="L148" i="21"/>
  <c r="I33" i="18" s="1"/>
  <c r="U688" i="10" l="1"/>
  <c r="S788" i="10"/>
  <c r="N149" i="21"/>
  <c r="O149" i="21" s="1"/>
  <c r="G183" i="18"/>
  <c r="L44" i="21"/>
  <c r="H73" i="15"/>
  <c r="H77" i="15" s="1"/>
  <c r="G28" i="20"/>
  <c r="G21" i="15"/>
  <c r="G25" i="15" s="1"/>
  <c r="G26" i="18" s="1"/>
  <c r="G28" i="18" s="1"/>
  <c r="K142" i="21"/>
  <c r="L142" i="21"/>
  <c r="L158" i="21"/>
  <c r="U676" i="10"/>
  <c r="N13" i="21" s="1"/>
  <c r="U689" i="10"/>
  <c r="U788" i="10" s="1"/>
  <c r="O13" i="21" s="1"/>
  <c r="O164" i="21" s="1"/>
  <c r="T788" i="10"/>
  <c r="O167" i="21" s="1"/>
  <c r="M151" i="21"/>
  <c r="I28" i="17"/>
  <c r="I40" i="20"/>
  <c r="F25" i="15"/>
  <c r="F26" i="18" s="1"/>
  <c r="F28" i="18" s="1"/>
  <c r="I35" i="18"/>
  <c r="L150" i="21"/>
  <c r="H152" i="18"/>
  <c r="H150" i="18"/>
  <c r="H142" i="18"/>
  <c r="H176" i="18"/>
  <c r="H151" i="18"/>
  <c r="N15" i="21" l="1"/>
  <c r="J73" i="15" s="1"/>
  <c r="J77" i="15" s="1"/>
  <c r="M147" i="21"/>
  <c r="N163" i="21"/>
  <c r="I183" i="18"/>
  <c r="I28" i="20"/>
  <c r="I21" i="15"/>
  <c r="I25" i="15" s="1"/>
  <c r="I26" i="18" s="1"/>
  <c r="I28" i="18" s="1"/>
  <c r="K154" i="21"/>
  <c r="H77" i="20" s="1"/>
  <c r="H21" i="15"/>
  <c r="H25" i="15" s="1"/>
  <c r="H26" i="18" s="1"/>
  <c r="H28" i="18" s="1"/>
  <c r="H76" i="20" s="1"/>
  <c r="H28" i="20"/>
  <c r="L154" i="21"/>
  <c r="I77" i="20" s="1"/>
  <c r="H183" i="18"/>
  <c r="N164" i="21"/>
  <c r="M148" i="21"/>
  <c r="N148" i="21"/>
  <c r="O15" i="21"/>
  <c r="N151" i="21"/>
  <c r="O163" i="21"/>
  <c r="O166" i="21" s="1"/>
  <c r="N147" i="21"/>
  <c r="G76" i="20"/>
  <c r="G146" i="18"/>
  <c r="G148" i="18"/>
  <c r="G145" i="18"/>
  <c r="I151" i="18"/>
  <c r="I152" i="18"/>
  <c r="I176" i="18"/>
  <c r="I150" i="18"/>
  <c r="I142" i="18"/>
  <c r="F76" i="20"/>
  <c r="F145" i="18"/>
  <c r="F146" i="18"/>
  <c r="G182" i="18"/>
  <c r="F148" i="18"/>
  <c r="F182" i="18"/>
  <c r="M142" i="21" l="1"/>
  <c r="J21" i="15" s="1"/>
  <c r="J25" i="15" s="1"/>
  <c r="N166" i="21"/>
  <c r="N44" i="21"/>
  <c r="N158" i="21"/>
  <c r="M150" i="21"/>
  <c r="N142" i="21"/>
  <c r="K21" i="15" s="1"/>
  <c r="K73" i="15"/>
  <c r="K77" i="15" s="1"/>
  <c r="H146" i="18"/>
  <c r="H145" i="18"/>
  <c r="H148" i="18"/>
  <c r="H182" i="18"/>
  <c r="O148" i="21"/>
  <c r="N150" i="21"/>
  <c r="O142" i="21"/>
  <c r="L21" i="15" s="1"/>
  <c r="O158" i="21"/>
  <c r="O44" i="21"/>
  <c r="O151" i="21"/>
  <c r="O147" i="21"/>
  <c r="I182" i="18"/>
  <c r="I76" i="20"/>
  <c r="I148" i="18"/>
  <c r="I146" i="18"/>
  <c r="I145" i="18"/>
  <c r="M154" i="21" l="1"/>
  <c r="K25" i="15"/>
  <c r="N154" i="21"/>
  <c r="O150" i="21"/>
  <c r="L25" i="15" l="1"/>
  <c r="O154" i="21"/>
  <c r="C5" i="5"/>
  <c r="D117" i="4" l="1"/>
  <c r="E118" i="4"/>
  <c r="D119" i="4"/>
  <c r="E119" i="4"/>
  <c r="D120" i="4"/>
  <c r="E120" i="4"/>
  <c r="E121" i="4"/>
  <c r="C119" i="4"/>
  <c r="C120" i="4"/>
  <c r="C121" i="4"/>
  <c r="F121" i="4" l="1"/>
  <c r="F120" i="4"/>
  <c r="F119" i="4"/>
  <c r="F118" i="4"/>
  <c r="F117" i="4"/>
  <c r="I24" i="1"/>
  <c r="G99" i="5"/>
  <c r="H99" i="5"/>
  <c r="I99" i="5"/>
  <c r="J99" i="5"/>
  <c r="K99" i="5"/>
  <c r="L99" i="5"/>
  <c r="G17" i="1"/>
  <c r="H17" i="1"/>
  <c r="J24" i="1" l="1"/>
  <c r="K24" i="1" s="1"/>
  <c r="L24" i="1" s="1"/>
  <c r="M24" i="1" s="1"/>
  <c r="K97" i="5"/>
  <c r="K183" i="5" s="1"/>
  <c r="H97" i="5"/>
  <c r="H183" i="5" s="1"/>
  <c r="I97" i="5"/>
  <c r="I183" i="5" s="1"/>
  <c r="J97" i="5"/>
  <c r="J183" i="5" s="1"/>
  <c r="G97" i="5"/>
  <c r="G183" i="5" s="1"/>
  <c r="C5" i="1"/>
  <c r="M9" i="5"/>
  <c r="L9" i="5"/>
  <c r="K9" i="5"/>
  <c r="J9" i="5"/>
  <c r="I9" i="5"/>
  <c r="H9" i="5"/>
  <c r="G9" i="5"/>
  <c r="M8" i="5"/>
  <c r="L8" i="5"/>
  <c r="K8" i="5"/>
  <c r="J8" i="5"/>
  <c r="I8" i="5"/>
  <c r="H8" i="5"/>
  <c r="G8" i="5"/>
  <c r="H20" i="1"/>
  <c r="I20" i="1"/>
  <c r="J20" i="1"/>
  <c r="K20" i="1"/>
  <c r="L20" i="1"/>
  <c r="M20" i="1"/>
  <c r="G20" i="1"/>
  <c r="I17" i="1"/>
  <c r="J17" i="1"/>
  <c r="K17" i="1"/>
  <c r="L17" i="1"/>
  <c r="M17" i="1"/>
  <c r="C83" i="4"/>
  <c r="G37" i="1"/>
  <c r="H36" i="1"/>
  <c r="I36" i="1" s="1"/>
  <c r="J36" i="1" s="1"/>
  <c r="K36" i="1" s="1"/>
  <c r="L36" i="1" s="1"/>
  <c r="M36" i="1" s="1"/>
  <c r="H35" i="1"/>
  <c r="H34" i="1"/>
  <c r="G32" i="1"/>
  <c r="H31" i="1"/>
  <c r="I31" i="1" s="1"/>
  <c r="J31" i="1" s="1"/>
  <c r="K31" i="1" s="1"/>
  <c r="L31" i="1" s="1"/>
  <c r="M31" i="1" s="1"/>
  <c r="H30" i="1"/>
  <c r="H29" i="1"/>
  <c r="G27" i="1"/>
  <c r="H26" i="1"/>
  <c r="I26" i="1" s="1"/>
  <c r="J26" i="1" s="1"/>
  <c r="K26" i="1" s="1"/>
  <c r="L26" i="1" s="1"/>
  <c r="M26" i="1" s="1"/>
  <c r="H25" i="1"/>
  <c r="G40" i="1" l="1"/>
  <c r="H219" i="5"/>
  <c r="G188" i="5"/>
  <c r="H214" i="5"/>
  <c r="J214" i="5"/>
  <c r="L214" i="5"/>
  <c r="G214" i="5"/>
  <c r="I214" i="5"/>
  <c r="K214" i="5"/>
  <c r="M214" i="5"/>
  <c r="G111" i="5"/>
  <c r="I30" i="1"/>
  <c r="I35" i="1"/>
  <c r="G113" i="5"/>
  <c r="G112" i="5"/>
  <c r="I25" i="1"/>
  <c r="D85" i="4"/>
  <c r="C33" i="4"/>
  <c r="F85" i="4"/>
  <c r="G35" i="4"/>
  <c r="K35" i="4" s="1"/>
  <c r="G34" i="4"/>
  <c r="K34" i="4" s="1"/>
  <c r="F36" i="4"/>
  <c r="J36" i="4" s="1"/>
  <c r="E35" i="4"/>
  <c r="E34" i="4"/>
  <c r="G36" i="4"/>
  <c r="K36" i="4" s="1"/>
  <c r="F35" i="4"/>
  <c r="J35" i="4" s="1"/>
  <c r="F34" i="4"/>
  <c r="J34" i="4" s="1"/>
  <c r="E36" i="4"/>
  <c r="E86" i="4"/>
  <c r="D35" i="4"/>
  <c r="D33" i="4"/>
  <c r="D34" i="4"/>
  <c r="G39" i="1"/>
  <c r="D81" i="4"/>
  <c r="D84" i="4"/>
  <c r="D86" i="4"/>
  <c r="F84" i="4"/>
  <c r="F86" i="4"/>
  <c r="I219" i="5"/>
  <c r="H27" i="1"/>
  <c r="H21" i="5" s="1"/>
  <c r="I34" i="1"/>
  <c r="H37" i="1"/>
  <c r="H23" i="5" s="1"/>
  <c r="E82" i="4"/>
  <c r="E85" i="4"/>
  <c r="E81" i="4"/>
  <c r="D82" i="4"/>
  <c r="E84" i="4"/>
  <c r="I29" i="1"/>
  <c r="H32" i="1"/>
  <c r="H22" i="5" s="1"/>
  <c r="I142" i="5" l="1"/>
  <c r="I202" i="5" s="1"/>
  <c r="K142" i="5"/>
  <c r="K202" i="5" s="1"/>
  <c r="L142" i="5"/>
  <c r="L202" i="5" s="1"/>
  <c r="H142" i="5"/>
  <c r="H202" i="5" s="1"/>
  <c r="G142" i="5"/>
  <c r="G233" i="5" s="1"/>
  <c r="J142" i="5"/>
  <c r="E83" i="4"/>
  <c r="G105" i="5"/>
  <c r="G114" i="5"/>
  <c r="H40" i="1"/>
  <c r="F52" i="20"/>
  <c r="F50" i="20"/>
  <c r="F51" i="20"/>
  <c r="H188" i="5"/>
  <c r="I27" i="1"/>
  <c r="I21" i="5" s="1"/>
  <c r="J35" i="1"/>
  <c r="J30" i="1"/>
  <c r="J219" i="5"/>
  <c r="G41" i="1"/>
  <c r="J34" i="1"/>
  <c r="H113" i="5"/>
  <c r="J29" i="1"/>
  <c r="H112" i="5"/>
  <c r="J25" i="1"/>
  <c r="J27" i="1" s="1"/>
  <c r="J21" i="5" s="1"/>
  <c r="H111" i="5"/>
  <c r="D83" i="4"/>
  <c r="I35" i="4"/>
  <c r="G21" i="5"/>
  <c r="G22" i="5"/>
  <c r="I36" i="4"/>
  <c r="G23" i="5"/>
  <c r="I37" i="1"/>
  <c r="I23" i="5" s="1"/>
  <c r="H39" i="1"/>
  <c r="G107" i="5" s="1"/>
  <c r="K29" i="1"/>
  <c r="F82" i="4"/>
  <c r="F81" i="4"/>
  <c r="I32" i="1"/>
  <c r="I22" i="5" s="1"/>
  <c r="J233" i="5" l="1"/>
  <c r="J32" i="1"/>
  <c r="J22" i="5" s="1"/>
  <c r="K233" i="5"/>
  <c r="M233" i="5"/>
  <c r="G202" i="5"/>
  <c r="M142" i="5"/>
  <c r="L233" i="5" s="1"/>
  <c r="I233" i="5"/>
  <c r="H233" i="5"/>
  <c r="J202" i="5"/>
  <c r="J37" i="1"/>
  <c r="G232" i="5"/>
  <c r="K34" i="1"/>
  <c r="H25" i="5"/>
  <c r="G25" i="5"/>
  <c r="I39" i="1"/>
  <c r="H107" i="5" s="1"/>
  <c r="G51" i="20"/>
  <c r="F75" i="18"/>
  <c r="F174" i="18"/>
  <c r="G36" i="5"/>
  <c r="G41" i="5" s="1"/>
  <c r="F160" i="18"/>
  <c r="F158" i="18"/>
  <c r="G43" i="18"/>
  <c r="F159" i="18"/>
  <c r="I43" i="18"/>
  <c r="H23" i="18"/>
  <c r="F20" i="18"/>
  <c r="I23" i="18"/>
  <c r="I20" i="18"/>
  <c r="F23" i="18"/>
  <c r="H20" i="18"/>
  <c r="G23" i="18"/>
  <c r="G20" i="18"/>
  <c r="H43" i="18"/>
  <c r="G50" i="18"/>
  <c r="F83" i="18"/>
  <c r="G75" i="18"/>
  <c r="F50" i="18"/>
  <c r="F43" i="18"/>
  <c r="F157" i="18"/>
  <c r="H75" i="18"/>
  <c r="G83" i="18"/>
  <c r="H50" i="18"/>
  <c r="I50" i="18"/>
  <c r="H83" i="18"/>
  <c r="I75" i="18"/>
  <c r="I83" i="18"/>
  <c r="F62" i="18"/>
  <c r="H72" i="18"/>
  <c r="G72" i="18"/>
  <c r="I62" i="18"/>
  <c r="I72" i="18"/>
  <c r="H62" i="18"/>
  <c r="F72" i="18"/>
  <c r="G62" i="18"/>
  <c r="F56" i="18"/>
  <c r="F140" i="18"/>
  <c r="G140" i="18"/>
  <c r="H56" i="18"/>
  <c r="H140" i="18"/>
  <c r="G56" i="18"/>
  <c r="I56" i="18"/>
  <c r="I140" i="18"/>
  <c r="F155" i="18"/>
  <c r="F154" i="18"/>
  <c r="F153" i="18"/>
  <c r="G36" i="18"/>
  <c r="H141" i="18"/>
  <c r="G141" i="18"/>
  <c r="F36" i="18"/>
  <c r="F141" i="18"/>
  <c r="I141" i="18"/>
  <c r="H36" i="18"/>
  <c r="F29" i="18"/>
  <c r="H29" i="18"/>
  <c r="I36" i="18"/>
  <c r="G29" i="18"/>
  <c r="I29" i="18"/>
  <c r="F163" i="18"/>
  <c r="F162" i="18"/>
  <c r="F164" i="18"/>
  <c r="G50" i="20"/>
  <c r="G108" i="5"/>
  <c r="F55" i="20"/>
  <c r="H50" i="20"/>
  <c r="H51" i="20"/>
  <c r="I40" i="1"/>
  <c r="G52" i="20"/>
  <c r="F54" i="20"/>
  <c r="G201" i="5"/>
  <c r="I188" i="5"/>
  <c r="G28" i="5"/>
  <c r="G27" i="5"/>
  <c r="G33" i="5"/>
  <c r="G17" i="5"/>
  <c r="G32" i="5"/>
  <c r="G31" i="5"/>
  <c r="I113" i="5"/>
  <c r="I112" i="5"/>
  <c r="K30" i="1"/>
  <c r="K35" i="1"/>
  <c r="H105" i="5"/>
  <c r="H114" i="5"/>
  <c r="H232" i="5" s="1"/>
  <c r="G18" i="5"/>
  <c r="H41" i="1"/>
  <c r="K219" i="5"/>
  <c r="K25" i="1"/>
  <c r="K27" i="1" s="1"/>
  <c r="K21" i="5" s="1"/>
  <c r="I111" i="5"/>
  <c r="J39" i="1"/>
  <c r="I107" i="5" s="1"/>
  <c r="F83" i="4"/>
  <c r="L34" i="1"/>
  <c r="L29" i="1"/>
  <c r="J40" i="1" l="1"/>
  <c r="J23" i="5"/>
  <c r="H33" i="5"/>
  <c r="H31" i="5"/>
  <c r="H27" i="5"/>
  <c r="H36" i="5"/>
  <c r="H32" i="5"/>
  <c r="H28" i="5"/>
  <c r="H18" i="5"/>
  <c r="H17" i="5"/>
  <c r="J25" i="5"/>
  <c r="H52" i="20"/>
  <c r="I105" i="5"/>
  <c r="I41" i="1"/>
  <c r="M202" i="5"/>
  <c r="J58" i="5"/>
  <c r="J218" i="5" s="1"/>
  <c r="G221" i="5"/>
  <c r="G174" i="18"/>
  <c r="G119" i="5"/>
  <c r="G117" i="5"/>
  <c r="G120" i="5"/>
  <c r="G118" i="5"/>
  <c r="I25" i="5"/>
  <c r="H108" i="5"/>
  <c r="G55" i="20"/>
  <c r="G54" i="20"/>
  <c r="I50" i="20"/>
  <c r="H54" i="20"/>
  <c r="H41" i="5"/>
  <c r="G190" i="5" s="1"/>
  <c r="G160" i="18"/>
  <c r="G159" i="18"/>
  <c r="G158" i="18"/>
  <c r="G157" i="18"/>
  <c r="G154" i="18"/>
  <c r="G155" i="18"/>
  <c r="G153" i="18"/>
  <c r="G162" i="18"/>
  <c r="G164" i="18"/>
  <c r="G163" i="18"/>
  <c r="I108" i="5"/>
  <c r="H55" i="20"/>
  <c r="G58" i="5"/>
  <c r="G19" i="5"/>
  <c r="H201" i="5"/>
  <c r="G34" i="5"/>
  <c r="J188" i="5"/>
  <c r="G29" i="5"/>
  <c r="I114" i="5"/>
  <c r="H117" i="5"/>
  <c r="G106" i="5"/>
  <c r="G109" i="5" s="1"/>
  <c r="L35" i="1"/>
  <c r="L37" i="1" s="1"/>
  <c r="L23" i="5" s="1"/>
  <c r="L30" i="1"/>
  <c r="K112" i="5" s="1"/>
  <c r="K32" i="1"/>
  <c r="K22" i="5" s="1"/>
  <c r="K37" i="1"/>
  <c r="J112" i="5"/>
  <c r="J113" i="5"/>
  <c r="J41" i="1"/>
  <c r="L219" i="5"/>
  <c r="L25" i="1"/>
  <c r="L27" i="1" s="1"/>
  <c r="L21" i="5" s="1"/>
  <c r="J111" i="5"/>
  <c r="M29" i="1"/>
  <c r="M34" i="1"/>
  <c r="K40" i="1" l="1"/>
  <c r="K23" i="5"/>
  <c r="J32" i="5"/>
  <c r="J31" i="5"/>
  <c r="J27" i="5"/>
  <c r="J36" i="5"/>
  <c r="J33" i="5"/>
  <c r="J28" i="5"/>
  <c r="J18" i="5"/>
  <c r="J17" i="5"/>
  <c r="H120" i="5"/>
  <c r="I33" i="5"/>
  <c r="I31" i="5"/>
  <c r="I27" i="5"/>
  <c r="I36" i="5"/>
  <c r="I41" i="5" s="1"/>
  <c r="H190" i="5" s="1"/>
  <c r="I32" i="5"/>
  <c r="I28" i="5"/>
  <c r="I18" i="5"/>
  <c r="I17" i="5"/>
  <c r="H157" i="18"/>
  <c r="H119" i="5"/>
  <c r="H153" i="18"/>
  <c r="H158" i="18"/>
  <c r="H118" i="5"/>
  <c r="H154" i="18"/>
  <c r="H159" i="18"/>
  <c r="H162" i="18"/>
  <c r="H106" i="5"/>
  <c r="H109" i="5" s="1"/>
  <c r="H155" i="18"/>
  <c r="H160" i="18"/>
  <c r="H164" i="18"/>
  <c r="H163" i="18"/>
  <c r="H174" i="18"/>
  <c r="L32" i="1"/>
  <c r="I232" i="5"/>
  <c r="I58" i="5"/>
  <c r="I218" i="5" s="1"/>
  <c r="H58" i="5"/>
  <c r="H218" i="5" s="1"/>
  <c r="G49" i="5"/>
  <c r="G61" i="5" s="1"/>
  <c r="I119" i="5"/>
  <c r="I118" i="5"/>
  <c r="I120" i="5"/>
  <c r="G121" i="5"/>
  <c r="J41" i="5"/>
  <c r="I160" i="18"/>
  <c r="I159" i="18"/>
  <c r="I158" i="18"/>
  <c r="I157" i="18"/>
  <c r="I155" i="18"/>
  <c r="I154" i="18"/>
  <c r="I153" i="18"/>
  <c r="I163" i="18"/>
  <c r="I174" i="18"/>
  <c r="I162" i="18"/>
  <c r="I164" i="18"/>
  <c r="I51" i="20"/>
  <c r="J108" i="5"/>
  <c r="I55" i="20"/>
  <c r="I52" i="20"/>
  <c r="H221" i="5"/>
  <c r="G231" i="5"/>
  <c r="G216" i="5"/>
  <c r="G220" i="5"/>
  <c r="G217" i="5"/>
  <c r="G218" i="5"/>
  <c r="G200" i="5"/>
  <c r="G212" i="5" s="1"/>
  <c r="I201" i="5"/>
  <c r="K188" i="5"/>
  <c r="H29" i="5"/>
  <c r="H220" i="5" s="1"/>
  <c r="K58" i="5"/>
  <c r="K218" i="5" s="1"/>
  <c r="K105" i="5"/>
  <c r="M30" i="1"/>
  <c r="L112" i="5" s="1"/>
  <c r="M35" i="1"/>
  <c r="J105" i="5"/>
  <c r="K39" i="1"/>
  <c r="J107" i="5" s="1"/>
  <c r="J114" i="5"/>
  <c r="K113" i="5"/>
  <c r="I106" i="5"/>
  <c r="I109" i="5" s="1"/>
  <c r="I117" i="5"/>
  <c r="H19" i="5"/>
  <c r="G185" i="5" s="1"/>
  <c r="J19" i="5"/>
  <c r="H34" i="5"/>
  <c r="H217" i="5" s="1"/>
  <c r="L40" i="1"/>
  <c r="M25" i="1"/>
  <c r="K111" i="5"/>
  <c r="L39" i="1" l="1"/>
  <c r="K107" i="5" s="1"/>
  <c r="L22" i="5"/>
  <c r="I29" i="5"/>
  <c r="I220" i="5" s="1"/>
  <c r="H121" i="5"/>
  <c r="H133" i="5" s="1"/>
  <c r="I34" i="5"/>
  <c r="I217" i="5" s="1"/>
  <c r="I221" i="5"/>
  <c r="I19" i="5"/>
  <c r="I185" i="5" s="1"/>
  <c r="K25" i="5"/>
  <c r="M32" i="1"/>
  <c r="M22" i="5" s="1"/>
  <c r="I190" i="5"/>
  <c r="L25" i="5"/>
  <c r="J232" i="5"/>
  <c r="H187" i="5"/>
  <c r="G85" i="20" s="1"/>
  <c r="I187" i="5"/>
  <c r="H85" i="20" s="1"/>
  <c r="F85" i="20"/>
  <c r="K41" i="1"/>
  <c r="M37" i="1"/>
  <c r="M23" i="5" s="1"/>
  <c r="I121" i="5"/>
  <c r="J216" i="5"/>
  <c r="H216" i="5"/>
  <c r="H49" i="5"/>
  <c r="H61" i="5" s="1"/>
  <c r="H231" i="5"/>
  <c r="G133" i="5"/>
  <c r="G145" i="5" s="1"/>
  <c r="G203" i="5"/>
  <c r="F139" i="18" s="1"/>
  <c r="G90" i="5"/>
  <c r="I45" i="21" s="1"/>
  <c r="H200" i="5"/>
  <c r="H212" i="5" s="1"/>
  <c r="K108" i="5"/>
  <c r="I54" i="20"/>
  <c r="J221" i="5"/>
  <c r="L113" i="5"/>
  <c r="M113" i="5" s="1"/>
  <c r="G189" i="5"/>
  <c r="G228" i="5"/>
  <c r="G186" i="5"/>
  <c r="M112" i="5"/>
  <c r="I200" i="5"/>
  <c r="I212" i="5" s="1"/>
  <c r="J201" i="5"/>
  <c r="L188" i="5"/>
  <c r="M188" i="5" s="1"/>
  <c r="M219" i="5"/>
  <c r="H203" i="5"/>
  <c r="I231" i="5"/>
  <c r="J187" i="5"/>
  <c r="I85" i="20" s="1"/>
  <c r="K114" i="5"/>
  <c r="J29" i="5"/>
  <c r="J220" i="5" s="1"/>
  <c r="L58" i="5"/>
  <c r="L218" i="5" s="1"/>
  <c r="J117" i="5"/>
  <c r="L41" i="1"/>
  <c r="J34" i="5"/>
  <c r="L111" i="5"/>
  <c r="M27" i="1"/>
  <c r="M21" i="5" s="1"/>
  <c r="K36" i="5" l="1"/>
  <c r="K32" i="5"/>
  <c r="K28" i="5"/>
  <c r="K18" i="5"/>
  <c r="K33" i="5"/>
  <c r="K31" i="5"/>
  <c r="K27" i="5"/>
  <c r="K17" i="5"/>
  <c r="L36" i="5"/>
  <c r="L33" i="5"/>
  <c r="L28" i="5"/>
  <c r="L18" i="5"/>
  <c r="L32" i="5"/>
  <c r="L31" i="5"/>
  <c r="L27" i="5"/>
  <c r="L17" i="5"/>
  <c r="H186" i="5"/>
  <c r="H189" i="5"/>
  <c r="H234" i="5"/>
  <c r="F66" i="15" s="1"/>
  <c r="F71" i="15" s="1"/>
  <c r="F79" i="15" s="1"/>
  <c r="F92" i="15" s="1"/>
  <c r="H185" i="5"/>
  <c r="I216" i="5"/>
  <c r="I228" i="5" s="1"/>
  <c r="I49" i="5"/>
  <c r="I61" i="5" s="1"/>
  <c r="I90" i="5" s="1"/>
  <c r="K45" i="21" s="1"/>
  <c r="M40" i="1"/>
  <c r="L108" i="5" s="1"/>
  <c r="M108" i="5" s="1"/>
  <c r="J106" i="5"/>
  <c r="J109" i="5" s="1"/>
  <c r="J119" i="5"/>
  <c r="J118" i="5"/>
  <c r="K41" i="5"/>
  <c r="J190" i="5" s="1"/>
  <c r="J120" i="5"/>
  <c r="K232" i="5"/>
  <c r="H145" i="5"/>
  <c r="H174" i="5" s="1"/>
  <c r="J131" i="21" s="1"/>
  <c r="I234" i="5"/>
  <c r="G174" i="5"/>
  <c r="I131" i="21" s="1"/>
  <c r="G234" i="5"/>
  <c r="G241" i="5" s="1"/>
  <c r="G242" i="5" s="1"/>
  <c r="I203" i="5"/>
  <c r="I210" i="5" s="1"/>
  <c r="I133" i="5"/>
  <c r="L19" i="5"/>
  <c r="K119" i="5"/>
  <c r="K118" i="5"/>
  <c r="K120" i="5"/>
  <c r="G210" i="5"/>
  <c r="G139" i="18"/>
  <c r="H90" i="5"/>
  <c r="J45" i="21" s="1"/>
  <c r="J49" i="5"/>
  <c r="J61" i="5" s="1"/>
  <c r="L41" i="5"/>
  <c r="H228" i="5"/>
  <c r="G197" i="5"/>
  <c r="H210" i="5"/>
  <c r="F93" i="18"/>
  <c r="G93" i="18"/>
  <c r="F14" i="15"/>
  <c r="F19" i="15" s="1"/>
  <c r="F14" i="18" s="1"/>
  <c r="F108" i="18" s="1"/>
  <c r="F138" i="18"/>
  <c r="K201" i="5"/>
  <c r="I186" i="5"/>
  <c r="J217" i="5"/>
  <c r="I189" i="5"/>
  <c r="K187" i="5"/>
  <c r="M58" i="5"/>
  <c r="L105" i="5"/>
  <c r="M105" i="5" s="1"/>
  <c r="K106" i="5"/>
  <c r="K109" i="5" s="1"/>
  <c r="K117" i="5"/>
  <c r="L114" i="5"/>
  <c r="L232" i="5" s="1"/>
  <c r="M111" i="5"/>
  <c r="M114" i="5" s="1"/>
  <c r="M39" i="1"/>
  <c r="H197" i="5" l="1"/>
  <c r="H211" i="5" s="1"/>
  <c r="G14" i="15"/>
  <c r="G19" i="15" s="1"/>
  <c r="G14" i="18" s="1"/>
  <c r="G108" i="18" s="1"/>
  <c r="G138" i="18"/>
  <c r="H241" i="5"/>
  <c r="H242" i="5" s="1"/>
  <c r="G66" i="15"/>
  <c r="G71" i="15" s="1"/>
  <c r="G79" i="15" s="1"/>
  <c r="G92" i="15" s="1"/>
  <c r="K19" i="5"/>
  <c r="J185" i="5" s="1"/>
  <c r="K29" i="5"/>
  <c r="J189" i="5" s="1"/>
  <c r="M25" i="5"/>
  <c r="I241" i="5"/>
  <c r="I242" i="5" s="1"/>
  <c r="J121" i="5"/>
  <c r="K34" i="5"/>
  <c r="K217" i="5" s="1"/>
  <c r="K221" i="5"/>
  <c r="K190" i="5"/>
  <c r="M232" i="5"/>
  <c r="I145" i="5"/>
  <c r="I174" i="5" s="1"/>
  <c r="K131" i="21" s="1"/>
  <c r="H139" i="18"/>
  <c r="L107" i="5"/>
  <c r="M107" i="5" s="1"/>
  <c r="K121" i="5"/>
  <c r="L216" i="5"/>
  <c r="G211" i="5"/>
  <c r="J90" i="5"/>
  <c r="L45" i="21" s="1"/>
  <c r="J231" i="5"/>
  <c r="J200" i="5"/>
  <c r="L221" i="5"/>
  <c r="K231" i="5"/>
  <c r="J228" i="5"/>
  <c r="I197" i="5"/>
  <c r="I211" i="5" s="1"/>
  <c r="F126" i="18"/>
  <c r="F23" i="20"/>
  <c r="H138" i="18"/>
  <c r="H93" i="18"/>
  <c r="H14" i="15"/>
  <c r="H19" i="15" s="1"/>
  <c r="H14" i="18" s="1"/>
  <c r="F27" i="15"/>
  <c r="F130" i="18"/>
  <c r="F109" i="18"/>
  <c r="F107" i="18"/>
  <c r="F106" i="18"/>
  <c r="F16" i="18"/>
  <c r="F73" i="20" s="1"/>
  <c r="M201" i="5"/>
  <c r="L187" i="5"/>
  <c r="M218" i="5"/>
  <c r="L201" i="5"/>
  <c r="K200" i="5"/>
  <c r="L29" i="5"/>
  <c r="M41" i="1"/>
  <c r="L34" i="5"/>
  <c r="M33" i="5" l="1"/>
  <c r="M31" i="5"/>
  <c r="M27" i="5"/>
  <c r="M36" i="5"/>
  <c r="M32" i="5"/>
  <c r="M28" i="5"/>
  <c r="M18" i="5"/>
  <c r="M17" i="5"/>
  <c r="G126" i="18"/>
  <c r="G178" i="18" s="1"/>
  <c r="G16" i="18"/>
  <c r="G73" i="20" s="1"/>
  <c r="G27" i="15"/>
  <c r="G40" i="15" s="1"/>
  <c r="G106" i="18"/>
  <c r="G107" i="18"/>
  <c r="G109" i="18"/>
  <c r="G130" i="18"/>
  <c r="G23" i="20"/>
  <c r="K220" i="5"/>
  <c r="K216" i="5"/>
  <c r="K185" i="5"/>
  <c r="J203" i="5"/>
  <c r="I139" i="18" s="1"/>
  <c r="K49" i="5"/>
  <c r="K61" i="5" s="1"/>
  <c r="K90" i="5" s="1"/>
  <c r="M45" i="21" s="1"/>
  <c r="J186" i="5"/>
  <c r="I138" i="18" s="1"/>
  <c r="J234" i="5"/>
  <c r="J241" i="5" s="1"/>
  <c r="J242" i="5" s="1"/>
  <c r="J133" i="5"/>
  <c r="J145" i="5" s="1"/>
  <c r="J174" i="5" s="1"/>
  <c r="L131" i="21" s="1"/>
  <c r="K234" i="5"/>
  <c r="K241" i="5" s="1"/>
  <c r="K203" i="5"/>
  <c r="K133" i="5"/>
  <c r="J210" i="5"/>
  <c r="J212" i="5"/>
  <c r="L118" i="5"/>
  <c r="M118" i="5" s="1"/>
  <c r="L120" i="5"/>
  <c r="M120" i="5" s="1"/>
  <c r="L119" i="5"/>
  <c r="M119" i="5" s="1"/>
  <c r="K212" i="5"/>
  <c r="L49" i="5"/>
  <c r="L61" i="5" s="1"/>
  <c r="M41" i="5"/>
  <c r="H16" i="18"/>
  <c r="H73" i="20" s="1"/>
  <c r="H108" i="18"/>
  <c r="L220" i="5"/>
  <c r="F178" i="18"/>
  <c r="H126" i="18"/>
  <c r="H178" i="18" s="1"/>
  <c r="H23" i="20"/>
  <c r="M187" i="5"/>
  <c r="I93" i="18"/>
  <c r="F144" i="18"/>
  <c r="F147" i="18"/>
  <c r="H27" i="15"/>
  <c r="H130" i="18"/>
  <c r="H109" i="18"/>
  <c r="H107" i="18"/>
  <c r="H106" i="18"/>
  <c r="F40" i="15"/>
  <c r="F121" i="18"/>
  <c r="F17" i="18"/>
  <c r="F177" i="18"/>
  <c r="F137" i="18"/>
  <c r="K186" i="5"/>
  <c r="L217" i="5"/>
  <c r="K189" i="5"/>
  <c r="L106" i="5"/>
  <c r="L117" i="5"/>
  <c r="G17" i="18" l="1"/>
  <c r="G147" i="18"/>
  <c r="G137" i="18"/>
  <c r="G121" i="18"/>
  <c r="G144" i="18"/>
  <c r="G177" i="18"/>
  <c r="K228" i="5"/>
  <c r="K242" i="5" s="1"/>
  <c r="J197" i="5"/>
  <c r="J211" i="5" s="1"/>
  <c r="I66" i="15"/>
  <c r="I71" i="15" s="1"/>
  <c r="I79" i="15" s="1"/>
  <c r="I92" i="15" s="1"/>
  <c r="H66" i="15"/>
  <c r="H71" i="15" s="1"/>
  <c r="H79" i="15" s="1"/>
  <c r="H92" i="15" s="1"/>
  <c r="I14" i="15"/>
  <c r="I19" i="15" s="1"/>
  <c r="I14" i="18" s="1"/>
  <c r="I108" i="18" s="1"/>
  <c r="K210" i="5"/>
  <c r="K145" i="5"/>
  <c r="K174" i="5" s="1"/>
  <c r="M131" i="21" s="1"/>
  <c r="L121" i="5"/>
  <c r="L90" i="5"/>
  <c r="N45" i="21" s="1"/>
  <c r="H17" i="18"/>
  <c r="H147" i="18"/>
  <c r="M19" i="5"/>
  <c r="M221" i="5"/>
  <c r="L190" i="5"/>
  <c r="M190" i="5" s="1"/>
  <c r="M34" i="5"/>
  <c r="L186" i="5" s="1"/>
  <c r="M186" i="5" s="1"/>
  <c r="H137" i="18"/>
  <c r="H144" i="18"/>
  <c r="H177" i="18"/>
  <c r="L228" i="5"/>
  <c r="F35" i="20"/>
  <c r="F17" i="17"/>
  <c r="G32" i="16"/>
  <c r="G35" i="20"/>
  <c r="G17" i="17"/>
  <c r="K197" i="5"/>
  <c r="J14" i="15"/>
  <c r="J19" i="15" s="1"/>
  <c r="G120" i="18"/>
  <c r="H40" i="15"/>
  <c r="H121" i="18"/>
  <c r="F120" i="18"/>
  <c r="F122" i="18" s="1"/>
  <c r="M29" i="5"/>
  <c r="M106" i="5"/>
  <c r="M109" i="5" s="1"/>
  <c r="L109" i="5"/>
  <c r="M117" i="5"/>
  <c r="G122" i="18" l="1"/>
  <c r="I107" i="18"/>
  <c r="I16" i="18"/>
  <c r="I73" i="20" s="1"/>
  <c r="I27" i="15"/>
  <c r="I40" i="15" s="1"/>
  <c r="I130" i="18"/>
  <c r="I106" i="18"/>
  <c r="I23" i="20"/>
  <c r="I109" i="18"/>
  <c r="I126" i="18"/>
  <c r="I178" i="18" s="1"/>
  <c r="K211" i="5"/>
  <c r="L133" i="5"/>
  <c r="L234" i="5"/>
  <c r="L203" i="5"/>
  <c r="M216" i="5"/>
  <c r="L185" i="5"/>
  <c r="M185" i="5" s="1"/>
  <c r="M217" i="5"/>
  <c r="M49" i="5"/>
  <c r="M61" i="5" s="1"/>
  <c r="M200" i="5"/>
  <c r="M212" i="5" s="1"/>
  <c r="H35" i="20"/>
  <c r="H17" i="17"/>
  <c r="M220" i="5"/>
  <c r="H120" i="18"/>
  <c r="H122" i="18" s="1"/>
  <c r="J27" i="15"/>
  <c r="L200" i="5"/>
  <c r="L212" i="5" s="1"/>
  <c r="M231" i="5"/>
  <c r="L231" i="5"/>
  <c r="M121" i="5"/>
  <c r="M234" i="5" s="1"/>
  <c r="L189" i="5"/>
  <c r="M189" i="5" s="1"/>
  <c r="I17" i="18" l="1"/>
  <c r="I137" i="18"/>
  <c r="I177" i="18"/>
  <c r="I121" i="18"/>
  <c r="I144" i="18"/>
  <c r="I147" i="18"/>
  <c r="L145" i="5"/>
  <c r="L174" i="5" s="1"/>
  <c r="M133" i="5"/>
  <c r="M90" i="5"/>
  <c r="O45" i="21" s="1"/>
  <c r="M241" i="5"/>
  <c r="L241" i="5"/>
  <c r="L242" i="5" s="1"/>
  <c r="J66" i="15"/>
  <c r="J71" i="15" s="1"/>
  <c r="J79" i="15" s="1"/>
  <c r="J92" i="15" s="1"/>
  <c r="K66" i="15"/>
  <c r="K71" i="15" s="1"/>
  <c r="K79" i="15" s="1"/>
  <c r="K92" i="15" s="1"/>
  <c r="M228" i="5"/>
  <c r="I35" i="20"/>
  <c r="I17" i="17"/>
  <c r="K14" i="15"/>
  <c r="L210" i="5"/>
  <c r="L197" i="5"/>
  <c r="J40" i="15"/>
  <c r="I120" i="18"/>
  <c r="M203" i="5"/>
  <c r="I122" i="18" l="1"/>
  <c r="N131" i="21"/>
  <c r="O131" i="21"/>
  <c r="M145" i="5"/>
  <c r="M174" i="5" s="1"/>
  <c r="M242" i="5"/>
  <c r="L211" i="5"/>
  <c r="K19" i="15"/>
  <c r="M210" i="5"/>
  <c r="M197" i="5"/>
  <c r="L14" i="15"/>
  <c r="L19" i="15" s="1"/>
  <c r="M211" i="5" l="1"/>
  <c r="K27" i="15"/>
  <c r="L27" i="15"/>
  <c r="K40" i="15" l="1"/>
  <c r="L40" i="15"/>
  <c r="G36" i="16" l="1"/>
  <c r="F39" i="20" l="1"/>
  <c r="H32" i="16"/>
  <c r="H36" i="16" s="1"/>
  <c r="I32" i="16" s="1"/>
  <c r="F124" i="18"/>
  <c r="F127" i="18" s="1"/>
  <c r="F105" i="18"/>
  <c r="F112" i="18"/>
  <c r="G57" i="16"/>
  <c r="G22" i="16" s="1"/>
  <c r="F49" i="17" l="1"/>
  <c r="G11" i="17"/>
  <c r="G23" i="16"/>
  <c r="G39" i="20"/>
  <c r="G105" i="18"/>
  <c r="G124" i="18"/>
  <c r="G127" i="18" s="1"/>
  <c r="H57" i="16"/>
  <c r="H22" i="16" s="1"/>
  <c r="G112" i="18"/>
  <c r="I36" i="16"/>
  <c r="J32" i="16" s="1"/>
  <c r="J36" i="16" s="1"/>
  <c r="J57" i="16" l="1"/>
  <c r="J22" i="16" s="1"/>
  <c r="J23" i="16" s="1"/>
  <c r="J25" i="16" s="1"/>
  <c r="G49" i="17"/>
  <c r="F26" i="17"/>
  <c r="F30" i="17" s="1"/>
  <c r="F48" i="17" s="1"/>
  <c r="F51" i="17" s="1"/>
  <c r="H11" i="17"/>
  <c r="H39" i="20"/>
  <c r="H105" i="18"/>
  <c r="H112" i="18"/>
  <c r="H124" i="18"/>
  <c r="H127" i="18" s="1"/>
  <c r="I57" i="16"/>
  <c r="I22" i="16" s="1"/>
  <c r="H23" i="16"/>
  <c r="G26" i="17"/>
  <c r="G30" i="17" s="1"/>
  <c r="G48" i="17" s="1"/>
  <c r="F116" i="18"/>
  <c r="F38" i="20"/>
  <c r="G25" i="16"/>
  <c r="H49" i="17" l="1"/>
  <c r="I11" i="17"/>
  <c r="F113" i="18"/>
  <c r="F114" i="18" s="1"/>
  <c r="F129" i="18"/>
  <c r="F131" i="18" s="1"/>
  <c r="G38" i="20"/>
  <c r="G116" i="18"/>
  <c r="H25" i="16"/>
  <c r="G51" i="17"/>
  <c r="I39" i="20"/>
  <c r="I105" i="18"/>
  <c r="I112" i="18"/>
  <c r="I124" i="18"/>
  <c r="I127" i="18" s="1"/>
  <c r="I23" i="16"/>
  <c r="H26" i="17"/>
  <c r="H30" i="17" s="1"/>
  <c r="H48" i="17" s="1"/>
  <c r="I49" i="17" l="1"/>
  <c r="H38" i="20"/>
  <c r="H116" i="18"/>
  <c r="I25" i="16"/>
  <c r="H51" i="17"/>
  <c r="G129" i="18"/>
  <c r="G131" i="18" s="1"/>
  <c r="G113" i="18"/>
  <c r="G114" i="18" s="1"/>
  <c r="I26" i="17" l="1"/>
  <c r="I30" i="17" s="1"/>
  <c r="I48" i="17" s="1"/>
  <c r="I51" i="17" s="1"/>
  <c r="H113" i="18"/>
  <c r="H114" i="18" s="1"/>
  <c r="H129" i="18"/>
  <c r="H131" i="18" s="1"/>
  <c r="I116" i="18"/>
  <c r="I38" i="20"/>
  <c r="I129" i="18" l="1"/>
  <c r="I131" i="18" s="1"/>
  <c r="I113" i="18"/>
  <c r="I114" i="18" s="1"/>
</calcChain>
</file>

<file path=xl/comments1.xml><?xml version="1.0" encoding="utf-8"?>
<comments xmlns="http://schemas.openxmlformats.org/spreadsheetml/2006/main">
  <authors>
    <author>Keizer</author>
  </authors>
  <commentList>
    <comment ref="G21" authorId="0" shapeId="0">
      <text>
        <r>
          <rPr>
            <sz val="9"/>
            <color indexed="81"/>
            <rFont val="Tahoma"/>
            <family val="2"/>
          </rPr>
          <t xml:space="preserve">
Als de groeitelling van toepassing is (drempel 1/2 N) dan hieronder de leerlingaantallen van 16 jan. 2014 in deze kolom invullen. Laatste keer 'oude' groeitelling. </t>
        </r>
      </text>
    </comment>
  </commentList>
</comments>
</file>

<file path=xl/comments2.xml><?xml version="1.0" encoding="utf-8"?>
<comments xmlns="http://schemas.openxmlformats.org/spreadsheetml/2006/main">
  <authors>
    <author>Keizer</author>
    <author>B. Keizer</author>
    <author xml:space="preserve"> </author>
  </authors>
  <commentList>
    <comment ref="G7" authorId="0" shapeId="0">
      <text>
        <r>
          <rPr>
            <sz val="9"/>
            <color indexed="81"/>
            <rFont val="Tahoma"/>
            <family val="2"/>
          </rPr>
          <t xml:space="preserve">
Voor 2014-2015 geldt in principe nog de oude systematiek van bekostiging. Hieronder wordt wel weergegeven wat de nieuwe systematiek zou hebben opgeleverd, maar bij de sommatie in cel G49, worden alleen de gegevens van cel G47+G41 minus de overdrachten bestuur (G45) opgeteld. Zie voor Materieel de opmerking bij cel D173.</t>
        </r>
      </text>
    </comment>
    <comment ref="G10" authorId="0" shapeId="0">
      <text>
        <r>
          <rPr>
            <sz val="9"/>
            <color indexed="81"/>
            <rFont val="Tahoma"/>
            <family val="2"/>
          </rPr>
          <t xml:space="preserve">
Voor 2014 geldt voor de materiële bekostiging nog niet de peildatumbekostiging omdat de oude groeiregeling nog van toepassing is.</t>
        </r>
      </text>
    </comment>
    <comment ref="D37" authorId="1" shapeId="0">
      <text>
        <r>
          <rPr>
            <sz val="9"/>
            <color indexed="81"/>
            <rFont val="Tahoma"/>
            <family val="2"/>
          </rPr>
          <t xml:space="preserve">
Bekostiging conform beschikking DUO.</t>
        </r>
      </text>
    </comment>
    <comment ref="E47" authorId="0" shapeId="0">
      <text>
        <r>
          <rPr>
            <sz val="9"/>
            <color indexed="81"/>
            <rFont val="Tahoma"/>
            <family val="2"/>
          </rPr>
          <t xml:space="preserve">
Opgave doen cf. beschikkingen DUO dan wel o.b.v. berekening 'oude' instrument MJB (V)SO.</t>
        </r>
      </text>
    </comment>
    <comment ref="G54" authorId="0" shapeId="0">
      <text>
        <r>
          <rPr>
            <sz val="9"/>
            <color indexed="81"/>
            <rFont val="Tahoma"/>
            <family val="2"/>
          </rPr>
          <t xml:space="preserve">
Voor 2014-2015 geldt in principe nog de oude systematiek van bekostiging. Hieronder wordt wel weergegeven wat de nieuwe systematiek zou hebben opgeleverd, maar bij de sommatie in cel G49, worden alleen de gegevens van cel G47+G41 minus de overdrachten bestuur (G45) opgeteld. </t>
        </r>
      </text>
    </comment>
    <comment ref="M97" authorId="0" shapeId="0">
      <text>
        <r>
          <rPr>
            <sz val="9"/>
            <color indexed="81"/>
            <rFont val="Tahoma"/>
            <family val="2"/>
          </rPr>
          <t xml:space="preserve">
Voor dit laatste jaar worden de gegevens van 1 okt. 2019 aangehouden.</t>
        </r>
      </text>
    </comment>
    <comment ref="M99" authorId="0" shapeId="0">
      <text>
        <r>
          <rPr>
            <sz val="9"/>
            <color indexed="81"/>
            <rFont val="Tahoma"/>
            <family val="2"/>
          </rPr>
          <t xml:space="preserve">
De gegevens van het vorige jaar zijn hier ook aangehouden.
</t>
        </r>
      </text>
    </comment>
    <comment ref="D117" authorId="2" shapeId="0">
      <text>
        <r>
          <rPr>
            <sz val="10"/>
            <color indexed="81"/>
            <rFont val="Tahoma"/>
            <family val="2"/>
          </rPr>
          <t xml:space="preserve">
Alleen bepaalde schoolsoorten komen in aanmerking voor een watergewenningsbad (ZMLK) of een hydrobad (LG, MG).</t>
        </r>
      </text>
    </comment>
    <comment ref="D123" authorId="1" shapeId="0">
      <text>
        <r>
          <rPr>
            <sz val="9"/>
            <color indexed="81"/>
            <rFont val="Tahoma"/>
            <family val="2"/>
          </rPr>
          <t xml:space="preserve">
Bekostiging conform beschikking DUO.</t>
        </r>
      </text>
    </comment>
    <comment ref="E131" authorId="0" shapeId="0">
      <text>
        <r>
          <rPr>
            <sz val="9"/>
            <color indexed="81"/>
            <rFont val="Tahoma"/>
            <family val="2"/>
          </rPr>
          <t xml:space="preserve">
Hier het saldo invullen van de materiële overdracht in 2014 aan het bestuur.</t>
        </r>
      </text>
    </comment>
    <comment ref="G138" authorId="0" shapeId="0">
      <text>
        <r>
          <rPr>
            <sz val="9"/>
            <color indexed="81"/>
            <rFont val="Tahoma"/>
            <family val="2"/>
          </rPr>
          <t xml:space="preserve">
Voor 2015 geldt al de nieuwe systematiek van de overdrachtsverplichting door het SWV aan de (V)SO-school. Gebruik voor de berekening Kijkdoos groeiregeling voor vso.</t>
        </r>
      </text>
    </comment>
    <comment ref="E172" authorId="0" shapeId="0">
      <text>
        <r>
          <rPr>
            <sz val="9"/>
            <color indexed="81"/>
            <rFont val="Tahoma"/>
            <family val="2"/>
          </rPr>
          <t xml:space="preserve">
Voor 2014 geldt voor de materiële bekostiging nog niet de peildatumbekostiging omdat de oude groeiregeling nog van toepassing is.</t>
        </r>
      </text>
    </comment>
    <comment ref="D173" authorId="0" shapeId="0">
      <text>
        <r>
          <rPr>
            <sz val="9"/>
            <color indexed="81"/>
            <rFont val="Tahoma"/>
            <family val="2"/>
          </rPr>
          <t xml:space="preserve">
De materiële bekostiging voor 2014 wordt vastgesteld op basis van de teldatum 1 okt. 2013 resp. 16 jan. 2014 voor het gehele kalenderjaar 2014 volgens de oude bekostigingsregeling. Daarom kunt u hier in cel E173 de bekostiging weergeven voor het gehele kalenderjaar 2014.</t>
        </r>
      </text>
    </comment>
    <comment ref="E173" authorId="0" shapeId="0">
      <text>
        <r>
          <rPr>
            <sz val="9"/>
            <color indexed="81"/>
            <rFont val="Tahoma"/>
            <family val="2"/>
          </rPr>
          <t xml:space="preserve">
Hier de gehele materiële bekostiging voor geheel 2014 opgeven.</t>
        </r>
      </text>
    </comment>
  </commentList>
</comments>
</file>

<file path=xl/comments3.xml><?xml version="1.0" encoding="utf-8"?>
<comments xmlns="http://schemas.openxmlformats.org/spreadsheetml/2006/main">
  <authors>
    <author>Goedhart, R.</author>
  </authors>
  <commentList>
    <comment ref="D70" authorId="0" shapeId="0">
      <text>
        <r>
          <rPr>
            <sz val="8"/>
            <color indexed="81"/>
            <rFont val="Tahoma"/>
            <family val="2"/>
          </rPr>
          <t xml:space="preserve">
wordt berekend in het werkblad mop
</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Reinier Goedhart</author>
    <author>Goedhart, R.</author>
  </authors>
  <commentList>
    <comment ref="D11" authorId="0" shapeId="0">
      <text>
        <r>
          <rPr>
            <sz val="8"/>
            <color indexed="81"/>
            <rFont val="Tahoma"/>
            <family val="2"/>
          </rPr>
          <t xml:space="preserve">
Dit is een optelsom van de waarde van de activa per 1 januari plus de waarde van de activa vanuit de eerste waardering per 1 januari. Deze gegevens kunt u o.a. uit uw jaarrekening halen. 
</t>
        </r>
      </text>
    </comment>
    <comment ref="D41" authorId="1"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6.xml><?xml version="1.0" encoding="utf-8"?>
<comments xmlns="http://schemas.openxmlformats.org/spreadsheetml/2006/main">
  <authors>
    <author>Goedhart, R.</author>
    <author>ReinierG</author>
  </authors>
  <commentList>
    <comment ref="D74" authorId="0" shapeId="0">
      <text>
        <r>
          <rPr>
            <sz val="8"/>
            <color indexed="81"/>
            <rFont val="Tahoma"/>
            <family val="2"/>
          </rPr>
          <t xml:space="preserve">
is geen verplicht kengetal volgens OCW- richtlijn jaarverslaggeving PO
</t>
        </r>
      </text>
    </comment>
    <comment ref="D77" authorId="0" shapeId="0">
      <text>
        <r>
          <rPr>
            <sz val="8"/>
            <color indexed="81"/>
            <rFont val="Tahoma"/>
            <family val="2"/>
          </rPr>
          <t xml:space="preserve">
is geen verplicht kengetal volgens OCW- richtlijn jaarverslaggeving PO
</t>
        </r>
      </text>
    </comment>
    <comment ref="D111" authorId="1" shapeId="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115" authorId="1" shapeId="0">
      <text>
        <r>
          <rPr>
            <sz val="8"/>
            <color indexed="81"/>
            <rFont val="Tahoma"/>
            <family val="2"/>
          </rPr>
          <t xml:space="preserve">
de liquiditeit geeft inzicht in het vermogen van de school om aan haar verplichtingen op de korte termijn te voldoen.</t>
        </r>
      </text>
    </comment>
    <comment ref="D119" authorId="1" shapeId="0">
      <text>
        <r>
          <rPr>
            <sz val="8"/>
            <color indexed="81"/>
            <rFont val="Tahoma"/>
            <family val="2"/>
          </rPr>
          <t xml:space="preserve">
de rentabiliteit geeft inzicht in de relatieve omvang van het resultaat. In hoeverre gaat er meer geld uit, dan er binnenkomt (zodat de reserves interen)</t>
        </r>
      </text>
    </comment>
    <comment ref="D123" authorId="1" shapeId="0">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List>
</comments>
</file>

<file path=xl/comments7.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50" authorId="1" shapeId="0">
      <text>
        <r>
          <rPr>
            <sz val="9"/>
            <color indexed="81"/>
            <rFont val="Tahoma"/>
            <family val="2"/>
          </rPr>
          <t xml:space="preserve">
Aantal leerlingen op 1 okt. T-1
</t>
        </r>
      </text>
    </comment>
  </commentList>
</comments>
</file>

<file path=xl/comments8.xml><?xml version="1.0" encoding="utf-8"?>
<comments xmlns="http://schemas.openxmlformats.org/spreadsheetml/2006/main">
  <authors>
    <author>Keizer</author>
    <author>Gebruiker</author>
    <author>Bé Keizer</author>
  </authors>
  <commentList>
    <comment ref="B16" authorId="0" shapeId="0">
      <text>
        <r>
          <rPr>
            <sz val="9"/>
            <color indexed="81"/>
            <rFont val="Tahoma"/>
            <family val="2"/>
          </rPr>
          <t xml:space="preserve">
Is gelijk aan het bedrag per leerling basisschool (art.6 reg bek PO).
</t>
        </r>
      </text>
    </comment>
    <comment ref="B67" authorId="0" shapeId="0">
      <text>
        <r>
          <rPr>
            <sz val="9"/>
            <color indexed="81"/>
            <rFont val="Tahoma"/>
            <family val="2"/>
          </rPr>
          <t xml:space="preserve">
Artikel 46, lid 2 van Regeling bekostiging personeel PO.</t>
        </r>
      </text>
    </comment>
    <comment ref="B71" authorId="0" shapeId="0">
      <text>
        <r>
          <rPr>
            <sz val="9"/>
            <color indexed="81"/>
            <rFont val="Tahoma"/>
            <family val="2"/>
          </rPr>
          <t xml:space="preserve">
Artikel 46, lid 4 van Regeling bekostiging personeel PO.</t>
        </r>
      </text>
    </comment>
    <comment ref="B75" authorId="1" shapeId="0">
      <text>
        <r>
          <rPr>
            <sz val="8"/>
            <color indexed="81"/>
            <rFont val="Tahoma"/>
            <family val="2"/>
          </rPr>
          <t xml:space="preserve">
Artikel 47 Regeling bekostiging personeel  14-15.</t>
        </r>
      </text>
    </comment>
    <comment ref="B145" authorId="0" shapeId="0">
      <text>
        <r>
          <rPr>
            <sz val="9"/>
            <color indexed="81"/>
            <rFont val="Tahoma"/>
            <family val="2"/>
          </rPr>
          <t xml:space="preserve">
prijspeil MI 2015.</t>
        </r>
      </text>
    </comment>
    <comment ref="B178" authorId="2" shapeId="0">
      <text>
        <r>
          <rPr>
            <sz val="9"/>
            <color indexed="81"/>
            <rFont val="Tahoma"/>
            <family val="2"/>
          </rPr>
          <t xml:space="preserve">
Aanloopschalen a1 en a2 achterwege gelaten. Aanpassing min. loon per 1-1-2015 zorgt dat de aanloopschalen dan tenminste 1501,80 zijn. </t>
        </r>
      </text>
    </comment>
    <comment ref="C193" authorId="2" shapeId="0">
      <text>
        <r>
          <rPr>
            <sz val="9"/>
            <color indexed="81"/>
            <rFont val="Tahoma"/>
            <family val="2"/>
          </rPr>
          <t xml:space="preserve">
Bijstelling per 1 jan 2015 i.v.m. aaanpassing minimumloon.</t>
        </r>
      </text>
    </comment>
  </commentList>
</comments>
</file>

<file path=xl/sharedStrings.xml><?xml version="1.0" encoding="utf-8"?>
<sst xmlns="http://schemas.openxmlformats.org/spreadsheetml/2006/main" count="2227" uniqueCount="694">
  <si>
    <t>kernonderwijs</t>
  </si>
  <si>
    <t>GGL</t>
  </si>
  <si>
    <t>&lt; 8 jr</t>
  </si>
  <si>
    <t>8jr eo</t>
  </si>
  <si>
    <t>VSO</t>
  </si>
  <si>
    <t>bedrag per school</t>
  </si>
  <si>
    <t>Vast bedrag per school</t>
  </si>
  <si>
    <t>directietoeslag</t>
  </si>
  <si>
    <t>per leerling SO &lt;8</t>
  </si>
  <si>
    <t>per leerling SO &gt;=8</t>
  </si>
  <si>
    <t>per leerling VSO</t>
  </si>
  <si>
    <t xml:space="preserve">per leerling P&amp;A </t>
  </si>
  <si>
    <t>Basis bekostiging MI</t>
  </si>
  <si>
    <t>Bedrag per leerling</t>
  </si>
  <si>
    <t>Vast bedrag SO</t>
  </si>
  <si>
    <t>Vast bedrag VSO</t>
  </si>
  <si>
    <t>Aanvullende PvE's</t>
  </si>
  <si>
    <t>schoolbaden</t>
  </si>
  <si>
    <t>soort bad</t>
  </si>
  <si>
    <t>beweegbare bodem</t>
  </si>
  <si>
    <t>nee</t>
  </si>
  <si>
    <t>inhoud bad in m3</t>
  </si>
  <si>
    <t>brancardliften</t>
  </si>
  <si>
    <t>in fte's</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</si>
  <si>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</si>
  <si>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</si>
  <si>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</si>
  <si>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</si>
  <si>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</si>
  <si>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</si>
  <si>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</si>
  <si>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</si>
  <si>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</si>
  <si>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</si>
  <si>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</si>
  <si>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</si>
  <si>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</si>
  <si>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</si>
  <si>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</si>
  <si>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</si>
  <si>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</si>
  <si>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</si>
  <si>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</si>
  <si>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</si>
  <si>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</si>
  <si>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</si>
  <si>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</si>
  <si>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</si>
  <si>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</si>
  <si>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</si>
  <si>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2015/16</t>
  </si>
  <si>
    <t>2016/17</t>
  </si>
  <si>
    <t>2017/18</t>
  </si>
  <si>
    <t>2018/19</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</si>
  <si>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</si>
  <si>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</si>
  <si>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</si>
  <si>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</si>
  <si>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</si>
  <si>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</si>
  <si>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</si>
  <si>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</si>
  <si>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</si>
  <si>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</si>
  <si>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</si>
  <si>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</si>
  <si>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</si>
  <si>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 xml:space="preserve">Personeel </t>
  </si>
  <si>
    <t>Personeel: basisbekostiging</t>
  </si>
  <si>
    <t xml:space="preserve"> x GGL</t>
  </si>
  <si>
    <t>zonder GGL</t>
  </si>
  <si>
    <t>Vast bedrag per school SO incl. directie</t>
  </si>
  <si>
    <t>Vast bedrag per school VSO incl. directie</t>
  </si>
  <si>
    <t>Vast bedrag per school SOVSO incl. directie</t>
  </si>
  <si>
    <t xml:space="preserve">Personeel: ondersteuningskosten </t>
  </si>
  <si>
    <t>cat</t>
  </si>
  <si>
    <t>Gegevens</t>
  </si>
  <si>
    <t>cluster 2</t>
  </si>
  <si>
    <t>Eindtotaal</t>
  </si>
  <si>
    <t>Som van so jda</t>
  </si>
  <si>
    <t>Som van so odz</t>
  </si>
  <si>
    <t>Som van vso</t>
  </si>
  <si>
    <t>Som van P_zorg_so&lt;8</t>
  </si>
  <si>
    <t>Som van P_zorg_so&gt;=8</t>
  </si>
  <si>
    <t>Som van P_zorg_vso</t>
  </si>
  <si>
    <t>Som van MI_zorg_so&lt;8</t>
  </si>
  <si>
    <t>Som van MI_zorg_so&gt;=8</t>
  </si>
  <si>
    <t>Som van MI_zorg_vso</t>
  </si>
  <si>
    <t>SO totaal</t>
  </si>
  <si>
    <t>P</t>
  </si>
  <si>
    <t>MI</t>
  </si>
  <si>
    <t>tot</t>
  </si>
  <si>
    <t>Aanvullende programma's van eisen</t>
  </si>
  <si>
    <t>Onderwijssoort</t>
  </si>
  <si>
    <t>volume m3</t>
  </si>
  <si>
    <t>bedrag per bad</t>
  </si>
  <si>
    <t>bedrag per m3</t>
  </si>
  <si>
    <t>subtotaal</t>
  </si>
  <si>
    <t>bodem</t>
  </si>
  <si>
    <t>hydro-bad</t>
  </si>
  <si>
    <t>watergew</t>
  </si>
  <si>
    <t>Toeslag beweegbare bodem</t>
  </si>
  <si>
    <t>Brancardlift</t>
  </si>
  <si>
    <t>2014/15</t>
  </si>
  <si>
    <t>2020/21</t>
  </si>
  <si>
    <t>SO</t>
  </si>
  <si>
    <t>Basisbekostiging Personeel</t>
  </si>
  <si>
    <t>BASISGEGEVENS</t>
  </si>
  <si>
    <t>Naam school</t>
  </si>
  <si>
    <t>Brinnummer</t>
  </si>
  <si>
    <t>Samenstelling school</t>
  </si>
  <si>
    <t>De speciale school</t>
  </si>
  <si>
    <t>Totaal leerlingen SO</t>
  </si>
  <si>
    <t>Totaal leerlingen VSO</t>
  </si>
  <si>
    <t>LZ</t>
  </si>
  <si>
    <t>Peildatum</t>
  </si>
  <si>
    <t>MG</t>
  </si>
  <si>
    <t>afdeling MG</t>
  </si>
  <si>
    <t>ja</t>
  </si>
  <si>
    <t xml:space="preserve">Ondersteuningsbekostiging Personeel </t>
  </si>
  <si>
    <t>per leerling</t>
  </si>
  <si>
    <t>naam</t>
  </si>
  <si>
    <t>Bijzondere bekostiging JJI resp GJI</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</si>
  <si>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</si>
  <si>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</si>
  <si>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</si>
  <si>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</si>
  <si>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</si>
  <si>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</si>
  <si>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</si>
  <si>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</si>
  <si>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</si>
  <si>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Ondersteuningsbekostiging MI</t>
  </si>
  <si>
    <t>werkgeverslasten</t>
  </si>
  <si>
    <t>salaristabellen</t>
  </si>
  <si>
    <t>schaal / regel</t>
  </si>
  <si>
    <t>regels</t>
  </si>
  <si>
    <t>AA</t>
  </si>
  <si>
    <t>AB</t>
  </si>
  <si>
    <t>AC</t>
  </si>
  <si>
    <t>AD</t>
  </si>
  <si>
    <t>AE</t>
  </si>
  <si>
    <t>DA</t>
  </si>
  <si>
    <t>DB</t>
  </si>
  <si>
    <t>DBuit</t>
  </si>
  <si>
    <t>DC</t>
  </si>
  <si>
    <t>DCuit</t>
  </si>
  <si>
    <t>DD</t>
  </si>
  <si>
    <t>DE</t>
  </si>
  <si>
    <t>ID1</t>
  </si>
  <si>
    <t>ID2</t>
  </si>
  <si>
    <t>ID3</t>
  </si>
  <si>
    <t>LA</t>
  </si>
  <si>
    <t>LB</t>
  </si>
  <si>
    <t>LC</t>
  </si>
  <si>
    <t>LD</t>
  </si>
  <si>
    <t>LE</t>
  </si>
  <si>
    <t>LIOa</t>
  </si>
  <si>
    <t>LIOb</t>
  </si>
  <si>
    <t>meerh bas DA11</t>
  </si>
  <si>
    <t>meerh sbo DB10</t>
  </si>
  <si>
    <t>meerh sbo DB11</t>
  </si>
  <si>
    <t>meerh sbo DC 13</t>
  </si>
  <si>
    <t>meerh sbo DCuit15</t>
  </si>
  <si>
    <t>LOONKOSTEN DIRECTIE</t>
  </si>
  <si>
    <t>situatie per</t>
  </si>
  <si>
    <t>Persoonsgegevens</t>
  </si>
  <si>
    <t>sofinr.</t>
  </si>
  <si>
    <t>functie</t>
  </si>
  <si>
    <t>dienst</t>
  </si>
  <si>
    <t>geboorte</t>
  </si>
  <si>
    <t>schaal</t>
  </si>
  <si>
    <t>trede</t>
  </si>
  <si>
    <t xml:space="preserve">WTF </t>
  </si>
  <si>
    <t>loonkosten</t>
  </si>
  <si>
    <t>diensttijd</t>
  </si>
  <si>
    <t>jubilea</t>
  </si>
  <si>
    <t xml:space="preserve">jaren </t>
  </si>
  <si>
    <t>datum</t>
  </si>
  <si>
    <t>dir</t>
  </si>
  <si>
    <t>salaris</t>
  </si>
  <si>
    <t>kosten</t>
  </si>
  <si>
    <t>totaal</t>
  </si>
  <si>
    <t>piet</t>
  </si>
  <si>
    <t>LOONKOSTEN ONDERWIJZEND PERSONEEL</t>
  </si>
  <si>
    <t>berek I</t>
  </si>
  <si>
    <t>berek II</t>
  </si>
  <si>
    <t>leeftijd</t>
  </si>
  <si>
    <t>leeft</t>
  </si>
  <si>
    <t>gebdat</t>
  </si>
  <si>
    <t>LOONKOSTEN ONDERSTEUNEND EN BEHEERSPERSONEEL</t>
  </si>
  <si>
    <t>VOORZIENING GROOT ONDERHOUD</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</si>
  <si>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</si>
  <si>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</si>
  <si>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</si>
  <si>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</si>
  <si>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</si>
  <si>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</si>
  <si>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</si>
  <si>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</si>
  <si>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</si>
  <si>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</si>
  <si>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</si>
  <si>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</si>
  <si>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</si>
  <si>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</si>
  <si>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</si>
  <si>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</si>
  <si>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</si>
  <si>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</si>
  <si>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</si>
  <si>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</si>
  <si>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</si>
  <si>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</si>
  <si>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</si>
  <si>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</si>
  <si>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</si>
  <si>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</si>
  <si>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</si>
  <si>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</si>
  <si>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</si>
  <si>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inventaris en apparatuur</t>
  </si>
  <si>
    <t>ACTIVAOVERZICHT</t>
  </si>
  <si>
    <t>Waarde activa per 01-01</t>
  </si>
  <si>
    <t>Gebouwen en terreinen</t>
  </si>
  <si>
    <t>Inventaris en apparatuur</t>
  </si>
  <si>
    <t>- meubilair</t>
  </si>
  <si>
    <t>- ICT</t>
  </si>
  <si>
    <t>Leermiddelen PO</t>
  </si>
  <si>
    <t>Overige materiële vaste activa</t>
  </si>
  <si>
    <t>Investeringen</t>
  </si>
  <si>
    <t>Afschrijvingen</t>
  </si>
  <si>
    <r>
      <t xml:space="preserve">Afschrijvingen (vanuit </t>
    </r>
    <r>
      <rPr>
        <b/>
        <u/>
        <sz val="10"/>
        <rFont val="Calibri"/>
        <family val="2"/>
      </rPr>
      <t>eerste waardering</t>
    </r>
    <r>
      <rPr>
        <b/>
        <sz val="10"/>
        <rFont val="Calibri"/>
        <family val="2"/>
      </rPr>
      <t>)</t>
    </r>
  </si>
  <si>
    <t xml:space="preserve">totaal afschrijvingen </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</si>
  <si>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</si>
  <si>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</si>
  <si>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</si>
  <si>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</si>
  <si>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</si>
  <si>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</si>
  <si>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</si>
  <si>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</si>
  <si>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</si>
  <si>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</si>
  <si>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</si>
  <si>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</si>
  <si>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</si>
  <si>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</si>
  <si>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</si>
  <si>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</si>
  <si>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</si>
  <si>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</si>
  <si>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</si>
  <si>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</si>
  <si>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</si>
  <si>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</si>
  <si>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</si>
  <si>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</si>
  <si>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</si>
  <si>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</si>
  <si>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</si>
  <si>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</si>
  <si>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Materiële vaste activa</t>
  </si>
  <si>
    <t xml:space="preserve">Immateriële vaste activa </t>
  </si>
  <si>
    <t>Financiële vaste activa</t>
  </si>
  <si>
    <t>Vlottende activa</t>
  </si>
  <si>
    <t>Voorraden</t>
  </si>
  <si>
    <t>Vorderingen</t>
  </si>
  <si>
    <t>Effecten (&lt; 1jaar)</t>
  </si>
  <si>
    <t xml:space="preserve">Liquide middelen </t>
  </si>
  <si>
    <t>Activa totaal</t>
  </si>
  <si>
    <t>Passiva</t>
  </si>
  <si>
    <t>Eigen Vermogen</t>
  </si>
  <si>
    <t>Algemene reserve</t>
  </si>
  <si>
    <t>Bestemmingsreserve 1</t>
  </si>
  <si>
    <t>Bestemmingsreserve 2</t>
  </si>
  <si>
    <t>Bestemmingsreserve 3</t>
  </si>
  <si>
    <t>Voorzieningen</t>
  </si>
  <si>
    <t>Voorziening Groot Onderhoud</t>
  </si>
  <si>
    <t>Voorziening Jubilea</t>
  </si>
  <si>
    <t>Overige</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</si>
  <si>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</si>
  <si>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</si>
  <si>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</si>
  <si>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</si>
  <si>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</si>
  <si>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</si>
  <si>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</si>
  <si>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</si>
  <si>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</si>
  <si>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</si>
  <si>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</si>
  <si>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</si>
  <si>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</si>
  <si>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</si>
  <si>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</si>
  <si>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</si>
  <si>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</si>
  <si>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</si>
  <si>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</si>
  <si>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</si>
  <si>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</si>
  <si>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</si>
  <si>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</si>
  <si>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</si>
  <si>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</si>
  <si>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</si>
  <si>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</si>
  <si>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</si>
  <si>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</si>
  <si>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</si>
  <si>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Kengetallen PO</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</si>
  <si>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</si>
  <si>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</si>
  <si>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</si>
  <si>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</si>
  <si>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</si>
  <si>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</si>
  <si>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</si>
  <si>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</si>
  <si>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</si>
  <si>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</si>
  <si>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</si>
  <si>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</si>
  <si>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</si>
  <si>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Administratie</t>
  </si>
  <si>
    <t xml:space="preserve">administratief personeel </t>
  </si>
  <si>
    <t>contractkosten inhuur (administratiekantoor)</t>
  </si>
  <si>
    <t>overige administratie lasten</t>
  </si>
  <si>
    <t>Schoonmaak</t>
  </si>
  <si>
    <t>schoonmaak personeel</t>
  </si>
  <si>
    <t>contractkosten inhuur (schoonmaakbedrijf)</t>
  </si>
  <si>
    <t>schoonmaakmiddelen- en materialen</t>
  </si>
  <si>
    <t>afschrijvingen op inventaris en apparatuur (incl. ICT)</t>
  </si>
  <si>
    <t>inventaris en apparatuur uit exploitatie (incl. ICT)</t>
  </si>
  <si>
    <t>Leermiddelen</t>
  </si>
  <si>
    <t>afschrijving op leermiddelen (incl. ICT-leermiddelen)</t>
  </si>
  <si>
    <t>leermiddelen uit exploitatie (incl. ICT-leermiddelen)</t>
  </si>
  <si>
    <t>Huisvesting</t>
  </si>
  <si>
    <t>huisvesting-/ onderhoudspersoneel</t>
  </si>
  <si>
    <t>contractkosten inhuur onderhoud</t>
  </si>
  <si>
    <t>afschrijving gebouwen</t>
  </si>
  <si>
    <t xml:space="preserve">dotatie onderhoudsvoorziening </t>
  </si>
  <si>
    <t xml:space="preserve">klein onderhoud en exploitatie </t>
  </si>
  <si>
    <t>huur</t>
  </si>
  <si>
    <t>Energie en Water (niet verplicht)</t>
  </si>
  <si>
    <t>ICT (niet verplicht)</t>
  </si>
  <si>
    <t>ICT- personeel</t>
  </si>
  <si>
    <t>afschrijving op ICT- apparatuur</t>
  </si>
  <si>
    <t>ICT- apparatuur uit exploitatie</t>
  </si>
  <si>
    <t>ICT- leermiddelen uit exploitatie</t>
  </si>
  <si>
    <t>Financiële kengetallen</t>
  </si>
  <si>
    <t>eigen vermogen/  baten bedrijfsvoering</t>
  </si>
  <si>
    <t>rijksbijdragen/  baten bedrijfsvoering</t>
  </si>
  <si>
    <t>overige overheidsbijdragen/ baten bedrijfsvoering</t>
  </si>
  <si>
    <t>overige baten/  baten bedrijfsvoering</t>
  </si>
  <si>
    <t>investeringen/  baten bedrijfsvoering</t>
  </si>
  <si>
    <t>Solvabiliteit 1</t>
  </si>
  <si>
    <t xml:space="preserve">eigen vermogen </t>
  </si>
  <si>
    <t>balanstotaal</t>
  </si>
  <si>
    <t>Liquiditeit</t>
  </si>
  <si>
    <t>vlottende activa</t>
  </si>
  <si>
    <t>kortlopende schulden</t>
  </si>
  <si>
    <t>Rentabiliteit</t>
  </si>
  <si>
    <t>resultaat bedrijfsvoering</t>
  </si>
  <si>
    <t>baten bedrijsvoering</t>
  </si>
  <si>
    <t>Weerstandsvermogen</t>
  </si>
  <si>
    <t>eigen vermogen</t>
  </si>
  <si>
    <t>materiële vaste activa</t>
  </si>
  <si>
    <t>rijksbijdrage OC&amp;W</t>
  </si>
  <si>
    <t>Kapitalisatiefactor</t>
  </si>
  <si>
    <t>totaal vermogen</t>
  </si>
  <si>
    <t>totale baten</t>
  </si>
  <si>
    <t xml:space="preserve">Exploitatie kengetallen </t>
  </si>
  <si>
    <t>totale baten / totale lasten</t>
  </si>
  <si>
    <t>baten personeel / lasten personeel</t>
  </si>
  <si>
    <t>baten materieel / lasten materieel</t>
  </si>
  <si>
    <t>materiele lasten per leerling</t>
  </si>
  <si>
    <t>personele lasten per leerling</t>
  </si>
  <si>
    <t xml:space="preserve">salarissen/ per FTE </t>
  </si>
  <si>
    <t>baten personeel/ totale baten</t>
  </si>
  <si>
    <t>personele lasten/ totale lasten</t>
  </si>
  <si>
    <t>salarissen / totale lasten</t>
  </si>
  <si>
    <t>baten materieel / totale baten</t>
  </si>
  <si>
    <t>lasten materieel / totale lasten</t>
  </si>
  <si>
    <t>loonkosten directie / totale loonkosten</t>
  </si>
  <si>
    <t>loonkosten OP / totale loonkosten</t>
  </si>
  <si>
    <t>loonkosten OOP / totale loonkosten</t>
  </si>
  <si>
    <t>directiekosten per leerling</t>
  </si>
  <si>
    <t>kosten OP per leerling</t>
  </si>
  <si>
    <t>kosten OOP per leering</t>
  </si>
  <si>
    <t>aantal leerlingen per FTE</t>
  </si>
  <si>
    <t>aantal leerlingen per FTE directie</t>
  </si>
  <si>
    <t xml:space="preserve">aantal leerlingen per FTE OP </t>
  </si>
  <si>
    <t xml:space="preserve">aantal leerlingen per FTE OOP </t>
  </si>
  <si>
    <t>Indices</t>
  </si>
  <si>
    <t xml:space="preserve">Ontwikkeling aantal leerlingen </t>
  </si>
  <si>
    <t xml:space="preserve">Ontwikkeling aantal FTE </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</si>
  <si>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</si>
  <si>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</si>
  <si>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</si>
  <si>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</si>
  <si>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</si>
  <si>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</si>
  <si>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</si>
  <si>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</si>
  <si>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</si>
  <si>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</si>
  <si>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</si>
  <si>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</si>
  <si>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</si>
  <si>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</si>
  <si>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</si>
  <si>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</si>
  <si>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</si>
  <si>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</si>
  <si>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</si>
  <si>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</si>
  <si>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</si>
  <si>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</si>
  <si>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</si>
  <si>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</si>
  <si>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</si>
  <si>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</si>
  <si>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</si>
  <si>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</si>
  <si>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</si>
  <si>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</si>
  <si>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</si>
  <si>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</si>
  <si>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</si>
  <si>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</si>
  <si>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</si>
  <si>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</si>
  <si>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aanltal cumi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</si>
  <si>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</si>
  <si>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</si>
  <si>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</si>
  <si>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</si>
  <si>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</si>
  <si>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</si>
  <si>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</si>
  <si>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</si>
  <si>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</si>
  <si>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</si>
  <si>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</si>
  <si>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</si>
  <si>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 xml:space="preserve">ouderbijdragen </t>
  </si>
  <si>
    <t>sponsoring</t>
  </si>
  <si>
    <t>totale lasten</t>
  </si>
  <si>
    <t>personele lasten</t>
  </si>
  <si>
    <t>administratie</t>
  </si>
  <si>
    <t>schoonmaak</t>
  </si>
  <si>
    <t>leermiddelen</t>
  </si>
  <si>
    <t>huisvesting</t>
  </si>
  <si>
    <t>energie en water (niet verplicht)</t>
  </si>
  <si>
    <t>Dotatie aan de voorziening jubilea</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</si>
  <si>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</si>
  <si>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</si>
  <si>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</si>
  <si>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</si>
  <si>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</si>
  <si>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</si>
  <si>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</si>
  <si>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</si>
  <si>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</si>
  <si>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</si>
  <si>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</si>
  <si>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</si>
  <si>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</si>
  <si>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</si>
  <si>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totaal lasten personeel</t>
  </si>
  <si>
    <t>Saldo personeel</t>
  </si>
  <si>
    <t>loonkosten directie</t>
  </si>
  <si>
    <t>loonkosten OP</t>
  </si>
  <si>
    <t>loonkosten OOP</t>
  </si>
  <si>
    <t xml:space="preserve">loonkosten totaal </t>
  </si>
  <si>
    <t>Dotatie Jubilea</t>
  </si>
  <si>
    <t>grootboeknr.</t>
  </si>
  <si>
    <t xml:space="preserve">Overige lasten </t>
  </si>
  <si>
    <t>Totaal lasten materieel</t>
  </si>
  <si>
    <t>Saldo materieel</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</si>
  <si>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</si>
  <si>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</si>
  <si>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</si>
  <si>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</si>
  <si>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</si>
  <si>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</si>
  <si>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</si>
  <si>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</si>
  <si>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</si>
  <si>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</si>
  <si>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</si>
  <si>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</si>
  <si>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</si>
  <si>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Basisbekostiging (via DUO)</t>
  </si>
  <si>
    <t>Ondersteuningsbekostiging (via DUO)</t>
  </si>
  <si>
    <t>BOA</t>
  </si>
  <si>
    <t>Overige OCW bekostiging</t>
  </si>
  <si>
    <t>Materieel</t>
  </si>
  <si>
    <t>Schooljaar</t>
  </si>
  <si>
    <t>Overige overheidsbijdragen</t>
  </si>
  <si>
    <t>baten werk in opdracht van derden</t>
  </si>
  <si>
    <t>Overige bekostiging OCW</t>
  </si>
  <si>
    <t>Personeelsbeleid</t>
  </si>
  <si>
    <t>vanaf 1 aug. 2014:</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</si>
  <si>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</si>
  <si>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</si>
  <si>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</si>
  <si>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</si>
  <si>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</si>
  <si>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</si>
  <si>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</si>
  <si>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</si>
  <si>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</si>
  <si>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</si>
  <si>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</si>
  <si>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</si>
  <si>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</si>
  <si>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</si>
  <si>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</si>
  <si>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</si>
  <si>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MI 2014 bekostiging, kalenderjaar</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</si>
  <si>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</si>
  <si>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</si>
  <si>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</si>
  <si>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</si>
  <si>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</si>
  <si>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 xml:space="preserve">Ook kan opgave gedaan worden van onttrekking dan wel dotatie aan de personeelsvoorziening jubilea die afzonderlijk is opgenomen. </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</si>
  <si>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</si>
  <si>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</si>
  <si>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</si>
  <si>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</si>
  <si>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</si>
  <si>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</si>
  <si>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</si>
  <si>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De indeling van de lasten volgt de indeling zoals die voor het jaarverslag op dit punt is voorgeschreven. Opgave van de lasten is hier mogelijk, waarbij de afschrijvingslasten automatisch zijn berekend op grond van de ingevoerde gegevens in het Meerjareninvesteringsplan.</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</si>
  <si>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</si>
  <si>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</si>
  <si>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</si>
  <si>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</si>
  <si>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</si>
  <si>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</si>
  <si>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</si>
  <si>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</si>
  <si>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</si>
  <si>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</si>
  <si>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</si>
  <si>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</si>
  <si>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</si>
  <si>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 xml:space="preserve">In dit werkblad zijn alleen relevante kengetallen opgenomen. In het eerste deel zijn de kengetallen opgenomen die zijn voorgeschreven in de OCW-richtlijn en die elke school als zodanig moet leveren. </t>
  </si>
  <si>
    <t>In het tweede deel zijn de financiële kengetallen opgenomen, met daarbij een kolom waarin de bestuursnorm kan worden vastgelegd.</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</si>
  <si>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</si>
  <si>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</si>
  <si>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</si>
  <si>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</si>
  <si>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</si>
  <si>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</si>
  <si>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</si>
  <si>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r>
      <t xml:space="preserve">Het model is beveiligd met het wachtwoord: </t>
    </r>
    <r>
      <rPr>
        <b/>
        <sz val="11"/>
        <rFont val="Calibri"/>
        <family val="2"/>
      </rPr>
      <t>poraad</t>
    </r>
    <r>
      <rPr>
        <sz val="11"/>
        <rFont val="Calibri"/>
        <family val="2"/>
      </rPr>
      <t xml:space="preserve"> onder Start/Opmaak/Blad beveiligen.</t>
    </r>
  </si>
  <si>
    <t>Werkblad Lasten</t>
  </si>
  <si>
    <t xml:space="preserve">Bé Keizer, e-mail: be.keizer@wxs.nl </t>
  </si>
  <si>
    <t>BATEN PERSONEEL EN MATERIEEL</t>
  </si>
  <si>
    <t>Directie toeslag (incl. professionaliseringsbudget)</t>
  </si>
  <si>
    <t xml:space="preserve">De invoer van de leerlinggegevens van de (V)SO-school is complex, mede omdat de samenstelling van de school complex kan zijn. </t>
  </si>
  <si>
    <t>Het aantal cumi-leerlingen van de school dient ook opgegeven te worden. De leerlingen op residentiële instellingen, niet zijnde een JJI of GJI, moeten als reguliere leerlingen geteld worden.</t>
  </si>
  <si>
    <t>Werkblad Baten Personeel en Materieel (baten)</t>
  </si>
  <si>
    <t xml:space="preserve">De personele basisbekostiging wordt in de bekostiging zoals die door DUO wordt uitgevoerd, gebaseerd op de GGL die voor de school geldt (1 okt. T-1). </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</si>
  <si>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</si>
  <si>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</si>
  <si>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</si>
  <si>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In dit werkblad is een overzicht opgenomen van de Activa, waarbij de beginstand wordt gevraagd. De investeringen en de afschrijvingen vanuit de eerdere werkbladen worden verwerkt en op basis daarvan wordt de eindstand per boekjaar berekend. Het is mogelijk de gegevens vanuit de eerste waardering te verwerken.</t>
  </si>
  <si>
    <t>Tal van onderwerpen zijn opgegeven die in het kader van personeelsbeleid aan de orde kunnen zijn. Die kunnen uiteraard worden aangepast (overschreven) en er is ruimte gelaten voor aanvullingen zodat alle mogelijke uitgaven van personele aard hier kunnen worden opgegeven.</t>
  </si>
  <si>
    <t>De berekening van de benodigde omvang van de jubileumvoorziening vindt afzonderlijk plaats op basis van de voorschriften jaarrekening zoals die van toepassing zijn. Een instrument voor de berekening ervan is te vinden in de Toolbox van de PO-Raad. Op grond daarvan kan de omvang van de dotatie worden bepaald die voor de jaarrekening ter informatie wordt gevraagd.</t>
  </si>
  <si>
    <t>Materiële lasten</t>
  </si>
  <si>
    <t xml:space="preserve">In dit deel worden de materiële lasten verwerkt conform de indeling zoals die in het jaarverslag is vereist: afschrijvingen, huisvestingslasten en overige lasten. </t>
  </si>
  <si>
    <t>De saldi van personeel en materieel worden ook weergegeven.</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</si>
  <si>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andere werkbladen zijn verwerkt. </t>
    </r>
  </si>
  <si>
    <t>Ook worden diverse ontwikkelingen geïndexeerd met als vertrekpunt het kalenderjaar 2015. Die signaleren tendensen die al dan niet bijgebogen moeten worden.</t>
  </si>
  <si>
    <t xml:space="preserve">Het werkblad kasstroomoverzicht brengt de liquiditeit en veranderingen daarin in beeld. </t>
  </si>
  <si>
    <t>Totaal P + M</t>
  </si>
  <si>
    <t>Teldatum</t>
  </si>
  <si>
    <t>fictief</t>
  </si>
  <si>
    <t>Budget voor personeels- en arbeidsmarktbeleid</t>
  </si>
  <si>
    <t>peildatum</t>
  </si>
  <si>
    <t xml:space="preserve">Totaal baten personeel </t>
  </si>
  <si>
    <t>Totaal bekostiging teldatum (via DUO)</t>
  </si>
  <si>
    <t>Bekostiging o.b.v. oude systematiek voor 14/15</t>
  </si>
  <si>
    <t>99ZZ</t>
  </si>
  <si>
    <t>Werkblad Grafieken (graf)</t>
  </si>
  <si>
    <t>Werkblad Sommatiegegevens (som)</t>
  </si>
  <si>
    <t>Werkblad Tabellen (tab)</t>
  </si>
  <si>
    <t>leerlingtelling komt niet overeen met som aantal leerlingen bij SWVen</t>
  </si>
  <si>
    <t>extra voor regulier MG afdeling</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</si>
  <si>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(o.a. de prestatiebox), overige overheidsbijdragen voor personele doeleinden en overige baten voor personele doeleinden.</t>
  </si>
  <si>
    <t>Het instrument is t.z.t. beschikbaar waarin dit werkblad gekopiëerd kan worden en waarmee dan automatisch de gesommeerde balans van het bestuur wordt gemaakt.</t>
  </si>
  <si>
    <t>Categorie 1</t>
  </si>
  <si>
    <t>Categorie 2</t>
  </si>
  <si>
    <t>Categorie 3</t>
  </si>
  <si>
    <t>MI 2015 bekostiging, kalenderjaar</t>
  </si>
  <si>
    <t xml:space="preserve">OBP </t>
  </si>
  <si>
    <t>PO</t>
  </si>
  <si>
    <t>VO</t>
  </si>
  <si>
    <t>Groeitelling op de peildatum</t>
  </si>
  <si>
    <t>overgangsbekostiging AB personeel PO en VO</t>
  </si>
  <si>
    <t>VO (LG)</t>
  </si>
  <si>
    <t>Vervolgens het soort onderwijs wat de kern van de school vormt. Op basis van deze gegevens wordt duidelijk wat als uitgangspunt geldt voor de bepaling van de materiële bekostiging. Tot slot wordt gevraagd of de school ook MG heeft, wat invloed heeft op o.a. de directietoeslag.</t>
  </si>
  <si>
    <t>Voor het schooljaar 2014-2015 en daarna zijn de werkgeverslasten geraamd op zo'n 62%. Daarbij dient opgemerkt te worden dat dit een ruwe raming betreft en het wordt dringend aangeraden op grond van de eigen historische gegevens zo mogelijk een nauwkeuriger percentage vast te stellen.</t>
  </si>
  <si>
    <t>Basis- en Ondersteuningsbekostiging Personeel</t>
  </si>
  <si>
    <t>leerling SO &lt;8</t>
  </si>
  <si>
    <t>leerling SO &gt;=8</t>
  </si>
  <si>
    <t>leerling VSO</t>
  </si>
  <si>
    <t>Basis- en ondersteuningsbekostiging peildatum (via SWV)</t>
  </si>
  <si>
    <t>Basis- en ondersteuningsbekostiging Materieel</t>
  </si>
  <si>
    <t>1. Selecteer geel gearceerde gebied in dit werkblad</t>
  </si>
  <si>
    <t xml:space="preserve">- ga in linkerbovenhoek staan van het geel gearceerde gebied waarin selectie van deze school geplakt moet worden </t>
  </si>
  <si>
    <t xml:space="preserve">De invoer van de leerlinggegevens vergt een prognose voor de jaren daarna. De opgave van 1 oktober 2013 is automatisch de telling van latere teldata, maar die dienen overschreven te worden en voor een deugdelijke raming is dat essentieel. </t>
  </si>
  <si>
    <t>In dit werkblad dienen de personele gegevens te worden opgegeven die noodzakelijk zijn voor de berekening van de loonkosten. Omdat in de latere schooljaren de gegevens van de eerdere schooljaren worden gebruikt voor het maken van berekeningen, is het mogelijk ook de personeelsleden die in latere jaren worden benoemd alvast in het eerste schooljaar op te nemen. Voor de jaren waarin ze nog niet zijn aangesteld wordt hun werktijdfactor dan 0,0000.</t>
  </si>
  <si>
    <t xml:space="preserve">Voor de berekening van de groei op de peildatum tellen alleen de nieuw ingeschreven leerlingen mee die in de periode vanaf 1 oktober tot en met 1 februari daaropvolgend een (nieuwe) </t>
  </si>
  <si>
    <t>nvt</t>
  </si>
  <si>
    <t xml:space="preserve">Bekostiging vanuit SWV o.b.v. peildatum </t>
  </si>
  <si>
    <t xml:space="preserve">Aangeraden wordt om met het oude instrument vast te stellen wat de bekostiging is voor het gehele kalenderjaar 2014, voor de onderdelen die ook na 1 aug. 2014 nog van toepassing zijn. Vul dan in dit instrument in het werkblad 'baten' de personele bekostiging van 2014 in de cel G47 en de materiële bekostiging van 2014 in cel E173. Het programma berekent dan het 5/12e deel van elk. Let hierbij op het saldo P resp. saldo M van de overdracht aan het bestuur die ook opgegeven moet worden. Bij de omrekening naar kalenderjaar wordt het eerste kalenderjaar 2014 in dit instrument voor 5/12e deel gevuld, de periode augustus t/m december uit het schooljaar 14/15. Het kalenderjaar 2015 wordt gevuld met 7/12e deel, de periode januari t/m juli 2015 van het schooljaar 2014-2015 plus 5/12e deel, de periode augustus t/m december 2015, van het schooljaar 15-16. Let er voortdurend op dat bij de invoer vanaf 1 augustus 2014 de bekostiging op 5/12e moet worden gesteld van de bekostiging van het gehele jaar 2014. Dat speelt zowel bij de personele als bij de materiële bekostiging. </t>
  </si>
  <si>
    <t>fictieve berekening</t>
  </si>
  <si>
    <t xml:space="preserve">TLV hebben ontvangen. Dit aantal leerlingen moet verminderd worden met de leerlingen die in die periode het SO resp. het VSO zijn uitgestroomd. Een leerling die van de ene SO- naar </t>
  </si>
  <si>
    <t>Nieuwe regeling voor de groei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</si>
  <si>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</si>
  <si>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</si>
  <si>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Duurzame inzetbaarheid</t>
  </si>
  <si>
    <t xml:space="preserve">bijz. budget </t>
  </si>
  <si>
    <t>oudere wn</t>
  </si>
  <si>
    <t>overgangs-</t>
  </si>
  <si>
    <t>regel. bapo</t>
  </si>
  <si>
    <t>budget</t>
  </si>
  <si>
    <t>duurz inzet</t>
  </si>
  <si>
    <t xml:space="preserve">bijz budget </t>
  </si>
  <si>
    <t>start leerkr</t>
  </si>
  <si>
    <t>uren</t>
  </si>
  <si>
    <t>Loonkosten</t>
  </si>
  <si>
    <t xml:space="preserve">loonkosten </t>
  </si>
  <si>
    <t>excl. duurz inz</t>
  </si>
  <si>
    <t>inzetbaarh.</t>
  </si>
  <si>
    <t>kn. duurz.</t>
  </si>
  <si>
    <t>maand</t>
  </si>
  <si>
    <t>werk ln.</t>
  </si>
  <si>
    <t>loonkn uur</t>
  </si>
  <si>
    <t>excl. wg ln</t>
  </si>
  <si>
    <t>incl. wg ln</t>
  </si>
  <si>
    <t xml:space="preserve">werkg ln </t>
  </si>
  <si>
    <t>per uur</t>
  </si>
  <si>
    <t>bijdrage</t>
  </si>
  <si>
    <t>met</t>
  </si>
  <si>
    <t>eigen bijdr</t>
  </si>
  <si>
    <t>zonder</t>
  </si>
  <si>
    <t>% eigen</t>
  </si>
  <si>
    <t>leraar</t>
  </si>
  <si>
    <t>Duurzame inzetbaarheid (in fte)</t>
  </si>
  <si>
    <t>Kosten duurzame inzetbaarheid</t>
  </si>
  <si>
    <t xml:space="preserve">Ook is het van belang dat er een naam ingevuld wordt (geldt ook bij op en obp), anders worden de berekeningen in die regel niet uitgevoerd! De kosten van de Duurzame Inzetbaarheid conform de nieuwe CAO PO 2014 worden apart berekend en weergegeven, evenals de gratificatie voor jubilea. </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</si>
  <si>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AJ te vinden. Ze zijn ook opgenomen in het werkblad lasten in rij 152 en 153.</t>
  </si>
  <si>
    <r>
      <t xml:space="preserve">De werkgeverslasten zijn geraamd op </t>
    </r>
    <r>
      <rPr>
        <b/>
        <sz val="11"/>
        <rFont val="Calibri"/>
        <family val="2"/>
      </rPr>
      <t>62%</t>
    </r>
    <r>
      <rPr>
        <sz val="11"/>
        <rFont val="Calibri"/>
        <family val="2"/>
      </rPr>
      <t xml:space="preserve"> t.o.v. het salaris van de salaristabellen. Dat percentage is in cel C141 aan te passen. Met klem wordt geadviseerd de eigen (historische) gegevens op dit punt goed in kaart te brengen en het percentage desgewenst aan te passen.</t>
    </r>
  </si>
  <si>
    <t>De nadere uitwerking van de nieuwe Regeling Duurzame Inzetbaarheid van de CAO PO 2014 is in het instrument verwerkt.</t>
  </si>
  <si>
    <t>directeur</t>
  </si>
  <si>
    <t>bsn</t>
  </si>
  <si>
    <t>STAAT VAN BATEN EN LASTEN (op schooljaarbasis)</t>
  </si>
  <si>
    <t>eigen bijdrage DI (dir, op en oop &gt;8 / oop&lt;=8))</t>
  </si>
  <si>
    <t>werkgeverslaten bij DI</t>
  </si>
  <si>
    <t>Vervangers ten laste van het Vervangingsfonds (blijven ook buiten beschouwing bij de bepaling van de GGL) dienen überhaupt niet opgenomen te worden. Hun kosten worden immers vergoed ten laste van het Vervangingsfonds en blijven daarom volledig buiten de begroting.</t>
  </si>
  <si>
    <t>De Londo bekostiging voor 2015, de materiële bekostiging, is ook verwerkt.</t>
  </si>
  <si>
    <t>in geld (prijspeil 2014-2015 voorlopig)</t>
  </si>
  <si>
    <t>in geld (prijspeil 2015-2016 voorlopig)</t>
  </si>
  <si>
    <t>Personeel 2014-2015</t>
  </si>
  <si>
    <t>Personeel 2015-2016</t>
  </si>
  <si>
    <r>
      <t xml:space="preserve">Aantal plaatsen JJI en/of GJI (plaatsen </t>
    </r>
    <r>
      <rPr>
        <sz val="10"/>
        <color rgb="FF0070C0"/>
        <rFont val="Calibri"/>
        <family val="2"/>
      </rPr>
      <t>≡</t>
    </r>
    <r>
      <rPr>
        <sz val="8.5"/>
        <color rgb="FF0070C0"/>
        <rFont val="Calibri"/>
        <family val="2"/>
      </rPr>
      <t xml:space="preserve"> leerlingen)</t>
    </r>
  </si>
  <si>
    <t>Totaal aantal leerlingen incl. JJI en GJI</t>
  </si>
  <si>
    <t xml:space="preserve">JJI- en/of GJI-plaatsen </t>
  </si>
  <si>
    <t>aantal plaatsen JJI en/of GJI</t>
  </si>
  <si>
    <t>waarvan aantal SO-leerlingen</t>
  </si>
  <si>
    <t>waarvan aantal VSO-leerlingen</t>
  </si>
  <si>
    <t>Voorziening Duurzame Inzetbaarheid</t>
  </si>
  <si>
    <r>
      <t xml:space="preserve">In deze applicatie zijn de bedragen opgenomen van de voorlopig vastgestelde GPL's voor 2014-2015 van </t>
    </r>
    <r>
      <rPr>
        <b/>
        <sz val="11"/>
        <rFont val="Calibri"/>
        <family val="2"/>
      </rPr>
      <t xml:space="preserve">25 januari 2015 en </t>
    </r>
    <r>
      <rPr>
        <sz val="11"/>
        <rFont val="Calibri"/>
        <family val="2"/>
      </rPr>
      <t xml:space="preserve">ook die van </t>
    </r>
    <r>
      <rPr>
        <b/>
        <sz val="11"/>
        <rFont val="Calibri"/>
        <family val="2"/>
      </rPr>
      <t>2015-2016</t>
    </r>
    <r>
      <rPr>
        <sz val="11"/>
        <rFont val="Calibri"/>
        <family val="2"/>
      </rPr>
      <t xml:space="preserve"> van </t>
    </r>
    <r>
      <rPr>
        <b/>
        <sz val="11"/>
        <rFont val="Calibri"/>
        <family val="2"/>
      </rPr>
      <t>april 2015</t>
    </r>
    <r>
      <rPr>
        <sz val="11"/>
        <rFont val="Calibri"/>
        <family val="2"/>
      </rPr>
      <t>. Ook zijn de nadere uitwerkingen van de cao PO, voor zover bekend, ook verwerkt waaronder de regelingen van de duurzame inzetbaarheid. Dat heeft met name geleid tot aanpassingen in de loonberekeningen in de werkbladen voor de directie, het op en het obp. Ook de data in de laatste sheets van OCW voor SWV's hebben geleid tot enkele aanpassingen, met name de data van de bedragen per leerling budget P&amp;A ondersteuning per categorie.</t>
    </r>
  </si>
  <si>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Instellingen met deze residentiële leerlingen kennen een specifieke groeiregeling (zie Regeling bekostiging personeel 2015-2016 artikel 39). De bekostiging van deze instellingen JJI en GJI is een zaak van het ministerie OCW en niet van de samenwerkingsverbanden.</t>
  </si>
  <si>
    <t xml:space="preserve">De werkgeverslasten zijn opgenomen in het werkblad tab in cel C156. </t>
  </si>
  <si>
    <r>
      <t xml:space="preserve">In de tabellen zijn de gegevens opgenomen die betrekking hebben op de onderliggende normeringen voor de bekostiging. De bedragen betreffen de laatst bekende bedragen zoals die voor het schooljaar </t>
    </r>
    <r>
      <rPr>
        <b/>
        <sz val="11"/>
        <rFont val="Calibri"/>
        <family val="2"/>
      </rPr>
      <t>2014-2015</t>
    </r>
    <r>
      <rPr>
        <sz val="11"/>
        <rFont val="Calibri"/>
        <family val="2"/>
      </rPr>
      <t xml:space="preserve"> en </t>
    </r>
    <r>
      <rPr>
        <b/>
        <sz val="11"/>
        <rFont val="Calibri"/>
        <family val="2"/>
      </rPr>
      <t>2015-2016</t>
    </r>
    <r>
      <rPr>
        <sz val="11"/>
        <rFont val="Calibri"/>
        <family val="2"/>
      </rPr>
      <t xml:space="preserve"> zijn gepubliceerd; voor MI is dit het kalenderjaar </t>
    </r>
    <r>
      <rPr>
        <b/>
        <sz val="11"/>
        <rFont val="Calibri"/>
        <family val="2"/>
      </rPr>
      <t>2014 resp. 2015</t>
    </r>
    <r>
      <rPr>
        <sz val="11"/>
        <rFont val="Calibri"/>
        <family val="2"/>
      </rPr>
      <t xml:space="preserve">. Andere bedragen die met de nieuwe bekostigingssystematiek te maken hebben zoals die per 1 augustus 2014 van kracht zijn geworden voor het (V)SO, zijn nu ook opgenomen. De bedragen worden t.z.t. weer bijgesteld als gevolg van met name indexering en zullen dan in de tabellen worden aangepast. </t>
    </r>
  </si>
  <si>
    <r>
      <t xml:space="preserve">Handleiding Meerjarenbegroting (V)SO 2015                                                                                                 </t>
    </r>
    <r>
      <rPr>
        <sz val="11"/>
        <color rgb="FFC00000"/>
        <rFont val="Calibri"/>
        <family val="2"/>
      </rPr>
      <t xml:space="preserve">                                     versie 25 mei 2015</t>
    </r>
  </si>
  <si>
    <t xml:space="preserve">een andere SO-school resp. van de ene VSO- naar de andere VSO-school gaat, valt niet onder de uitstroom. </t>
  </si>
  <si>
    <t>Voor de groeiregeling is een apart instrument ontwikkeld: Kijkdoos groeiregeling voor vso. Daarin worden de groeidata van kijkglas 3 van DUO automatisch verwerkt.</t>
  </si>
  <si>
    <t>nieuwe systematiek</t>
  </si>
  <si>
    <t>Bijdrage obv peildatum vanuit SWV</t>
  </si>
  <si>
    <t>bijdrage obv peildatum vanuit SWV</t>
  </si>
  <si>
    <t>De overige gegevens, waaronder die van de materiële bekostiging 2015, zijn ook bijgewerkt.</t>
  </si>
  <si>
    <r>
      <t xml:space="preserve">Het schooljaar 2014-2015 betreft nog de 'oude' systematiek van bekostiging en daarbij is ook de groeitelling van 16 januari 2014 van toepassing. Voor de personele bekostiging en, als de drempel voor die groeiregeling (1/2 N) wordt gehaald, wordt ook de materiële bekostiging verhoogd voor 2014. De meerjarenbegroting start in dit instrument met het schooljaar </t>
    </r>
    <r>
      <rPr>
        <b/>
        <i/>
        <sz val="11"/>
        <color theme="1" tint="0.34998626667073579"/>
        <rFont val="Calibri"/>
        <family val="2"/>
      </rPr>
      <t>2014-2015</t>
    </r>
    <r>
      <rPr>
        <i/>
        <sz val="11"/>
        <color theme="1" tint="0.34998626667073579"/>
        <rFont val="Calibri"/>
        <family val="2"/>
      </rPr>
      <t xml:space="preserve"> en dat betreft dan in feite fictieve bedragen.</t>
    </r>
    <r>
      <rPr>
        <b/>
        <i/>
        <sz val="11"/>
        <color theme="1" tint="0.34998626667073579"/>
        <rFont val="Calibri"/>
        <family val="2"/>
      </rPr>
      <t xml:space="preserve"> </t>
    </r>
  </si>
  <si>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 De data van de peildatum 1 februari zijn door DUO eind april 2015 beschikbaar gesteld via het 'Kijkglas 3'. In het nieuwe instrument Kijkdoos groeiregeling voor vso zijn de data van kijkglas 3 opgenomen en die worden automatisch verwerkt in de berekening van de overdrachtverplichting. De uitkomsten dienen verwerkt te worden in het werkblad 'baten' in rij 55 t/m 57 voor de personele bekostiging en in rij 139 t/m 141 voor de materiële bekostiging.</t>
    </r>
  </si>
  <si>
    <r>
      <t xml:space="preserve">Ook wordt weergegeven wat de personele bekostiging is op basis van de peildatum 1 februari die door een samenwerkingsverband wordt overgedragen. Dat is in elk geval de personele ondersteuningsbekostiging en wanneer het SWV daartoe besloten heeft, ook de personele basisbekostiging. Het advies is aan de SWV-en om </t>
    </r>
    <r>
      <rPr>
        <b/>
        <u/>
        <sz val="11"/>
        <rFont val="Calibri"/>
        <family val="2"/>
      </rPr>
      <t>ook</t>
    </r>
    <r>
      <rPr>
        <sz val="11"/>
        <rFont val="Calibri"/>
        <family val="2"/>
      </rPr>
      <t xml:space="preserve"> de personele basisbekostiging over te dragen. De omvang van de personele basisbekostiging wordt de Kijkdoos groeiregeling vso berekend waar per SWV ook rekening gehouden wordt met de 'ja' / 'nee' mogelijkheid van de overdracht van de basisbekostiging. Op dezelfde wijze wordt ook gevraagd naar het besluit omtrent de overdracht van de materiële bekostiging op basis van de peildatum. Ook hier is het advies om dat wel te doen. </t>
    </r>
  </si>
  <si>
    <t>De daarin berekende overdrachtsverplichtingen kunt u in het werkblad 'baten' opnemen in rij 55 t/m 57 (pers) en in rij 139 t/m 141 (mat).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</si>
</sst>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 &quot;€&quot;\ * #,##0_ ;_ &quot;€&quot;\ * \-#,##0_ ;_ &quot;€&quot;\ * &quot;-&quot;_ ;_ @_ "/>
    <numFmt numFmtId="44" formatCode="_ &quot;€&quot;\ * #,##0.00_ ;_ &quot;€&quot;\ * \-#,##0.00_ ;_ &quot;€&quot;\ * &quot;-&quot;??_ ;_ @_ "/>
    <numFmt numFmtId="164" formatCode="_-&quot;€&quot;\ * #,##0.00_-;_-&quot;€&quot;\ * #,##0.00\-;_-&quot;€&quot;\ * &quot;-&quot;??_-;_-@_-"/>
    <numFmt numFmtId="165" formatCode="d/mmm/yyyy"/>
    <numFmt numFmtId="166" formatCode="_(&quot;€&quot;* #,##0.00_);_(&quot;€&quot;* \(#,##0.00\);_(&quot;€&quot;* &quot;-&quot;??_);_(@_)"/>
    <numFmt numFmtId="167" formatCode="_(&quot;€&quot;* #,##0_);_(&quot;€&quot;* \(#,##0\);_(&quot;€&quot;* &quot;-&quot;??_);_(@_)"/>
    <numFmt numFmtId="168" formatCode="&quot;€&quot;\ #,##0.00_-"/>
    <numFmt numFmtId="169" formatCode="#,##0.00_-"/>
    <numFmt numFmtId="170" formatCode="&quot;€&quot;\ #,##0_-"/>
    <numFmt numFmtId="171" formatCode="_(&quot;€&quot;\ * #,##0.00_);_(&quot;€&quot;\ * \(#,##0.00\);_(&quot;€&quot;\ * &quot;-&quot;??_);_(@_)"/>
    <numFmt numFmtId="172" formatCode="_(&quot;€&quot;* #,##0_);_(&quot;€&quot;* \(#,##0\);_(&quot;€&quot;* &quot;-&quot;_);_(@_)"/>
    <numFmt numFmtId="173" formatCode="0.0%"/>
    <numFmt numFmtId="174" formatCode="d/mm/yy;@"/>
    <numFmt numFmtId="175" formatCode="0.0000"/>
    <numFmt numFmtId="176" formatCode="_-&quot;€&quot;\ * #,##0_-;_-&quot;€&quot;\ * #,##0\-;_-&quot;€&quot;\ * &quot;-&quot;??_-;_-@_-"/>
    <numFmt numFmtId="177" formatCode="d\ mmmm\ yyyy"/>
    <numFmt numFmtId="178" formatCode="dd/mm/yy"/>
    <numFmt numFmtId="179" formatCode="#,##0.0000_ ;\-#,##0.0000\ "/>
    <numFmt numFmtId="180" formatCode="dd/mm/yy;@"/>
    <numFmt numFmtId="181" formatCode="#,##0_ ;\-#,##0\ "/>
    <numFmt numFmtId="182" formatCode="#,##0.0_ ;\-#,##0.0\ "/>
    <numFmt numFmtId="183" formatCode="#,##0.00_ ;\-#,##0.00\ "/>
    <numFmt numFmtId="184" formatCode="0.0"/>
  </numFmts>
  <fonts count="124"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sz val="10"/>
      <color rgb="FFC00000"/>
      <name val="Calibri"/>
      <family val="2"/>
      <scheme val="minor"/>
    </font>
    <font>
      <i/>
      <sz val="10"/>
      <name val="Calibri"/>
      <family val="2"/>
      <scheme val="minor"/>
    </font>
    <font>
      <b/>
      <i/>
      <sz val="10"/>
      <color rgb="FFC00000"/>
      <name val="Calibri"/>
      <family val="2"/>
      <scheme val="minor"/>
    </font>
    <font>
      <b/>
      <sz val="10"/>
      <name val="Calibri"/>
      <family val="2"/>
      <scheme val="minor"/>
    </font>
    <font>
      <b/>
      <sz val="10"/>
      <color theme="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theme="0"/>
      <name val="Calibri"/>
      <family val="2"/>
      <scheme val="minor"/>
    </font>
    <font>
      <sz val="10"/>
      <color rgb="FFC00000"/>
      <name val="Calibri"/>
      <family val="2"/>
    </font>
    <font>
      <sz val="10"/>
      <color indexed="10"/>
      <name val="Calibri"/>
      <family val="2"/>
    </font>
    <font>
      <b/>
      <sz val="14"/>
      <color rgb="FFC00000"/>
      <name val="Calibri"/>
      <family val="2"/>
    </font>
    <font>
      <b/>
      <sz val="10"/>
      <color indexed="10"/>
      <name val="Calibri"/>
      <family val="2"/>
    </font>
    <font>
      <sz val="14"/>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8"/>
      <color indexed="81"/>
      <name val="Tahoma"/>
      <family val="2"/>
    </font>
    <font>
      <sz val="10"/>
      <color theme="1"/>
      <name val="Calibri"/>
      <family val="2"/>
      <scheme val="minor"/>
    </font>
    <font>
      <i/>
      <sz val="10"/>
      <color indexed="60"/>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color rgb="FFFF0000"/>
      <name val="Calibri"/>
      <family val="2"/>
      <scheme val="minor"/>
    </font>
    <font>
      <b/>
      <i/>
      <sz val="10"/>
      <name val="Calibri"/>
      <family val="2"/>
    </font>
    <font>
      <i/>
      <sz val="14"/>
      <name val="Calibri"/>
      <family val="2"/>
    </font>
    <font>
      <b/>
      <i/>
      <sz val="14"/>
      <color indexed="10"/>
      <name val="Calibri"/>
      <family val="2"/>
    </font>
    <font>
      <i/>
      <sz val="14"/>
      <color indexed="10"/>
      <name val="Calibri"/>
      <family val="2"/>
    </font>
    <font>
      <sz val="12"/>
      <name val="Calibri"/>
      <family val="2"/>
    </font>
    <font>
      <b/>
      <i/>
      <sz val="12"/>
      <name val="Calibri"/>
      <family val="2"/>
    </font>
    <font>
      <sz val="11"/>
      <name val="Calibri"/>
      <family val="2"/>
    </font>
    <font>
      <b/>
      <sz val="11"/>
      <name val="Calibri"/>
      <family val="2"/>
    </font>
    <font>
      <i/>
      <sz val="10"/>
      <color rgb="FFC00000"/>
      <name val="Calibri"/>
      <family val="2"/>
    </font>
    <font>
      <i/>
      <sz val="10"/>
      <color indexed="10"/>
      <name val="Calibri"/>
      <family val="2"/>
    </font>
    <font>
      <sz val="10"/>
      <color indexed="60"/>
      <name val="Calibri"/>
      <family val="2"/>
    </font>
    <font>
      <i/>
      <sz val="10"/>
      <name val="Calibri"/>
      <family val="2"/>
    </font>
    <font>
      <b/>
      <sz val="14"/>
      <color indexed="10"/>
      <name val="Calibri"/>
      <family val="2"/>
    </font>
    <font>
      <sz val="14"/>
      <color indexed="10"/>
      <name val="Calibri"/>
      <family val="2"/>
    </font>
    <font>
      <b/>
      <sz val="14"/>
      <name val="Calibri"/>
      <family val="2"/>
    </font>
    <font>
      <b/>
      <i/>
      <sz val="10"/>
      <color indexed="10"/>
      <name val="Calibri"/>
      <family val="2"/>
    </font>
    <font>
      <i/>
      <sz val="11"/>
      <name val="Calibri"/>
      <family val="2"/>
    </font>
    <font>
      <sz val="10"/>
      <color theme="0"/>
      <name val="Calibri"/>
      <family val="2"/>
    </font>
    <font>
      <i/>
      <sz val="10"/>
      <color theme="0"/>
      <name val="Calibri"/>
      <family val="2"/>
    </font>
    <font>
      <b/>
      <u/>
      <sz val="10"/>
      <name val="Calibri"/>
      <family val="2"/>
    </font>
    <font>
      <sz val="10"/>
      <name val="Arial"/>
      <family val="2"/>
    </font>
    <font>
      <b/>
      <sz val="10"/>
      <color indexed="9"/>
      <name val="Calibri"/>
      <family val="2"/>
    </font>
    <font>
      <sz val="10"/>
      <color indexed="10"/>
      <name val="Arial"/>
      <family val="2"/>
    </font>
    <font>
      <b/>
      <i/>
      <sz val="14"/>
      <name val="Calibri"/>
      <family val="2"/>
    </font>
    <font>
      <b/>
      <sz val="14"/>
      <name val="Arial"/>
      <family val="2"/>
    </font>
    <font>
      <i/>
      <sz val="10"/>
      <color theme="1" tint="4.9989318521683403E-2"/>
      <name val="Calibri"/>
      <family val="2"/>
    </font>
    <font>
      <b/>
      <i/>
      <sz val="10"/>
      <color indexed="9"/>
      <name val="Calibri"/>
      <family val="2"/>
    </font>
    <font>
      <sz val="10"/>
      <color theme="0" tint="-4.9989318521683403E-2"/>
      <name val="Calibri"/>
      <family val="2"/>
    </font>
    <font>
      <b/>
      <sz val="10"/>
      <color theme="0" tint="-4.9989318521683403E-2"/>
      <name val="Calibri"/>
      <family val="2"/>
    </font>
    <font>
      <sz val="10"/>
      <color rgb="FFFF0000"/>
      <name val="Calibri"/>
      <family val="2"/>
    </font>
    <font>
      <b/>
      <i/>
      <sz val="10"/>
      <name val="Calibri"/>
      <family val="2"/>
      <scheme val="minor"/>
    </font>
    <font>
      <b/>
      <sz val="11"/>
      <color indexed="9"/>
      <name val="Calibri"/>
      <family val="2"/>
      <scheme val="minor"/>
    </font>
    <font>
      <sz val="10"/>
      <color rgb="FF0070C0"/>
      <name val="Calibri"/>
      <family val="2"/>
      <scheme val="minor"/>
    </font>
    <font>
      <b/>
      <sz val="10"/>
      <color rgb="FF0070C0"/>
      <name val="Calibri"/>
      <family val="2"/>
      <scheme val="minor"/>
    </font>
    <font>
      <b/>
      <i/>
      <sz val="10"/>
      <color theme="0"/>
      <name val="Calibri"/>
      <family val="2"/>
    </font>
    <font>
      <sz val="10"/>
      <color theme="0" tint="-0.34998626667073579"/>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u/>
      <sz val="10"/>
      <color indexed="12"/>
      <name val="Arial"/>
      <family val="2"/>
    </font>
    <font>
      <u/>
      <sz val="11"/>
      <color indexed="12"/>
      <name val="Calibri"/>
      <family val="2"/>
      <scheme val="minor"/>
    </font>
    <font>
      <sz val="10"/>
      <color rgb="FFFF0000"/>
      <name val="Calibri"/>
      <family val="2"/>
      <scheme val="minor"/>
    </font>
    <font>
      <sz val="14"/>
      <color rgb="FFC00000"/>
      <name val="Calibri"/>
      <family val="2"/>
    </font>
    <font>
      <sz val="12"/>
      <color theme="1"/>
      <name val="Calibri"/>
      <family val="2"/>
      <scheme val="minor"/>
    </font>
    <font>
      <sz val="10"/>
      <color theme="0" tint="-0.34998626667073579"/>
      <name val="Calibri"/>
      <family val="2"/>
    </font>
    <font>
      <i/>
      <sz val="12"/>
      <name val="Calibri"/>
      <family val="2"/>
      <scheme val="minor"/>
    </font>
    <font>
      <i/>
      <sz val="10"/>
      <color rgb="FF002060"/>
      <name val="Calibri"/>
      <family val="2"/>
      <scheme val="minor"/>
    </font>
    <font>
      <sz val="10"/>
      <color rgb="FF002060"/>
      <name val="Calibri"/>
      <family val="2"/>
      <scheme val="minor"/>
    </font>
    <font>
      <sz val="10"/>
      <color theme="5"/>
      <name val="Calibri"/>
      <family val="2"/>
      <scheme val="minor"/>
    </font>
    <font>
      <b/>
      <sz val="10"/>
      <color rgb="FF002060"/>
      <name val="Calibri"/>
      <family val="2"/>
    </font>
    <font>
      <i/>
      <sz val="10"/>
      <color rgb="FF002060"/>
      <name val="Calibri"/>
      <family val="2"/>
    </font>
    <font>
      <u/>
      <sz val="11"/>
      <name val="Calibri"/>
      <family val="2"/>
    </font>
    <font>
      <i/>
      <sz val="10"/>
      <color theme="0" tint="-0.34998626667073579"/>
      <name val="Calibri"/>
      <family val="2"/>
    </font>
    <font>
      <b/>
      <i/>
      <sz val="10"/>
      <color theme="0" tint="-0.34998626667073579"/>
      <name val="Calibri"/>
      <family val="2"/>
    </font>
    <font>
      <sz val="10"/>
      <color theme="1"/>
      <name val="Calibri"/>
      <family val="2"/>
    </font>
    <font>
      <b/>
      <sz val="10"/>
      <color rgb="FFFF0000"/>
      <name val="Calibri"/>
      <family val="2"/>
    </font>
    <font>
      <b/>
      <sz val="10"/>
      <color indexed="8"/>
      <name val="Calibri"/>
      <family val="2"/>
    </font>
    <font>
      <sz val="10"/>
      <color theme="1" tint="0.34998626667073579"/>
      <name val="Calibri"/>
      <family val="2"/>
      <scheme val="minor"/>
    </font>
    <font>
      <i/>
      <sz val="10"/>
      <color theme="1" tint="0.34998626667073579"/>
      <name val="Calibri"/>
      <family val="2"/>
      <scheme val="minor"/>
    </font>
    <font>
      <b/>
      <sz val="10"/>
      <color theme="1" tint="0.34998626667073579"/>
      <name val="Calibri"/>
      <family val="2"/>
      <scheme val="minor"/>
    </font>
    <font>
      <b/>
      <i/>
      <sz val="10"/>
      <color theme="1" tint="0.34998626667073579"/>
      <name val="Calibri"/>
      <family val="2"/>
      <scheme val="minor"/>
    </font>
    <font>
      <b/>
      <sz val="10"/>
      <color theme="1" tint="0.34998626667073579"/>
      <name val="Calibri"/>
      <family val="2"/>
    </font>
    <font>
      <i/>
      <sz val="10"/>
      <color theme="1" tint="0.34998626667073579"/>
      <name val="Calibri"/>
      <family val="2"/>
    </font>
    <font>
      <b/>
      <sz val="10"/>
      <color theme="1"/>
      <name val="Calibri"/>
      <family val="2"/>
    </font>
    <font>
      <b/>
      <sz val="10"/>
      <color theme="1" tint="0.499984740745262"/>
      <name val="Calibri"/>
      <family val="2"/>
    </font>
    <font>
      <i/>
      <sz val="10"/>
      <color theme="1" tint="0.499984740745262"/>
      <name val="Calibri"/>
      <family val="2"/>
    </font>
    <font>
      <sz val="10"/>
      <color theme="1" tint="0.34998626667073579"/>
      <name val="Calibri"/>
      <family val="2"/>
    </font>
    <font>
      <b/>
      <i/>
      <sz val="10"/>
      <color theme="1" tint="0.34998626667073579"/>
      <name val="Calibri"/>
      <family val="2"/>
    </font>
    <font>
      <sz val="10"/>
      <color theme="1" tint="0.34998626667073579"/>
      <name val="Arial"/>
      <family val="2"/>
    </font>
    <font>
      <b/>
      <u/>
      <sz val="10"/>
      <color theme="1" tint="0.34998626667073579"/>
      <name val="Calibri"/>
      <family val="2"/>
    </font>
    <font>
      <sz val="10"/>
      <color theme="1" tint="0.499984740745262"/>
      <name val="Calibri"/>
      <family val="2"/>
    </font>
    <font>
      <b/>
      <i/>
      <sz val="10"/>
      <color theme="1" tint="0.499984740745262"/>
      <name val="Calibri"/>
      <family val="2"/>
    </font>
    <font>
      <i/>
      <sz val="14"/>
      <color theme="1" tint="0.499984740745262"/>
      <name val="Calibri"/>
      <family val="2"/>
    </font>
    <font>
      <sz val="12"/>
      <color theme="1" tint="0.499984740745262"/>
      <name val="Calibri"/>
      <family val="2"/>
    </font>
    <font>
      <b/>
      <i/>
      <sz val="12"/>
      <color theme="1" tint="0.499984740745262"/>
      <name val="Calibri"/>
      <family val="2"/>
    </font>
    <font>
      <i/>
      <sz val="14"/>
      <color theme="1" tint="0.34998626667073579"/>
      <name val="Calibri"/>
      <family val="2"/>
    </font>
    <font>
      <sz val="12"/>
      <color theme="1" tint="0.34998626667073579"/>
      <name val="Calibri"/>
      <family val="2"/>
    </font>
    <font>
      <b/>
      <sz val="11"/>
      <color theme="1" tint="0.34998626667073579"/>
      <name val="Calibri"/>
      <family val="2"/>
      <scheme val="minor"/>
    </font>
    <font>
      <i/>
      <sz val="11"/>
      <color theme="1" tint="0.34998626667073579"/>
      <name val="Calibri"/>
      <family val="2"/>
    </font>
    <font>
      <b/>
      <i/>
      <sz val="11"/>
      <color theme="1" tint="0.34998626667073579"/>
      <name val="Calibri"/>
      <family val="2"/>
    </font>
    <font>
      <sz val="11"/>
      <color rgb="FFC00000"/>
      <name val="Calibri"/>
      <family val="2"/>
    </font>
    <font>
      <b/>
      <sz val="10"/>
      <color rgb="FF002060"/>
      <name val="Calibri"/>
      <family val="2"/>
      <scheme val="minor"/>
    </font>
    <font>
      <b/>
      <i/>
      <sz val="10"/>
      <color rgb="FF002060"/>
      <name val="Calibri"/>
      <family val="2"/>
      <scheme val="minor"/>
    </font>
    <font>
      <sz val="10"/>
      <color theme="0" tint="-0.249977111117893"/>
      <name val="Calibri"/>
      <family val="2"/>
      <scheme val="minor"/>
    </font>
    <font>
      <sz val="10"/>
      <color rgb="FF0070C0"/>
      <name val="Calibri"/>
      <family val="2"/>
    </font>
    <font>
      <sz val="8.5"/>
      <color rgb="FF0070C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4"/>
        <bgColor indexed="64"/>
      </patternFill>
    </fill>
    <fill>
      <patternFill patternType="solid">
        <fgColor indexed="9"/>
        <bgColor indexed="64"/>
      </patternFill>
    </fill>
    <fill>
      <patternFill patternType="solid">
        <fgColor theme="3"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right style="thin">
        <color theme="0"/>
      </right>
      <top style="thin">
        <color theme="0" tint="-4.9989318521683403E-2"/>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7" fillId="0" borderId="0" applyNumberFormat="0" applyFill="0" applyBorder="0" applyAlignment="0" applyProtection="0">
      <alignment vertical="top"/>
      <protection locked="0"/>
    </xf>
  </cellStyleXfs>
  <cellXfs count="1245">
    <xf numFmtId="0" fontId="0" fillId="0" borderId="0" xfId="0"/>
    <xf numFmtId="0" fontId="6" fillId="3" borderId="6" xfId="0" applyFont="1" applyFill="1" applyBorder="1" applyAlignment="1" applyProtection="1">
      <alignment horizontal="left"/>
    </xf>
    <xf numFmtId="165"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3" xfId="0" applyFont="1" applyFill="1" applyBorder="1" applyProtection="1"/>
    <xf numFmtId="0" fontId="18" fillId="3" borderId="6"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9" fillId="2" borderId="4" xfId="0" applyFont="1" applyFill="1" applyBorder="1" applyProtection="1"/>
    <xf numFmtId="0" fontId="19" fillId="2" borderId="0" xfId="0" applyFont="1" applyFill="1" applyBorder="1" applyProtection="1"/>
    <xf numFmtId="0" fontId="19" fillId="2" borderId="0" xfId="0" applyFont="1" applyFill="1" applyBorder="1" applyAlignment="1" applyProtection="1">
      <alignment horizontal="center"/>
    </xf>
    <xf numFmtId="0" fontId="19" fillId="2" borderId="5" xfId="0" applyFont="1" applyFill="1" applyBorder="1" applyProtection="1"/>
    <xf numFmtId="0" fontId="20" fillId="2" borderId="0" xfId="0" applyFont="1" applyFill="1" applyBorder="1" applyProtection="1"/>
    <xf numFmtId="0" fontId="22" fillId="2" borderId="0" xfId="0" applyFont="1" applyFill="1" applyBorder="1" applyProtection="1"/>
    <xf numFmtId="0" fontId="6" fillId="2" borderId="4" xfId="0" applyFont="1" applyFill="1" applyBorder="1" applyProtection="1"/>
    <xf numFmtId="0" fontId="23"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5"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4" xfId="0" applyFont="1" applyFill="1" applyBorder="1" applyProtection="1"/>
    <xf numFmtId="0" fontId="21" fillId="2" borderId="4" xfId="0" applyFont="1" applyFill="1" applyBorder="1" applyProtection="1"/>
    <xf numFmtId="0" fontId="15" fillId="3" borderId="26" xfId="0" applyFont="1" applyFill="1" applyBorder="1" applyProtection="1"/>
    <xf numFmtId="0" fontId="15" fillId="3" borderId="6" xfId="0" applyFont="1" applyFill="1" applyBorder="1" applyAlignment="1" applyProtection="1">
      <alignment horizontal="left"/>
    </xf>
    <xf numFmtId="0" fontId="19" fillId="3" borderId="26" xfId="0" applyFont="1" applyFill="1" applyBorder="1" applyProtection="1"/>
    <xf numFmtId="0" fontId="15" fillId="3" borderId="6" xfId="0" applyFont="1" applyFill="1" applyBorder="1" applyProtection="1"/>
    <xf numFmtId="0" fontId="15" fillId="3" borderId="6" xfId="0" applyFont="1" applyFill="1" applyBorder="1" applyAlignment="1" applyProtection="1">
      <alignment horizontal="center"/>
    </xf>
    <xf numFmtId="0" fontId="6" fillId="3" borderId="26" xfId="0" applyFont="1" applyFill="1" applyBorder="1" applyProtection="1"/>
    <xf numFmtId="0" fontId="6" fillId="3" borderId="6" xfId="0" applyFont="1" applyFill="1" applyBorder="1" applyAlignment="1" applyProtection="1">
      <alignment horizontal="center"/>
    </xf>
    <xf numFmtId="2" fontId="6" fillId="3" borderId="6" xfId="0" applyNumberFormat="1" applyFont="1" applyFill="1" applyBorder="1" applyProtection="1"/>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5" fillId="3" borderId="0" xfId="0" applyFont="1" applyFill="1" applyBorder="1" applyProtection="1"/>
    <xf numFmtId="0" fontId="6" fillId="3" borderId="27" xfId="0" applyFont="1" applyFill="1" applyBorder="1" applyProtection="1"/>
    <xf numFmtId="0" fontId="15" fillId="3" borderId="8" xfId="0" applyFont="1" applyFill="1" applyBorder="1" applyProtection="1"/>
    <xf numFmtId="0" fontId="6" fillId="3" borderId="28"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7" fillId="2" borderId="10" xfId="0" applyFont="1" applyFill="1" applyBorder="1" applyAlignment="1" applyProtection="1">
      <alignment horizontal="right"/>
    </xf>
    <xf numFmtId="0" fontId="6" fillId="2" borderId="11" xfId="0" applyFont="1" applyFill="1" applyBorder="1" applyProtection="1"/>
    <xf numFmtId="166" fontId="2" fillId="0" borderId="0" xfId="0" applyNumberFormat="1" applyFont="1" applyFill="1" applyBorder="1" applyAlignment="1" applyProtection="1">
      <alignment horizontal="left" vertical="center"/>
    </xf>
    <xf numFmtId="0" fontId="14" fillId="0" borderId="0" xfId="0" applyFont="1" applyFill="1" applyAlignment="1" applyProtection="1">
      <alignment horizontal="left"/>
    </xf>
    <xf numFmtId="0" fontId="30" fillId="0" borderId="0" xfId="0" applyFont="1" applyFill="1" applyAlignment="1" applyProtection="1">
      <alignment horizontal="left" indent="1"/>
    </xf>
    <xf numFmtId="0" fontId="31" fillId="0" borderId="0" xfId="0" applyFont="1" applyFill="1" applyBorder="1" applyAlignment="1" applyProtection="1">
      <alignment horizontal="left"/>
    </xf>
    <xf numFmtId="0" fontId="32" fillId="0" borderId="0" xfId="0" applyFont="1" applyFill="1" applyAlignment="1" applyProtection="1">
      <alignment horizontal="left"/>
    </xf>
    <xf numFmtId="0" fontId="33" fillId="0" borderId="0" xfId="0" applyFont="1" applyFill="1" applyAlignment="1" applyProtection="1">
      <alignment horizontal="left"/>
    </xf>
    <xf numFmtId="0" fontId="2" fillId="0" borderId="0" xfId="0" applyFont="1" applyFill="1" applyBorder="1" applyAlignment="1" applyProtection="1">
      <alignment horizontal="left"/>
    </xf>
    <xf numFmtId="0" fontId="29" fillId="0" borderId="4" xfId="0" applyFont="1" applyBorder="1" applyAlignment="1" applyProtection="1">
      <alignment horizontal="left"/>
    </xf>
    <xf numFmtId="0" fontId="10"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5" fillId="3" borderId="0" xfId="0" applyFont="1" applyFill="1" applyBorder="1" applyAlignment="1" applyProtection="1">
      <alignment horizontal="left"/>
    </xf>
    <xf numFmtId="0" fontId="15" fillId="3" borderId="8"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3" fontId="6" fillId="5" borderId="0" xfId="0" applyNumberFormat="1" applyFont="1" applyFill="1" applyBorder="1" applyAlignment="1" applyProtection="1">
      <alignment horizontal="left" vertical="center"/>
      <protection locked="0"/>
    </xf>
    <xf numFmtId="173" fontId="15"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3" fontId="6" fillId="0" borderId="0" xfId="0" applyNumberFormat="1"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10" fontId="35" fillId="0" borderId="0" xfId="0" applyNumberFormat="1" applyFont="1" applyFill="1" applyBorder="1" applyAlignment="1" applyProtection="1">
      <alignment horizontal="left" vertical="center"/>
    </xf>
    <xf numFmtId="1" fontId="15"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left"/>
    </xf>
    <xf numFmtId="0" fontId="6" fillId="0" borderId="0" xfId="0" applyFont="1" applyFill="1" applyAlignment="1" applyProtection="1">
      <alignment horizontal="left" vertical="center"/>
    </xf>
    <xf numFmtId="0" fontId="6" fillId="3" borderId="0" xfId="0" applyFont="1" applyFill="1" applyBorder="1" applyAlignment="1" applyProtection="1">
      <alignment horizontal="left"/>
    </xf>
    <xf numFmtId="0" fontId="6" fillId="3" borderId="0" xfId="0" applyNumberFormat="1" applyFont="1" applyFill="1" applyBorder="1" applyProtection="1"/>
    <xf numFmtId="175"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5" fontId="6" fillId="3" borderId="0" xfId="0" applyNumberFormat="1" applyFont="1" applyFill="1" applyBorder="1" applyProtection="1"/>
    <xf numFmtId="0" fontId="6" fillId="3" borderId="0" xfId="0" applyNumberFormat="1" applyFont="1" applyFill="1" applyBorder="1" applyAlignment="1" applyProtection="1"/>
    <xf numFmtId="173" fontId="6" fillId="3" borderId="0" xfId="0" applyNumberFormat="1" applyFont="1" applyFill="1" applyBorder="1" applyAlignment="1" applyProtection="1">
      <alignment horizontal="center"/>
    </xf>
    <xf numFmtId="172" fontId="6" fillId="3" borderId="0" xfId="0" applyNumberFormat="1" applyFont="1" applyFill="1" applyBorder="1" applyProtection="1"/>
    <xf numFmtId="176" fontId="6" fillId="3" borderId="0" xfId="0" applyNumberFormat="1" applyFont="1" applyFill="1" applyBorder="1" applyProtection="1"/>
    <xf numFmtId="2" fontId="6" fillId="3" borderId="0" xfId="0" applyNumberFormat="1" applyFont="1" applyFill="1" applyBorder="1" applyProtection="1"/>
    <xf numFmtId="170" fontId="6" fillId="3" borderId="0" xfId="0" applyNumberFormat="1" applyFont="1" applyFill="1" applyBorder="1" applyProtection="1"/>
    <xf numFmtId="0" fontId="6" fillId="2" borderId="2" xfId="0" applyNumberFormat="1" applyFont="1" applyFill="1" applyBorder="1" applyProtection="1"/>
    <xf numFmtId="175"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xf numFmtId="172" fontId="6" fillId="2" borderId="2" xfId="0" applyNumberFormat="1" applyFont="1" applyFill="1" applyBorder="1" applyProtection="1"/>
    <xf numFmtId="2" fontId="6" fillId="2" borderId="2" xfId="0" applyNumberFormat="1" applyFont="1" applyFill="1" applyBorder="1" applyProtection="1"/>
    <xf numFmtId="0" fontId="6" fillId="2" borderId="0" xfId="0" applyNumberFormat="1" applyFont="1" applyFill="1" applyBorder="1" applyProtection="1"/>
    <xf numFmtId="175"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xf numFmtId="172" fontId="6" fillId="2" borderId="0" xfId="0" applyNumberFormat="1" applyFont="1" applyFill="1" applyBorder="1" applyProtection="1"/>
    <xf numFmtId="2" fontId="6" fillId="2" borderId="0" xfId="0" applyNumberFormat="1" applyFont="1" applyFill="1" applyBorder="1" applyProtection="1"/>
    <xf numFmtId="0" fontId="36" fillId="3" borderId="0" xfId="0" applyFont="1" applyFill="1" applyBorder="1" applyProtection="1"/>
    <xf numFmtId="0" fontId="37" fillId="2" borderId="4" xfId="0" applyFont="1" applyFill="1" applyBorder="1" applyAlignment="1" applyProtection="1">
      <alignment horizontal="left"/>
    </xf>
    <xf numFmtId="0" fontId="38" fillId="2" borderId="0" xfId="0" applyFont="1" applyFill="1" applyBorder="1" applyProtection="1"/>
    <xf numFmtId="175" fontId="38" fillId="2" borderId="0" xfId="0" applyNumberFormat="1" applyFont="1" applyFill="1" applyBorder="1" applyAlignment="1" applyProtection="1">
      <alignment horizontal="center"/>
    </xf>
    <xf numFmtId="0" fontId="38" fillId="2" borderId="0" xfId="0" applyNumberFormat="1" applyFont="1" applyFill="1" applyBorder="1" applyAlignment="1" applyProtection="1">
      <alignment horizontal="center"/>
    </xf>
    <xf numFmtId="0" fontId="38" fillId="2" borderId="0" xfId="0" applyNumberFormat="1" applyFont="1" applyFill="1" applyBorder="1" applyAlignment="1" applyProtection="1"/>
    <xf numFmtId="172" fontId="38" fillId="2" borderId="0" xfId="0" applyNumberFormat="1" applyFont="1" applyFill="1" applyBorder="1" applyProtection="1"/>
    <xf numFmtId="2" fontId="38" fillId="2" borderId="0" xfId="0" applyNumberFormat="1" applyFont="1" applyFill="1" applyBorder="1" applyProtection="1"/>
    <xf numFmtId="0" fontId="38" fillId="2" borderId="5" xfId="0" applyFont="1" applyFill="1" applyBorder="1" applyProtection="1"/>
    <xf numFmtId="0" fontId="36" fillId="3" borderId="0" xfId="0" applyNumberFormat="1" applyFont="1" applyFill="1" applyBorder="1" applyProtection="1"/>
    <xf numFmtId="172" fontId="36" fillId="3" borderId="0" xfId="0" applyNumberFormat="1" applyFont="1" applyFill="1" applyBorder="1" applyProtection="1"/>
    <xf numFmtId="175" fontId="36" fillId="3" borderId="0" xfId="0" applyNumberFormat="1" applyFont="1" applyFill="1" applyBorder="1" applyAlignment="1" applyProtection="1">
      <alignment horizontal="center"/>
    </xf>
    <xf numFmtId="0" fontId="36" fillId="3" borderId="0" xfId="0" applyNumberFormat="1" applyFont="1" applyFill="1" applyBorder="1" applyAlignment="1" applyProtection="1">
      <alignment horizontal="center"/>
    </xf>
    <xf numFmtId="175" fontId="36" fillId="3" borderId="0" xfId="0" applyNumberFormat="1" applyFont="1" applyFill="1" applyBorder="1" applyProtection="1"/>
    <xf numFmtId="1" fontId="36" fillId="3" borderId="0" xfId="0" applyNumberFormat="1" applyFont="1" applyFill="1" applyBorder="1" applyProtection="1"/>
    <xf numFmtId="0" fontId="38" fillId="3" borderId="0" xfId="0" applyFont="1" applyFill="1" applyBorder="1" applyProtection="1"/>
    <xf numFmtId="1" fontId="6" fillId="3" borderId="0" xfId="0" applyNumberFormat="1" applyFont="1" applyFill="1" applyBorder="1" applyProtection="1"/>
    <xf numFmtId="0" fontId="39" fillId="3" borderId="0" xfId="0" applyFont="1" applyFill="1" applyBorder="1" applyProtection="1"/>
    <xf numFmtId="0" fontId="39" fillId="2" borderId="4" xfId="0" applyFont="1" applyFill="1" applyBorder="1" applyProtection="1"/>
    <xf numFmtId="177" fontId="15" fillId="2" borderId="0" xfId="0" applyNumberFormat="1" applyFont="1" applyFill="1" applyBorder="1" applyAlignment="1" applyProtection="1">
      <alignment horizontal="left"/>
    </xf>
    <xf numFmtId="0" fontId="40" fillId="2" borderId="0" xfId="0" applyFont="1" applyFill="1" applyBorder="1" applyAlignment="1" applyProtection="1">
      <alignment horizontal="left"/>
    </xf>
    <xf numFmtId="175" fontId="39" fillId="2" borderId="0" xfId="0" applyNumberFormat="1" applyFont="1" applyFill="1" applyBorder="1" applyAlignment="1" applyProtection="1">
      <alignment horizontal="center"/>
    </xf>
    <xf numFmtId="0" fontId="39" fillId="2" borderId="0" xfId="0" applyNumberFormat="1" applyFont="1" applyFill="1" applyBorder="1" applyAlignment="1" applyProtection="1">
      <alignment horizontal="center"/>
    </xf>
    <xf numFmtId="0" fontId="39" fillId="2" borderId="0" xfId="0" applyFont="1" applyFill="1" applyBorder="1" applyProtection="1"/>
    <xf numFmtId="0" fontId="39" fillId="2" borderId="0" xfId="0" applyNumberFormat="1" applyFont="1" applyFill="1" applyBorder="1" applyAlignment="1" applyProtection="1"/>
    <xf numFmtId="0" fontId="39" fillId="2" borderId="0" xfId="0" applyFont="1" applyFill="1" applyBorder="1" applyAlignment="1" applyProtection="1">
      <alignment horizontal="center"/>
    </xf>
    <xf numFmtId="172" fontId="39" fillId="2" borderId="0" xfId="0" applyNumberFormat="1" applyFont="1" applyFill="1" applyBorder="1" applyProtection="1"/>
    <xf numFmtId="2" fontId="39" fillId="2" borderId="0" xfId="0" applyNumberFormat="1" applyFont="1" applyFill="1" applyBorder="1" applyProtection="1"/>
    <xf numFmtId="0" fontId="39" fillId="2" borderId="5" xfId="0" applyFont="1" applyFill="1" applyBorder="1" applyProtection="1"/>
    <xf numFmtId="0" fontId="39" fillId="3" borderId="0" xfId="0" applyNumberFormat="1" applyFont="1" applyFill="1" applyBorder="1" applyProtection="1"/>
    <xf numFmtId="172" fontId="39" fillId="3" borderId="0" xfId="0" applyNumberFormat="1" applyFont="1" applyFill="1" applyBorder="1" applyProtection="1"/>
    <xf numFmtId="175" fontId="39" fillId="3" borderId="0" xfId="0" applyNumberFormat="1" applyFont="1" applyFill="1" applyBorder="1" applyAlignment="1" applyProtection="1">
      <alignment horizontal="center"/>
    </xf>
    <xf numFmtId="0" fontId="39" fillId="3" borderId="0" xfId="0" applyNumberFormat="1" applyFont="1" applyFill="1" applyBorder="1" applyAlignment="1" applyProtection="1">
      <alignment horizontal="center"/>
    </xf>
    <xf numFmtId="175" fontId="39" fillId="3" borderId="0" xfId="0" applyNumberFormat="1" applyFont="1" applyFill="1" applyBorder="1" applyProtection="1"/>
    <xf numFmtId="1" fontId="39" fillId="3" borderId="0" xfId="0" applyNumberFormat="1" applyFont="1" applyFill="1" applyBorder="1" applyProtection="1"/>
    <xf numFmtId="0" fontId="35" fillId="2" borderId="0" xfId="0" applyFont="1" applyFill="1" applyBorder="1" applyAlignment="1" applyProtection="1">
      <alignment horizontal="left"/>
    </xf>
    <xf numFmtId="0" fontId="41" fillId="2" borderId="0" xfId="0" applyFont="1" applyFill="1" applyBorder="1" applyAlignment="1" applyProtection="1">
      <alignment horizontal="left"/>
    </xf>
    <xf numFmtId="0" fontId="42" fillId="2" borderId="0" xfId="0" applyFont="1" applyFill="1" applyBorder="1" applyAlignment="1" applyProtection="1">
      <alignment horizontal="left" indent="1"/>
    </xf>
    <xf numFmtId="0" fontId="6" fillId="3" borderId="7" xfId="0" applyFont="1" applyFill="1" applyBorder="1" applyAlignment="1" applyProtection="1"/>
    <xf numFmtId="0" fontId="35" fillId="3" borderId="7" xfId="0" applyFont="1" applyFill="1" applyBorder="1" applyAlignment="1" applyProtection="1">
      <alignment horizontal="left"/>
    </xf>
    <xf numFmtId="174"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5"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2" fontId="6" fillId="3" borderId="7" xfId="0" applyNumberFormat="1" applyFont="1" applyFill="1" applyBorder="1" applyProtection="1"/>
    <xf numFmtId="0" fontId="19" fillId="3" borderId="0" xfId="0" applyFont="1" applyFill="1" applyBorder="1" applyAlignment="1" applyProtection="1">
      <alignment horizontal="center"/>
    </xf>
    <xf numFmtId="0" fontId="19" fillId="2" borderId="4" xfId="0" applyFont="1" applyFill="1" applyBorder="1" applyAlignment="1" applyProtection="1">
      <alignment horizontal="center"/>
    </xf>
    <xf numFmtId="0" fontId="19" fillId="3" borderId="26" xfId="0" applyFont="1" applyFill="1" applyBorder="1" applyAlignment="1" applyProtection="1">
      <alignment horizontal="center"/>
    </xf>
    <xf numFmtId="0" fontId="24" fillId="3" borderId="6" xfId="0" applyFont="1" applyFill="1" applyBorder="1" applyAlignment="1" applyProtection="1">
      <alignment horizontal="left"/>
    </xf>
    <xf numFmtId="0" fontId="19" fillId="3" borderId="23" xfId="0" applyNumberFormat="1" applyFont="1" applyFill="1" applyBorder="1" applyAlignment="1" applyProtection="1">
      <alignment horizontal="center"/>
    </xf>
    <xf numFmtId="176" fontId="19" fillId="2" borderId="5" xfId="0" applyNumberFormat="1" applyFont="1" applyFill="1" applyBorder="1" applyAlignment="1" applyProtection="1">
      <alignment horizontal="center"/>
    </xf>
    <xf numFmtId="176" fontId="19" fillId="3" borderId="0" xfId="0" applyNumberFormat="1" applyFont="1" applyFill="1" applyBorder="1" applyAlignment="1" applyProtection="1">
      <alignment horizontal="center"/>
    </xf>
    <xf numFmtId="175" fontId="19" fillId="3" borderId="0" xfId="0" applyNumberFormat="1" applyFont="1" applyFill="1" applyBorder="1" applyAlignment="1" applyProtection="1">
      <alignment horizontal="center"/>
    </xf>
    <xf numFmtId="1" fontId="19" fillId="3" borderId="0" xfId="0" applyNumberFormat="1" applyFont="1" applyFill="1" applyBorder="1" applyAlignment="1" applyProtection="1">
      <alignment horizontal="center"/>
    </xf>
    <xf numFmtId="0" fontId="43" fillId="3" borderId="0" xfId="0" applyFont="1" applyFill="1" applyBorder="1" applyAlignment="1" applyProtection="1">
      <alignment horizontal="center"/>
    </xf>
    <xf numFmtId="0" fontId="44" fillId="3" borderId="23" xfId="0" applyNumberFormat="1" applyFont="1" applyFill="1" applyBorder="1" applyAlignment="1" applyProtection="1">
      <alignment horizontal="center"/>
    </xf>
    <xf numFmtId="176" fontId="44" fillId="2" borderId="5" xfId="0" applyNumberFormat="1" applyFont="1" applyFill="1" applyBorder="1" applyAlignment="1" applyProtection="1">
      <alignment horizontal="center"/>
    </xf>
    <xf numFmtId="176" fontId="44" fillId="3" borderId="0" xfId="0" applyNumberFormat="1" applyFont="1" applyFill="1" applyBorder="1" applyAlignment="1" applyProtection="1">
      <alignment horizontal="center"/>
    </xf>
    <xf numFmtId="175" fontId="44" fillId="3" borderId="0" xfId="0" applyNumberFormat="1" applyFont="1" applyFill="1" applyBorder="1" applyAlignment="1" applyProtection="1">
      <alignment horizontal="center"/>
    </xf>
    <xf numFmtId="0" fontId="45" fillId="3" borderId="0" xfId="0" applyFont="1" applyFill="1" applyBorder="1" applyAlignment="1" applyProtection="1">
      <alignment horizontal="center"/>
    </xf>
    <xf numFmtId="0" fontId="45" fillId="2" borderId="4" xfId="0" applyFont="1" applyFill="1" applyBorder="1" applyAlignment="1" applyProtection="1">
      <alignment horizontal="center"/>
    </xf>
    <xf numFmtId="0" fontId="45" fillId="3" borderId="26" xfId="0" applyFont="1" applyFill="1" applyBorder="1" applyAlignment="1" applyProtection="1">
      <alignment horizontal="center"/>
    </xf>
    <xf numFmtId="0" fontId="45" fillId="3" borderId="23" xfId="0" applyFont="1" applyFill="1" applyBorder="1" applyAlignment="1" applyProtection="1">
      <alignment horizontal="center"/>
    </xf>
    <xf numFmtId="0" fontId="45" fillId="2" borderId="5" xfId="0" applyFont="1" applyFill="1" applyBorder="1" applyAlignment="1" applyProtection="1">
      <alignment horizontal="center"/>
    </xf>
    <xf numFmtId="1" fontId="46" fillId="3" borderId="6" xfId="0" applyNumberFormat="1" applyFont="1" applyFill="1" applyBorder="1" applyAlignment="1" applyProtection="1">
      <alignment horizontal="center"/>
    </xf>
    <xf numFmtId="175" fontId="46" fillId="3" borderId="6" xfId="0" applyNumberFormat="1" applyFont="1" applyFill="1" applyBorder="1" applyAlignment="1" applyProtection="1">
      <alignment horizontal="center"/>
    </xf>
    <xf numFmtId="176" fontId="46" fillId="3" borderId="6" xfId="0" applyNumberFormat="1" applyFont="1" applyFill="1" applyBorder="1" applyAlignment="1" applyProtection="1">
      <alignment horizontal="left"/>
    </xf>
    <xf numFmtId="176" fontId="6" fillId="3" borderId="0" xfId="1" applyNumberFormat="1" applyFont="1" applyFill="1" applyBorder="1" applyProtection="1"/>
    <xf numFmtId="0" fontId="6" fillId="2" borderId="6" xfId="0" applyFont="1" applyFill="1" applyBorder="1" applyAlignment="1" applyProtection="1">
      <alignment horizontal="left"/>
      <protection locked="0"/>
    </xf>
    <xf numFmtId="178"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5" fontId="6" fillId="2" borderId="6" xfId="1" applyNumberFormat="1" applyFont="1" applyFill="1" applyBorder="1" applyAlignment="1" applyProtection="1">
      <alignment horizontal="center"/>
      <protection locked="0"/>
    </xf>
    <xf numFmtId="176" fontId="6" fillId="2" borderId="5" xfId="1" applyNumberFormat="1" applyFont="1" applyFill="1" applyBorder="1" applyProtection="1"/>
    <xf numFmtId="175" fontId="6" fillId="3" borderId="0" xfId="1" applyNumberFormat="1" applyFont="1" applyFill="1" applyBorder="1" applyAlignment="1" applyProtection="1">
      <alignment horizontal="center"/>
    </xf>
    <xf numFmtId="0" fontId="35" fillId="2" borderId="5" xfId="0" applyNumberFormat="1" applyFont="1" applyFill="1" applyBorder="1" applyProtection="1"/>
    <xf numFmtId="0" fontId="15" fillId="3" borderId="0" xfId="0" applyNumberFormat="1" applyFont="1" applyFill="1" applyBorder="1" applyProtection="1"/>
    <xf numFmtId="2" fontId="15" fillId="3" borderId="0" xfId="0" applyNumberFormat="1" applyFont="1" applyFill="1" applyBorder="1" applyAlignment="1" applyProtection="1">
      <alignment horizontal="center"/>
    </xf>
    <xf numFmtId="175" fontId="15" fillId="3" borderId="6" xfId="0" applyNumberFormat="1" applyFont="1" applyFill="1" applyBorder="1" applyAlignment="1" applyProtection="1">
      <alignment horizontal="center"/>
    </xf>
    <xf numFmtId="0" fontId="6" fillId="3" borderId="23" xfId="0" applyNumberFormat="1" applyFont="1" applyFill="1" applyBorder="1" applyProtection="1"/>
    <xf numFmtId="0" fontId="15" fillId="2" borderId="5" xfId="0" applyNumberFormat="1" applyFont="1" applyFill="1" applyBorder="1" applyProtection="1"/>
    <xf numFmtId="0" fontId="6" fillId="3" borderId="8" xfId="0"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5" fontId="6" fillId="3" borderId="8" xfId="0" applyNumberFormat="1" applyFont="1" applyFill="1" applyBorder="1" applyAlignment="1" applyProtection="1">
      <alignment horizontal="center"/>
    </xf>
    <xf numFmtId="176" fontId="15" fillId="3" borderId="8" xfId="0" applyNumberFormat="1" applyFont="1" applyFill="1" applyBorder="1" applyProtection="1"/>
    <xf numFmtId="172" fontId="15" fillId="3" borderId="8" xfId="0" applyNumberFormat="1" applyFont="1" applyFill="1" applyBorder="1" applyProtection="1"/>
    <xf numFmtId="2" fontId="15" fillId="3" borderId="8" xfId="0" applyNumberFormat="1" applyFont="1" applyFill="1" applyBorder="1" applyProtection="1"/>
    <xf numFmtId="0" fontId="6" fillId="3" borderId="28" xfId="0" applyNumberFormat="1" applyFont="1" applyFill="1" applyBorder="1" applyProtection="1"/>
    <xf numFmtId="176" fontId="15" fillId="2" borderId="0" xfId="0" applyNumberFormat="1" applyFont="1" applyFill="1" applyBorder="1" applyProtection="1"/>
    <xf numFmtId="0" fontId="19" fillId="3" borderId="0" xfId="0" applyFont="1" applyFill="1" applyBorder="1" applyProtection="1"/>
    <xf numFmtId="176" fontId="19" fillId="3" borderId="0" xfId="1" applyNumberFormat="1" applyFont="1" applyFill="1" applyBorder="1" applyProtection="1"/>
    <xf numFmtId="0" fontId="15" fillId="3" borderId="0" xfId="0" quotePrefix="1" applyFont="1" applyFill="1" applyBorder="1" applyAlignment="1" applyProtection="1">
      <alignment horizontal="right"/>
    </xf>
    <xf numFmtId="0" fontId="6" fillId="2" borderId="10" xfId="0" applyNumberFormat="1" applyFont="1" applyFill="1" applyBorder="1" applyAlignment="1" applyProtection="1">
      <alignment horizontal="center"/>
    </xf>
    <xf numFmtId="175" fontId="6" fillId="2" borderId="10" xfId="1" applyNumberFormat="1" applyFont="1" applyFill="1" applyBorder="1" applyAlignment="1" applyProtection="1">
      <alignment horizontal="center"/>
    </xf>
    <xf numFmtId="175" fontId="6" fillId="2" borderId="10" xfId="0" applyNumberFormat="1" applyFont="1" applyFill="1" applyBorder="1" applyAlignment="1" applyProtection="1">
      <alignment horizontal="center"/>
    </xf>
    <xf numFmtId="176" fontId="6" fillId="2" borderId="10" xfId="1" applyNumberFormat="1" applyFont="1" applyFill="1" applyBorder="1" applyAlignment="1" applyProtection="1"/>
    <xf numFmtId="176" fontId="6" fillId="2" borderId="10" xfId="1" applyNumberFormat="1" applyFont="1" applyFill="1" applyBorder="1" applyProtection="1"/>
    <xf numFmtId="176" fontId="6" fillId="2" borderId="10" xfId="1" applyNumberFormat="1" applyFont="1" applyFill="1" applyBorder="1" applyAlignment="1" applyProtection="1">
      <alignment horizontal="center"/>
    </xf>
    <xf numFmtId="172"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6" fontId="6" fillId="3" borderId="0" xfId="1" applyNumberFormat="1" applyFont="1" applyFill="1" applyBorder="1" applyAlignment="1" applyProtection="1"/>
    <xf numFmtId="176" fontId="6" fillId="3" borderId="0" xfId="1" applyNumberFormat="1" applyFont="1" applyFill="1" applyBorder="1" applyAlignment="1" applyProtection="1">
      <alignment horizontal="center"/>
    </xf>
    <xf numFmtId="172"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7" fontId="15" fillId="3" borderId="0" xfId="0" applyNumberFormat="1" applyFont="1" applyFill="1" applyBorder="1" applyAlignment="1" applyProtection="1">
      <alignment horizontal="left"/>
    </xf>
    <xf numFmtId="0" fontId="19" fillId="3" borderId="0" xfId="0" applyFont="1" applyFill="1" applyBorder="1" applyAlignment="1" applyProtection="1"/>
    <xf numFmtId="176" fontId="19" fillId="3" borderId="0" xfId="0" applyNumberFormat="1" applyFont="1" applyFill="1" applyBorder="1" applyAlignment="1" applyProtection="1"/>
    <xf numFmtId="175" fontId="19" fillId="3" borderId="0" xfId="0" applyNumberFormat="1" applyFont="1" applyFill="1" applyBorder="1" applyAlignment="1" applyProtection="1"/>
    <xf numFmtId="1" fontId="19" fillId="3" borderId="0" xfId="0" applyNumberFormat="1" applyFont="1" applyFill="1" applyBorder="1" applyAlignment="1" applyProtection="1"/>
    <xf numFmtId="176" fontId="44" fillId="3" borderId="0" xfId="0" applyNumberFormat="1" applyFont="1" applyFill="1" applyBorder="1" applyAlignment="1" applyProtection="1"/>
    <xf numFmtId="175" fontId="44" fillId="3" borderId="0" xfId="0" applyNumberFormat="1" applyFont="1" applyFill="1" applyBorder="1" applyAlignment="1" applyProtection="1"/>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35" fillId="3" borderId="0" xfId="0" applyFont="1" applyFill="1" applyBorder="1" applyAlignment="1" applyProtection="1">
      <alignment horizontal="left"/>
    </xf>
    <xf numFmtId="0" fontId="18" fillId="3" borderId="0" xfId="0" applyFont="1" applyFill="1" applyBorder="1" applyAlignment="1" applyProtection="1">
      <alignment horizontal="left"/>
    </xf>
    <xf numFmtId="0" fontId="18" fillId="2" borderId="4" xfId="0" applyFont="1" applyFill="1" applyBorder="1" applyAlignment="1" applyProtection="1">
      <alignment horizontal="left"/>
    </xf>
    <xf numFmtId="0" fontId="18" fillId="3" borderId="26" xfId="0" applyFont="1" applyFill="1" applyBorder="1" applyAlignment="1" applyProtection="1">
      <alignment horizontal="left"/>
    </xf>
    <xf numFmtId="0" fontId="18" fillId="3" borderId="23" xfId="0" applyNumberFormat="1" applyFont="1" applyFill="1" applyBorder="1" applyAlignment="1" applyProtection="1">
      <alignment horizontal="left"/>
    </xf>
    <xf numFmtId="176" fontId="18" fillId="2" borderId="5" xfId="0" applyNumberFormat="1" applyFont="1" applyFill="1" applyBorder="1" applyAlignment="1" applyProtection="1">
      <alignment horizontal="left"/>
    </xf>
    <xf numFmtId="176" fontId="18" fillId="3" borderId="0" xfId="0" applyNumberFormat="1" applyFont="1" applyFill="1" applyBorder="1" applyAlignment="1" applyProtection="1">
      <alignment horizontal="left"/>
    </xf>
    <xf numFmtId="0" fontId="18" fillId="3" borderId="0" xfId="0" applyFont="1" applyFill="1" applyBorder="1" applyProtection="1"/>
    <xf numFmtId="0" fontId="18" fillId="2" borderId="4" xfId="0" applyFont="1" applyFill="1" applyBorder="1" applyProtection="1"/>
    <xf numFmtId="0" fontId="18" fillId="3" borderId="26" xfId="0" applyFont="1" applyFill="1" applyBorder="1" applyAlignment="1" applyProtection="1">
      <alignment horizontal="center"/>
    </xf>
    <xf numFmtId="0" fontId="43" fillId="3" borderId="23" xfId="0" applyNumberFormat="1" applyFont="1" applyFill="1" applyBorder="1" applyAlignment="1" applyProtection="1">
      <alignment horizontal="center"/>
    </xf>
    <xf numFmtId="176" fontId="43" fillId="2" borderId="5" xfId="0" applyNumberFormat="1" applyFont="1" applyFill="1" applyBorder="1" applyAlignment="1" applyProtection="1">
      <alignment horizontal="center"/>
    </xf>
    <xf numFmtId="176" fontId="43" fillId="3" borderId="0" xfId="0" applyNumberFormat="1" applyFont="1" applyFill="1" applyBorder="1" applyAlignment="1" applyProtection="1">
      <alignment horizontal="center"/>
    </xf>
    <xf numFmtId="176" fontId="18" fillId="3" borderId="0" xfId="0" applyNumberFormat="1" applyFont="1" applyFill="1" applyBorder="1" applyAlignment="1" applyProtection="1">
      <alignment horizontal="center"/>
    </xf>
    <xf numFmtId="0" fontId="18" fillId="3" borderId="26" xfId="0" applyFont="1" applyFill="1" applyBorder="1" applyProtection="1"/>
    <xf numFmtId="0" fontId="18" fillId="3" borderId="23" xfId="0" applyFont="1" applyFill="1" applyBorder="1" applyProtection="1"/>
    <xf numFmtId="0" fontId="18" fillId="2" borderId="5" xfId="0" applyFont="1" applyFill="1" applyBorder="1" applyProtection="1"/>
    <xf numFmtId="176" fontId="18" fillId="3" borderId="0" xfId="1" applyNumberFormat="1" applyFont="1" applyFill="1" applyBorder="1" applyProtection="1"/>
    <xf numFmtId="0" fontId="6" fillId="3" borderId="23" xfId="0" applyFont="1" applyFill="1" applyBorder="1" applyAlignment="1" applyProtection="1">
      <alignment horizontal="center"/>
    </xf>
    <xf numFmtId="0" fontId="15" fillId="3" borderId="6" xfId="0" applyNumberFormat="1" applyFont="1" applyFill="1" applyBorder="1" applyAlignment="1" applyProtection="1">
      <alignment horizontal="center"/>
    </xf>
    <xf numFmtId="175" fontId="6" fillId="2" borderId="2" xfId="1" applyNumberFormat="1" applyFont="1" applyFill="1" applyBorder="1" applyAlignment="1" applyProtection="1">
      <alignment horizontal="center"/>
    </xf>
    <xf numFmtId="176" fontId="6" fillId="2" borderId="2" xfId="1" applyNumberFormat="1" applyFont="1" applyFill="1" applyBorder="1" applyAlignment="1" applyProtection="1"/>
    <xf numFmtId="176" fontId="6" fillId="2" borderId="2" xfId="1" applyNumberFormat="1" applyFont="1" applyFill="1" applyBorder="1" applyProtection="1"/>
    <xf numFmtId="172" fontId="6" fillId="2" borderId="2" xfId="0" applyNumberFormat="1" applyFont="1" applyFill="1" applyBorder="1" applyAlignment="1" applyProtection="1">
      <alignment horizontal="center"/>
    </xf>
    <xf numFmtId="2" fontId="6" fillId="2" borderId="2" xfId="0" applyNumberFormat="1" applyFont="1" applyFill="1" applyBorder="1" applyAlignment="1" applyProtection="1">
      <alignment horizontal="center"/>
    </xf>
    <xf numFmtId="175" fontId="6" fillId="2" borderId="0" xfId="1" applyNumberFormat="1" applyFont="1" applyFill="1" applyBorder="1" applyAlignment="1" applyProtection="1">
      <alignment horizontal="center"/>
    </xf>
    <xf numFmtId="176" fontId="6" fillId="2" borderId="0" xfId="1" applyNumberFormat="1" applyFont="1" applyFill="1" applyBorder="1" applyAlignment="1" applyProtection="1"/>
    <xf numFmtId="176" fontId="6" fillId="2" borderId="0" xfId="1" applyNumberFormat="1" applyFont="1" applyFill="1" applyBorder="1" applyProtection="1"/>
    <xf numFmtId="172"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6" fontId="6" fillId="2" borderId="5" xfId="0" applyNumberFormat="1" applyFont="1" applyFill="1" applyBorder="1" applyAlignment="1" applyProtection="1">
      <alignment horizontal="center"/>
    </xf>
    <xf numFmtId="176" fontId="6" fillId="3" borderId="0" xfId="0" applyNumberFormat="1" applyFont="1" applyFill="1" applyBorder="1" applyAlignment="1" applyProtection="1">
      <alignment horizontal="center"/>
    </xf>
    <xf numFmtId="176" fontId="46" fillId="2" borderId="5" xfId="0" applyNumberFormat="1" applyFont="1" applyFill="1" applyBorder="1" applyAlignment="1" applyProtection="1">
      <alignment horizontal="center"/>
    </xf>
    <xf numFmtId="176" fontId="46" fillId="3" borderId="0" xfId="0" applyNumberFormat="1" applyFont="1" applyFill="1" applyBorder="1" applyAlignment="1" applyProtection="1">
      <alignment horizontal="center"/>
    </xf>
    <xf numFmtId="0" fontId="46" fillId="3" borderId="0" xfId="0" applyFont="1" applyFill="1" applyBorder="1" applyAlignment="1" applyProtection="1">
      <alignment horizontal="left"/>
    </xf>
    <xf numFmtId="0" fontId="46" fillId="3" borderId="0" xfId="0" applyFont="1" applyFill="1" applyBorder="1" applyAlignment="1" applyProtection="1">
      <alignment horizontal="center"/>
    </xf>
    <xf numFmtId="176" fontId="15" fillId="2" borderId="10" xfId="0" applyNumberFormat="1" applyFont="1" applyFill="1" applyBorder="1" applyProtection="1"/>
    <xf numFmtId="176" fontId="15" fillId="3" borderId="0" xfId="0" applyNumberFormat="1" applyFont="1" applyFill="1" applyBorder="1" applyProtection="1"/>
    <xf numFmtId="0" fontId="15" fillId="3" borderId="0" xfId="0" applyNumberFormat="1" applyFont="1" applyFill="1" applyBorder="1" applyAlignment="1" applyProtection="1">
      <alignment horizontal="center"/>
    </xf>
    <xf numFmtId="179" fontId="15" fillId="3" borderId="0" xfId="0" applyNumberFormat="1" applyFont="1" applyFill="1" applyBorder="1" applyAlignment="1" applyProtection="1">
      <alignment horizontal="right"/>
    </xf>
    <xf numFmtId="170" fontId="19" fillId="3" borderId="0" xfId="0" applyNumberFormat="1" applyFont="1" applyFill="1" applyBorder="1" applyProtection="1"/>
    <xf numFmtId="175" fontId="38" fillId="3" borderId="0" xfId="0" applyNumberFormat="1" applyFont="1" applyFill="1" applyBorder="1" applyAlignment="1" applyProtection="1">
      <alignment horizontal="center"/>
    </xf>
    <xf numFmtId="0" fontId="38" fillId="3" borderId="0" xfId="0" applyNumberFormat="1" applyFont="1" applyFill="1" applyBorder="1" applyAlignment="1" applyProtection="1">
      <alignment horizontal="center"/>
    </xf>
    <xf numFmtId="175" fontId="38" fillId="3" borderId="0" xfId="0" applyNumberFormat="1" applyFont="1" applyFill="1" applyBorder="1" applyProtection="1"/>
    <xf numFmtId="1" fontId="38" fillId="3" borderId="0" xfId="0" applyNumberFormat="1" applyFont="1" applyFill="1" applyBorder="1" applyProtection="1"/>
    <xf numFmtId="1" fontId="39" fillId="2" borderId="0" xfId="0" applyNumberFormat="1" applyFont="1" applyFill="1" applyBorder="1" applyAlignment="1" applyProtection="1">
      <alignment horizontal="center"/>
    </xf>
    <xf numFmtId="175" fontId="6" fillId="3" borderId="0" xfId="0" applyNumberFormat="1" applyFont="1" applyFill="1" applyAlignment="1" applyProtection="1">
      <alignment horizontal="center"/>
    </xf>
    <xf numFmtId="0" fontId="6" fillId="3" borderId="0" xfId="0" applyNumberFormat="1" applyFont="1" applyFill="1" applyAlignment="1" applyProtection="1">
      <alignment horizontal="center"/>
    </xf>
    <xf numFmtId="175" fontId="6" fillId="3" borderId="0" xfId="0" applyNumberFormat="1" applyFont="1" applyFill="1" applyProtection="1"/>
    <xf numFmtId="1" fontId="6" fillId="3" borderId="0" xfId="0" applyNumberFormat="1" applyFont="1" applyFill="1" applyProtection="1"/>
    <xf numFmtId="2" fontId="18" fillId="3" borderId="7" xfId="0" applyNumberFormat="1" applyFont="1" applyFill="1" applyBorder="1" applyProtection="1"/>
    <xf numFmtId="176" fontId="6" fillId="2" borderId="2" xfId="1" applyNumberFormat="1" applyFont="1" applyFill="1" applyBorder="1" applyAlignment="1" applyProtection="1">
      <alignment horizontal="center"/>
    </xf>
    <xf numFmtId="176" fontId="6" fillId="2" borderId="0" xfId="1" applyNumberFormat="1" applyFont="1" applyFill="1" applyBorder="1" applyAlignment="1" applyProtection="1">
      <alignment horizontal="center"/>
    </xf>
    <xf numFmtId="49" fontId="15" fillId="2" borderId="0" xfId="0" applyNumberFormat="1" applyFont="1" applyFill="1" applyBorder="1" applyAlignment="1" applyProtection="1">
      <alignment horizontal="left"/>
    </xf>
    <xf numFmtId="0" fontId="47" fillId="2" borderId="4" xfId="0" applyFont="1" applyFill="1" applyBorder="1" applyProtection="1"/>
    <xf numFmtId="0" fontId="47" fillId="2" borderId="0" xfId="0" applyFont="1" applyFill="1" applyBorder="1" applyProtection="1"/>
    <xf numFmtId="0" fontId="48" fillId="2" borderId="0" xfId="0" applyFont="1" applyFill="1" applyBorder="1" applyProtection="1"/>
    <xf numFmtId="0" fontId="48" fillId="2" borderId="5" xfId="0" applyFont="1" applyFill="1" applyBorder="1" applyProtection="1"/>
    <xf numFmtId="0" fontId="48" fillId="3" borderId="0" xfId="0" applyFont="1" applyFill="1" applyBorder="1" applyProtection="1"/>
    <xf numFmtId="0" fontId="49" fillId="2" borderId="4" xfId="0" applyFont="1" applyFill="1" applyBorder="1" applyProtection="1"/>
    <xf numFmtId="0" fontId="35" fillId="2" borderId="0" xfId="0" applyFont="1" applyFill="1" applyBorder="1" applyAlignment="1" applyProtection="1">
      <alignment horizontal="right"/>
    </xf>
    <xf numFmtId="0" fontId="22" fillId="2" borderId="5" xfId="0" applyFont="1" applyFill="1" applyBorder="1" applyProtection="1"/>
    <xf numFmtId="0" fontId="22" fillId="3" borderId="0" xfId="0" applyFont="1" applyFill="1" applyBorder="1" applyProtection="1"/>
    <xf numFmtId="0" fontId="46" fillId="2" borderId="0" xfId="0" applyFont="1" applyFill="1" applyBorder="1" applyAlignment="1" applyProtection="1">
      <alignment horizontal="right"/>
    </xf>
    <xf numFmtId="0" fontId="49" fillId="2" borderId="0" xfId="0" applyFont="1" applyFill="1" applyBorder="1" applyProtection="1"/>
    <xf numFmtId="0" fontId="46" fillId="2" borderId="4" xfId="0" applyFont="1" applyFill="1" applyBorder="1" applyAlignment="1" applyProtection="1">
      <alignment horizontal="right"/>
    </xf>
    <xf numFmtId="0" fontId="35" fillId="2" borderId="0" xfId="0" applyFont="1" applyFill="1" applyBorder="1" applyAlignment="1" applyProtection="1">
      <alignment horizontal="center"/>
    </xf>
    <xf numFmtId="0" fontId="21" fillId="2" borderId="0" xfId="0" applyFont="1" applyFill="1" applyBorder="1" applyProtection="1"/>
    <xf numFmtId="0" fontId="44" fillId="2" borderId="0" xfId="0" applyNumberFormat="1" applyFont="1" applyFill="1" applyBorder="1" applyAlignment="1" applyProtection="1">
      <alignment horizontal="right"/>
    </xf>
    <xf numFmtId="0" fontId="46"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2" fontId="6" fillId="2" borderId="26" xfId="0" applyNumberFormat="1" applyFont="1" applyFill="1" applyBorder="1" applyProtection="1">
      <protection locked="0"/>
    </xf>
    <xf numFmtId="0" fontId="15" fillId="3" borderId="0" xfId="0" applyFont="1" applyFill="1" applyBorder="1" applyAlignment="1" applyProtection="1">
      <alignment horizontal="right"/>
    </xf>
    <xf numFmtId="172" fontId="6" fillId="2" borderId="6" xfId="0" applyNumberFormat="1" applyFont="1" applyFill="1" applyBorder="1" applyProtection="1">
      <protection locked="0"/>
    </xf>
    <xf numFmtId="0" fontId="15"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44" fillId="2" borderId="4" xfId="0" applyFont="1" applyFill="1" applyBorder="1" applyAlignment="1" applyProtection="1">
      <alignment horizontal="right"/>
    </xf>
    <xf numFmtId="0" fontId="50" fillId="2" borderId="0" xfId="0" applyFont="1" applyFill="1" applyBorder="1" applyAlignment="1" applyProtection="1">
      <alignment horizontal="center"/>
    </xf>
    <xf numFmtId="0" fontId="47" fillId="2" borderId="0" xfId="0" applyFont="1" applyFill="1" applyBorder="1" applyAlignment="1" applyProtection="1">
      <alignment horizontal="left"/>
    </xf>
    <xf numFmtId="0" fontId="47" fillId="2" borderId="0" xfId="0" applyFont="1" applyFill="1" applyBorder="1" applyAlignment="1" applyProtection="1">
      <alignment horizontal="center"/>
    </xf>
    <xf numFmtId="0" fontId="47" fillId="3" borderId="0" xfId="0" applyFont="1" applyFill="1" applyBorder="1" applyProtection="1"/>
    <xf numFmtId="0" fontId="15" fillId="2" borderId="0" xfId="0" applyFont="1" applyFill="1" applyBorder="1" applyProtection="1"/>
    <xf numFmtId="0" fontId="39" fillId="2" borderId="0" xfId="0" applyFont="1" applyFill="1" applyBorder="1" applyAlignment="1" applyProtection="1">
      <alignment horizontal="left"/>
    </xf>
    <xf numFmtId="0" fontId="51" fillId="2" borderId="0" xfId="0" applyFont="1" applyFill="1" applyBorder="1" applyProtection="1"/>
    <xf numFmtId="0" fontId="43" fillId="2" borderId="0" xfId="0" applyFont="1" applyFill="1" applyBorder="1" applyAlignment="1" applyProtection="1">
      <alignment horizontal="center"/>
    </xf>
    <xf numFmtId="0" fontId="46" fillId="2" borderId="0" xfId="0" applyFont="1" applyFill="1" applyBorder="1" applyAlignment="1" applyProtection="1">
      <alignment horizontal="center"/>
    </xf>
    <xf numFmtId="0" fontId="46" fillId="2" borderId="0" xfId="0" applyFont="1" applyFill="1" applyBorder="1" applyAlignment="1" applyProtection="1">
      <alignment horizontal="left"/>
    </xf>
    <xf numFmtId="0" fontId="46" fillId="2" borderId="0" xfId="0" applyNumberFormat="1" applyFont="1" applyFill="1" applyBorder="1" applyAlignment="1" applyProtection="1">
      <alignment horizontal="center"/>
    </xf>
    <xf numFmtId="0" fontId="46" fillId="3" borderId="25" xfId="0" applyFont="1" applyFill="1" applyBorder="1" applyAlignment="1" applyProtection="1">
      <alignment horizontal="center"/>
    </xf>
    <xf numFmtId="0" fontId="46" fillId="3" borderId="7" xfId="0" applyFont="1" applyFill="1" applyBorder="1" applyAlignment="1" applyProtection="1">
      <alignment horizontal="left"/>
    </xf>
    <xf numFmtId="0" fontId="46" fillId="3" borderId="7" xfId="0" applyFont="1" applyFill="1" applyBorder="1" applyAlignment="1" applyProtection="1">
      <alignment horizontal="center"/>
    </xf>
    <xf numFmtId="0" fontId="46" fillId="3" borderId="7" xfId="0" applyNumberFormat="1" applyFont="1" applyFill="1" applyBorder="1" applyAlignment="1" applyProtection="1">
      <alignment horizontal="center"/>
    </xf>
    <xf numFmtId="0" fontId="46" fillId="3" borderId="24" xfId="0" applyFont="1" applyFill="1" applyBorder="1" applyAlignment="1" applyProtection="1">
      <alignment horizontal="center"/>
    </xf>
    <xf numFmtId="0" fontId="52" fillId="3" borderId="26" xfId="0" applyFont="1" applyFill="1" applyBorder="1" applyProtection="1"/>
    <xf numFmtId="0" fontId="52" fillId="3" borderId="6" xfId="0" applyFont="1" applyFill="1" applyBorder="1" applyAlignment="1" applyProtection="1">
      <alignment horizontal="left"/>
    </xf>
    <xf numFmtId="0" fontId="52" fillId="3" borderId="6" xfId="0" applyFont="1" applyFill="1" applyBorder="1" applyAlignment="1" applyProtection="1">
      <alignment horizontal="center"/>
    </xf>
    <xf numFmtId="0" fontId="52" fillId="3" borderId="6" xfId="0" applyFont="1" applyFill="1" applyBorder="1" applyProtection="1"/>
    <xf numFmtId="0" fontId="52" fillId="3" borderId="23" xfId="0" applyFont="1" applyFill="1" applyBorder="1" applyProtection="1"/>
    <xf numFmtId="0" fontId="52" fillId="3" borderId="0" xfId="0" applyFont="1" applyFill="1" applyBorder="1" applyProtection="1"/>
    <xf numFmtId="0" fontId="46" fillId="3" borderId="26" xfId="0" applyFont="1" applyFill="1" applyBorder="1" applyAlignment="1" applyProtection="1">
      <alignment horizontal="center"/>
    </xf>
    <xf numFmtId="0" fontId="46" fillId="3" borderId="6" xfId="0" applyFont="1" applyFill="1" applyBorder="1" applyAlignment="1" applyProtection="1">
      <alignment horizontal="left"/>
    </xf>
    <xf numFmtId="0" fontId="46" fillId="3" borderId="6" xfId="0" applyFont="1" applyFill="1" applyBorder="1" applyAlignment="1" applyProtection="1">
      <alignment horizontal="center"/>
    </xf>
    <xf numFmtId="0" fontId="46" fillId="3" borderId="6" xfId="0" applyNumberFormat="1" applyFont="1" applyFill="1" applyBorder="1" applyAlignment="1" applyProtection="1">
      <alignment horizontal="center"/>
    </xf>
    <xf numFmtId="0" fontId="46" fillId="3" borderId="23" xfId="0" applyFont="1" applyFill="1" applyBorder="1" applyAlignment="1" applyProtection="1">
      <alignment horizontal="center"/>
    </xf>
    <xf numFmtId="172" fontId="6" fillId="2" borderId="6" xfId="0" applyNumberFormat="1" applyFont="1" applyFill="1" applyBorder="1" applyAlignment="1" applyProtection="1">
      <alignment horizontal="center"/>
      <protection locked="0"/>
    </xf>
    <xf numFmtId="0" fontId="19" fillId="2" borderId="4" xfId="0" applyFont="1" applyFill="1" applyBorder="1" applyAlignment="1" applyProtection="1">
      <alignment horizontal="right"/>
    </xf>
    <xf numFmtId="0" fontId="19" fillId="2" borderId="0" xfId="0" applyFont="1" applyFill="1" applyBorder="1" applyAlignment="1" applyProtection="1">
      <alignment horizontal="right"/>
    </xf>
    <xf numFmtId="0" fontId="21" fillId="2" borderId="0" xfId="0" applyFont="1" applyFill="1" applyBorder="1" applyAlignment="1" applyProtection="1">
      <alignment horizontal="right"/>
    </xf>
    <xf numFmtId="0" fontId="50" fillId="2" borderId="4" xfId="0" applyFont="1" applyFill="1" applyBorder="1" applyProtection="1"/>
    <xf numFmtId="0" fontId="50" fillId="2" borderId="0" xfId="0" applyFont="1" applyFill="1" applyBorder="1" applyProtection="1"/>
    <xf numFmtId="0" fontId="44" fillId="2" borderId="0" xfId="0" applyFont="1" applyFill="1" applyBorder="1" applyProtection="1"/>
    <xf numFmtId="0" fontId="44" fillId="2" borderId="5" xfId="0" applyFont="1" applyFill="1" applyBorder="1" applyProtection="1"/>
    <xf numFmtId="0" fontId="21" fillId="2" borderId="0" xfId="0" applyFont="1" applyFill="1" applyBorder="1" applyAlignment="1" applyProtection="1">
      <alignment horizontal="left"/>
    </xf>
    <xf numFmtId="0" fontId="6" fillId="2" borderId="4" xfId="0" applyFont="1" applyFill="1" applyBorder="1" applyAlignment="1" applyProtection="1">
      <alignment horizontal="right"/>
    </xf>
    <xf numFmtId="0" fontId="6" fillId="3" borderId="25" xfId="0" applyFont="1" applyFill="1" applyBorder="1" applyAlignment="1" applyProtection="1">
      <alignment horizontal="right"/>
    </xf>
    <xf numFmtId="0" fontId="15" fillId="3" borderId="7" xfId="0" applyFont="1" applyFill="1" applyBorder="1" applyAlignment="1" applyProtection="1">
      <alignment horizontal="left"/>
    </xf>
    <xf numFmtId="0" fontId="6" fillId="3" borderId="26" xfId="0" applyFont="1" applyFill="1" applyBorder="1" applyAlignment="1" applyProtection="1">
      <alignment horizontal="right"/>
    </xf>
    <xf numFmtId="172"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7" xfId="0" applyFont="1" applyFill="1" applyBorder="1" applyAlignment="1" applyProtection="1">
      <alignment horizontal="right"/>
    </xf>
    <xf numFmtId="0" fontId="6" fillId="3" borderId="7" xfId="0" applyNumberFormat="1" applyFont="1" applyFill="1" applyBorder="1" applyProtection="1"/>
    <xf numFmtId="0" fontId="46" fillId="3" borderId="26" xfId="0" applyFont="1" applyFill="1" applyBorder="1" applyAlignment="1" applyProtection="1">
      <alignment horizontal="right"/>
    </xf>
    <xf numFmtId="0" fontId="35" fillId="3" borderId="6" xfId="0" applyFont="1" applyFill="1" applyBorder="1" applyAlignment="1" applyProtection="1">
      <alignment horizontal="left"/>
    </xf>
    <xf numFmtId="0" fontId="46" fillId="3" borderId="6" xfId="0" applyFont="1" applyFill="1" applyBorder="1" applyProtection="1"/>
    <xf numFmtId="172" fontId="53" fillId="4" borderId="6" xfId="0" applyNumberFormat="1" applyFont="1" applyFill="1" applyBorder="1" applyAlignment="1" applyProtection="1">
      <alignment horizontal="center"/>
    </xf>
    <xf numFmtId="0" fontId="46" fillId="3" borderId="23" xfId="0" applyFont="1" applyFill="1" applyBorder="1" applyProtection="1"/>
    <xf numFmtId="0" fontId="46" fillId="2" borderId="5" xfId="0" applyFont="1" applyFill="1" applyBorder="1" applyProtection="1"/>
    <xf numFmtId="0" fontId="6" fillId="3" borderId="6" xfId="0" applyNumberFormat="1" applyFont="1" applyFill="1" applyBorder="1" applyProtection="1"/>
    <xf numFmtId="0" fontId="15" fillId="2" borderId="4" xfId="0" applyFont="1" applyFill="1" applyBorder="1" applyProtection="1"/>
    <xf numFmtId="0" fontId="15" fillId="3" borderId="23" xfId="0" applyFont="1" applyFill="1" applyBorder="1" applyProtection="1"/>
    <xf numFmtId="0" fontId="15" fillId="2" borderId="5" xfId="0" applyFont="1" applyFill="1" applyBorder="1" applyProtection="1"/>
    <xf numFmtId="0" fontId="15" fillId="2" borderId="4" xfId="0" applyFont="1" applyFill="1" applyBorder="1" applyAlignment="1" applyProtection="1">
      <alignment horizontal="right"/>
    </xf>
    <xf numFmtId="0" fontId="15" fillId="3" borderId="26" xfId="0" applyFont="1" applyFill="1" applyBorder="1" applyAlignment="1" applyProtection="1">
      <alignment horizontal="right"/>
    </xf>
    <xf numFmtId="0" fontId="20" fillId="2" borderId="4" xfId="0" applyFont="1" applyFill="1" applyBorder="1" applyProtection="1"/>
    <xf numFmtId="0" fontId="18" fillId="2" borderId="0" xfId="0" applyFont="1" applyFill="1" applyBorder="1" applyProtection="1"/>
    <xf numFmtId="0" fontId="6" fillId="2" borderId="0" xfId="0" applyFont="1" applyFill="1" applyBorder="1" applyAlignment="1" applyProtection="1">
      <alignment horizontal="right"/>
    </xf>
    <xf numFmtId="0" fontId="43" fillId="2" borderId="0" xfId="0" applyNumberFormat="1" applyFont="1" applyFill="1" applyBorder="1" applyAlignment="1" applyProtection="1">
      <alignment horizontal="right"/>
    </xf>
    <xf numFmtId="0" fontId="25" fillId="2" borderId="0" xfId="0" applyFont="1" applyFill="1" applyBorder="1" applyAlignment="1" applyProtection="1">
      <alignment horizontal="right"/>
    </xf>
    <xf numFmtId="166" fontId="43" fillId="2" borderId="0" xfId="1" applyNumberFormat="1" applyFont="1" applyFill="1" applyBorder="1" applyProtection="1"/>
    <xf numFmtId="166" fontId="43" fillId="2" borderId="5" xfId="1" applyNumberFormat="1" applyFont="1" applyFill="1" applyBorder="1" applyProtection="1"/>
    <xf numFmtId="166" fontId="43" fillId="3" borderId="0" xfId="1" applyNumberFormat="1" applyFont="1" applyFill="1" applyBorder="1" applyProtection="1"/>
    <xf numFmtId="166" fontId="46" fillId="2" borderId="0" xfId="1" applyNumberFormat="1" applyFont="1" applyFill="1" applyBorder="1" applyProtection="1"/>
    <xf numFmtId="166" fontId="46" fillId="2" borderId="5" xfId="1" applyNumberFormat="1" applyFont="1" applyFill="1" applyBorder="1" applyProtection="1"/>
    <xf numFmtId="166" fontId="46" fillId="3" borderId="0" xfId="1" applyNumberFormat="1" applyFont="1" applyFill="1" applyBorder="1" applyProtection="1"/>
    <xf numFmtId="0" fontId="35" fillId="3" borderId="7" xfId="0" applyFont="1" applyFill="1" applyBorder="1" applyAlignment="1" applyProtection="1">
      <alignment horizontal="right"/>
    </xf>
    <xf numFmtId="166" fontId="46" fillId="3" borderId="24" xfId="1" applyNumberFormat="1" applyFont="1" applyFill="1" applyBorder="1" applyProtection="1"/>
    <xf numFmtId="0" fontId="35" fillId="3" borderId="6" xfId="0" applyFont="1" applyFill="1" applyBorder="1" applyAlignment="1" applyProtection="1">
      <alignment horizontal="right"/>
    </xf>
    <xf numFmtId="166" fontId="46" fillId="3" borderId="23" xfId="1" applyNumberFormat="1" applyFont="1" applyFill="1" applyBorder="1" applyProtection="1"/>
    <xf numFmtId="0" fontId="15" fillId="2" borderId="4" xfId="0" applyFont="1" applyFill="1" applyBorder="1" applyAlignment="1" applyProtection="1">
      <alignment horizontal="left"/>
    </xf>
    <xf numFmtId="0" fontId="15" fillId="3" borderId="26" xfId="0" applyFont="1" applyFill="1" applyBorder="1" applyAlignment="1" applyProtection="1">
      <alignment horizontal="left"/>
    </xf>
    <xf numFmtId="172" fontId="15" fillId="3" borderId="6" xfId="0" applyNumberFormat="1" applyFont="1" applyFill="1" applyBorder="1" applyAlignment="1" applyProtection="1">
      <alignment horizontal="left"/>
    </xf>
    <xf numFmtId="0" fontId="6" fillId="3" borderId="6" xfId="0" applyNumberFormat="1" applyFont="1" applyFill="1" applyBorder="1" applyAlignment="1" applyProtection="1">
      <alignment horizontal="left"/>
    </xf>
    <xf numFmtId="0" fontId="46" fillId="3" borderId="6" xfId="0" applyFont="1" applyFill="1" applyBorder="1" applyAlignment="1" applyProtection="1">
      <alignment horizontal="right"/>
    </xf>
    <xf numFmtId="172" fontId="46" fillId="3" borderId="6" xfId="0" applyNumberFormat="1" applyFont="1" applyFill="1" applyBorder="1" applyAlignment="1" applyProtection="1">
      <alignment horizontal="left"/>
    </xf>
    <xf numFmtId="0" fontId="46" fillId="3" borderId="8" xfId="0" applyFont="1" applyFill="1" applyBorder="1" applyAlignment="1" applyProtection="1">
      <alignment horizontal="left"/>
    </xf>
    <xf numFmtId="0" fontId="46" fillId="3" borderId="8" xfId="0" applyFont="1" applyFill="1" applyBorder="1" applyProtection="1"/>
    <xf numFmtId="172" fontId="6" fillId="3" borderId="8" xfId="0" applyNumberFormat="1" applyFont="1" applyFill="1" applyBorder="1" applyAlignment="1" applyProtection="1">
      <alignment horizontal="left"/>
    </xf>
    <xf numFmtId="0" fontId="46" fillId="2" borderId="0" xfId="0" applyFont="1" applyFill="1" applyBorder="1" applyProtection="1"/>
    <xf numFmtId="172" fontId="6" fillId="2" borderId="0" xfId="0" applyNumberFormat="1" applyFont="1" applyFill="1" applyBorder="1" applyAlignment="1" applyProtection="1">
      <alignment horizontal="left"/>
    </xf>
    <xf numFmtId="0" fontId="46" fillId="3" borderId="7" xfId="0" applyFont="1" applyFill="1" applyBorder="1" applyProtection="1"/>
    <xf numFmtId="172" fontId="6" fillId="3" borderId="7" xfId="0" applyNumberFormat="1" applyFont="1" applyFill="1" applyBorder="1" applyAlignment="1" applyProtection="1">
      <alignment horizontal="left"/>
    </xf>
    <xf numFmtId="172" fontId="6" fillId="3" borderId="6" xfId="0" applyNumberFormat="1" applyFont="1" applyFill="1" applyBorder="1" applyAlignment="1" applyProtection="1">
      <alignment horizontal="left"/>
    </xf>
    <xf numFmtId="172" fontId="6" fillId="2" borderId="6" xfId="0" applyNumberFormat="1" applyFont="1" applyFill="1" applyBorder="1" applyAlignment="1" applyProtection="1">
      <alignment horizontal="left"/>
      <protection locked="0"/>
    </xf>
    <xf numFmtId="0" fontId="6" fillId="3" borderId="6" xfId="0" applyFont="1" applyFill="1" applyBorder="1" applyAlignment="1" applyProtection="1">
      <alignment horizontal="right"/>
    </xf>
    <xf numFmtId="0" fontId="6" fillId="3" borderId="23" xfId="0" applyFont="1" applyFill="1" applyBorder="1" applyAlignment="1" applyProtection="1">
      <alignment horizontal="right"/>
    </xf>
    <xf numFmtId="0" fontId="18" fillId="3" borderId="6" xfId="0" applyFont="1" applyFill="1" applyBorder="1" applyAlignment="1" applyProtection="1">
      <alignment horizontal="right"/>
    </xf>
    <xf numFmtId="0" fontId="18" fillId="3" borderId="23" xfId="0" applyFont="1" applyFill="1" applyBorder="1" applyAlignment="1" applyProtection="1">
      <alignment horizontal="right"/>
    </xf>
    <xf numFmtId="0" fontId="6" fillId="3" borderId="8" xfId="0" applyFont="1" applyFill="1" applyBorder="1" applyAlignment="1" applyProtection="1">
      <alignment horizontal="right"/>
    </xf>
    <xf numFmtId="0" fontId="6" fillId="3" borderId="28" xfId="0" applyFont="1" applyFill="1" applyBorder="1" applyAlignment="1" applyProtection="1">
      <alignment horizontal="right"/>
    </xf>
    <xf numFmtId="0" fontId="15" fillId="2" borderId="0" xfId="0" applyFont="1" applyFill="1" applyBorder="1" applyAlignment="1" applyProtection="1">
      <alignment horizontal="right"/>
    </xf>
    <xf numFmtId="172" fontId="15" fillId="2" borderId="0" xfId="0" applyNumberFormat="1" applyFont="1" applyFill="1" applyBorder="1" applyAlignment="1" applyProtection="1">
      <alignment horizontal="left"/>
    </xf>
    <xf numFmtId="0" fontId="15" fillId="2" borderId="10" xfId="0" applyFont="1" applyFill="1" applyBorder="1" applyAlignment="1" applyProtection="1">
      <alignment horizontal="right"/>
    </xf>
    <xf numFmtId="0" fontId="37" fillId="2" borderId="4" xfId="0" applyFont="1" applyFill="1" applyBorder="1" applyProtection="1"/>
    <xf numFmtId="172" fontId="19" fillId="3" borderId="0" xfId="0" applyNumberFormat="1" applyFont="1" applyFill="1" applyBorder="1" applyProtection="1"/>
    <xf numFmtId="0" fontId="46" fillId="2" borderId="4" xfId="0" applyFont="1" applyFill="1" applyBorder="1" applyProtection="1"/>
    <xf numFmtId="0" fontId="15" fillId="3" borderId="25" xfId="0" applyFont="1" applyFill="1" applyBorder="1" applyProtection="1"/>
    <xf numFmtId="0" fontId="35" fillId="3" borderId="7" xfId="0" applyFont="1" applyFill="1" applyBorder="1" applyAlignment="1" applyProtection="1">
      <alignment horizontal="center"/>
    </xf>
    <xf numFmtId="0" fontId="35" fillId="3" borderId="24" xfId="0" applyFont="1" applyFill="1" applyBorder="1" applyAlignment="1" applyProtection="1">
      <alignment horizontal="center"/>
    </xf>
    <xf numFmtId="0" fontId="35" fillId="3" borderId="6" xfId="0" applyFont="1" applyFill="1" applyBorder="1" applyAlignment="1" applyProtection="1">
      <alignment horizontal="center"/>
    </xf>
    <xf numFmtId="0" fontId="35" fillId="3" borderId="23" xfId="0" applyFont="1" applyFill="1" applyBorder="1" applyAlignment="1" applyProtection="1">
      <alignment horizontal="center"/>
    </xf>
    <xf numFmtId="0" fontId="6" fillId="2" borderId="5" xfId="0" applyFont="1" applyFill="1" applyBorder="1" applyAlignment="1" applyProtection="1">
      <alignment horizontal="center"/>
    </xf>
    <xf numFmtId="172" fontId="6" fillId="3" borderId="23" xfId="0" applyNumberFormat="1" applyFont="1" applyFill="1" applyBorder="1" applyAlignment="1" applyProtection="1">
      <alignment horizontal="center"/>
    </xf>
    <xf numFmtId="172" fontId="15" fillId="3" borderId="23" xfId="0" applyNumberFormat="1" applyFont="1" applyFill="1" applyBorder="1" applyAlignment="1" applyProtection="1">
      <alignment horizontal="center"/>
    </xf>
    <xf numFmtId="172" fontId="6" fillId="3" borderId="6" xfId="0" applyNumberFormat="1" applyFont="1" applyFill="1" applyBorder="1" applyAlignment="1" applyProtection="1">
      <alignment horizontal="center"/>
    </xf>
    <xf numFmtId="0" fontId="6" fillId="3" borderId="28" xfId="0" applyFont="1" applyFill="1" applyBorder="1" applyAlignment="1" applyProtection="1">
      <alignment horizontal="center"/>
    </xf>
    <xf numFmtId="0" fontId="56" fillId="3" borderId="0" xfId="0" applyFont="1" applyFill="1" applyBorder="1" applyAlignment="1" applyProtection="1">
      <alignment horizontal="center"/>
    </xf>
    <xf numFmtId="0" fontId="6" fillId="3" borderId="7" xfId="0" applyFont="1" applyFill="1" applyBorder="1" applyAlignment="1" applyProtection="1">
      <alignment horizontal="right"/>
    </xf>
    <xf numFmtId="0" fontId="6" fillId="3" borderId="24" xfId="0" applyFont="1" applyFill="1" applyBorder="1" applyAlignment="1" applyProtection="1">
      <alignment horizontal="right"/>
    </xf>
    <xf numFmtId="0" fontId="35" fillId="2" borderId="4" xfId="0" applyFont="1" applyFill="1" applyBorder="1" applyProtection="1"/>
    <xf numFmtId="0" fontId="35" fillId="3" borderId="26" xfId="0" applyFont="1" applyFill="1" applyBorder="1" applyProtection="1"/>
    <xf numFmtId="172" fontId="15" fillId="3" borderId="8" xfId="0" applyNumberFormat="1" applyFont="1" applyFill="1" applyBorder="1" applyAlignment="1" applyProtection="1">
      <alignment horizontal="center"/>
    </xf>
    <xf numFmtId="172" fontId="15" fillId="3" borderId="28" xfId="0" applyNumberFormat="1" applyFont="1" applyFill="1" applyBorder="1" applyAlignment="1" applyProtection="1">
      <alignment horizontal="center"/>
    </xf>
    <xf numFmtId="0" fontId="15" fillId="2" borderId="0" xfId="0" applyFont="1" applyFill="1" applyBorder="1" applyAlignment="1" applyProtection="1">
      <alignment horizontal="left"/>
    </xf>
    <xf numFmtId="172" fontId="15" fillId="2" borderId="0" xfId="0" applyNumberFormat="1" applyFont="1" applyFill="1" applyBorder="1" applyAlignment="1" applyProtection="1">
      <alignment horizontal="center"/>
    </xf>
    <xf numFmtId="0" fontId="15" fillId="2" borderId="10" xfId="0" applyFont="1" applyFill="1" applyBorder="1" applyProtection="1"/>
    <xf numFmtId="181" fontId="15" fillId="2" borderId="10" xfId="0" applyNumberFormat="1" applyFont="1" applyFill="1" applyBorder="1" applyAlignment="1" applyProtection="1">
      <alignment horizontal="center"/>
    </xf>
    <xf numFmtId="0" fontId="55" fillId="3" borderId="0" xfId="0" applyFont="1" applyFill="1" applyBorder="1" applyProtection="1"/>
    <xf numFmtId="0" fontId="55" fillId="3" borderId="0" xfId="0" applyFont="1" applyFill="1" applyBorder="1" applyAlignment="1" applyProtection="1">
      <alignment horizontal="center"/>
    </xf>
    <xf numFmtId="172" fontId="55" fillId="3" borderId="0" xfId="0" applyNumberFormat="1" applyFont="1" applyFill="1" applyBorder="1" applyProtection="1"/>
    <xf numFmtId="172" fontId="57" fillId="3" borderId="0" xfId="0" applyNumberFormat="1" applyFont="1" applyFill="1" applyBorder="1" applyProtection="1"/>
    <xf numFmtId="0" fontId="57" fillId="3" borderId="0" xfId="0" applyFont="1" applyFill="1" applyBorder="1" applyProtection="1"/>
    <xf numFmtId="0" fontId="58" fillId="2" borderId="4" xfId="0" applyFont="1" applyFill="1" applyBorder="1" applyProtection="1"/>
    <xf numFmtId="0" fontId="49" fillId="2" borderId="0" xfId="0" applyFont="1" applyFill="1" applyBorder="1" applyAlignment="1" applyProtection="1">
      <alignment horizontal="center"/>
    </xf>
    <xf numFmtId="0" fontId="49" fillId="2" borderId="0" xfId="0" applyFont="1" applyFill="1" applyBorder="1" applyAlignment="1" applyProtection="1">
      <alignment horizontal="left"/>
    </xf>
    <xf numFmtId="0" fontId="49" fillId="2" borderId="5" xfId="0" applyFont="1" applyFill="1" applyBorder="1" applyProtection="1"/>
    <xf numFmtId="172" fontId="59" fillId="3" borderId="0" xfId="0" applyNumberFormat="1" applyFont="1" applyFill="1" applyBorder="1" applyProtection="1"/>
    <xf numFmtId="0" fontId="59" fillId="3" borderId="0" xfId="0" applyFont="1" applyFill="1" applyBorder="1" applyProtection="1"/>
    <xf numFmtId="0" fontId="35" fillId="2" borderId="0" xfId="0" applyFont="1" applyFill="1" applyBorder="1" applyProtection="1"/>
    <xf numFmtId="0" fontId="6" fillId="3" borderId="24" xfId="0" applyFont="1" applyFill="1" applyBorder="1" applyAlignment="1" applyProtection="1">
      <alignment horizontal="center"/>
    </xf>
    <xf numFmtId="0" fontId="15" fillId="3" borderId="23" xfId="0" applyFont="1" applyFill="1" applyBorder="1" applyAlignment="1" applyProtection="1">
      <alignment horizontal="center"/>
    </xf>
    <xf numFmtId="172" fontId="13" fillId="3" borderId="0" xfId="0" applyNumberFormat="1" applyFont="1" applyFill="1" applyBorder="1" applyProtection="1"/>
    <xf numFmtId="0" fontId="13" fillId="3" borderId="0" xfId="0" applyFont="1" applyFill="1" applyBorder="1" applyProtection="1"/>
    <xf numFmtId="0" fontId="18" fillId="3" borderId="8" xfId="0" applyFont="1" applyFill="1" applyBorder="1" applyProtection="1"/>
    <xf numFmtId="0" fontId="60" fillId="3" borderId="6" xfId="0" applyFont="1" applyFill="1" applyBorder="1" applyProtection="1"/>
    <xf numFmtId="0" fontId="6" fillId="3" borderId="6" xfId="0" quotePrefix="1" applyFont="1" applyFill="1" applyBorder="1" applyProtection="1"/>
    <xf numFmtId="172"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172" fontId="48" fillId="2" borderId="0" xfId="0" applyNumberFormat="1" applyFont="1" applyFill="1" applyBorder="1" applyAlignment="1" applyProtection="1">
      <alignment horizontal="center"/>
    </xf>
    <xf numFmtId="172" fontId="22" fillId="2" borderId="0" xfId="0" applyNumberFormat="1" applyFont="1" applyFill="1" applyBorder="1" applyProtection="1"/>
    <xf numFmtId="0" fontId="46" fillId="3" borderId="26" xfId="0" applyFont="1" applyFill="1" applyBorder="1" applyProtection="1"/>
    <xf numFmtId="172" fontId="15" fillId="3" borderId="6" xfId="0" applyNumberFormat="1" applyFont="1" applyFill="1" applyBorder="1" applyAlignment="1" applyProtection="1">
      <alignment horizontal="center"/>
    </xf>
    <xf numFmtId="0" fontId="35" fillId="2" borderId="9" xfId="0" applyFont="1" applyFill="1" applyBorder="1" applyProtection="1"/>
    <xf numFmtId="0" fontId="35" fillId="2" borderId="10" xfId="0" applyFont="1" applyFill="1" applyBorder="1" applyProtection="1"/>
    <xf numFmtId="0" fontId="6" fillId="2" borderId="10" xfId="0" applyFont="1" applyFill="1" applyBorder="1" applyAlignment="1" applyProtection="1"/>
    <xf numFmtId="0" fontId="35" fillId="2" borderId="1" xfId="0" applyFont="1" applyFill="1" applyBorder="1" applyProtection="1"/>
    <xf numFmtId="0" fontId="15" fillId="3" borderId="7" xfId="0" applyFont="1" applyFill="1" applyBorder="1" applyProtection="1"/>
    <xf numFmtId="172" fontId="6" fillId="3" borderId="7" xfId="0" applyNumberFormat="1" applyFont="1" applyFill="1" applyBorder="1" applyAlignment="1" applyProtection="1">
      <alignment horizontal="center"/>
    </xf>
    <xf numFmtId="172" fontId="6" fillId="3" borderId="6" xfId="0" applyNumberFormat="1" applyFont="1" applyFill="1" applyBorder="1" applyProtection="1"/>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172" fontId="61" fillId="3" borderId="6" xfId="0" applyNumberFormat="1" applyFont="1" applyFill="1" applyBorder="1" applyAlignment="1" applyProtection="1">
      <alignment horizontal="center"/>
    </xf>
    <xf numFmtId="166" fontId="6" fillId="3" borderId="26" xfId="0" applyNumberFormat="1" applyFont="1" applyFill="1" applyBorder="1" applyProtection="1"/>
    <xf numFmtId="0" fontId="6" fillId="3" borderId="6" xfId="0" applyNumberFormat="1" applyFont="1" applyFill="1" applyBorder="1" applyAlignment="1" applyProtection="1"/>
    <xf numFmtId="166" fontId="6" fillId="3" borderId="6" xfId="0" applyNumberFormat="1" applyFont="1" applyFill="1" applyBorder="1" applyProtection="1"/>
    <xf numFmtId="0" fontId="15" fillId="3" borderId="6" xfId="0" applyNumberFormat="1" applyFont="1" applyFill="1" applyBorder="1" applyAlignment="1" applyProtection="1">
      <alignment horizontal="left"/>
    </xf>
    <xf numFmtId="166" fontId="6" fillId="3" borderId="6" xfId="0" applyNumberFormat="1" applyFont="1" applyFill="1" applyBorder="1" applyAlignment="1" applyProtection="1">
      <alignment horizontal="center"/>
    </xf>
    <xf numFmtId="172" fontId="6" fillId="3" borderId="26" xfId="0" applyNumberFormat="1" applyFont="1" applyFill="1" applyBorder="1" applyProtection="1"/>
    <xf numFmtId="172" fontId="6" fillId="3" borderId="6" xfId="0" applyNumberFormat="1" applyFont="1" applyFill="1" applyBorder="1" applyAlignment="1" applyProtection="1"/>
    <xf numFmtId="172" fontId="6" fillId="3" borderId="27" xfId="0" applyNumberFormat="1" applyFont="1" applyFill="1" applyBorder="1" applyProtection="1"/>
    <xf numFmtId="172" fontId="6" fillId="3" borderId="8" xfId="0" applyNumberFormat="1" applyFont="1" applyFill="1" applyBorder="1" applyAlignment="1" applyProtection="1"/>
    <xf numFmtId="172" fontId="6" fillId="3" borderId="8" xfId="0" applyNumberFormat="1" applyFont="1" applyFill="1" applyBorder="1" applyProtection="1"/>
    <xf numFmtId="0" fontId="35" fillId="3" borderId="25" xfId="0" applyFont="1" applyFill="1" applyBorder="1" applyProtection="1"/>
    <xf numFmtId="0" fontId="35" fillId="3" borderId="6" xfId="0" applyFont="1" applyFill="1" applyBorder="1" applyProtection="1"/>
    <xf numFmtId="0" fontId="46" fillId="3" borderId="6" xfId="0" applyFont="1" applyFill="1" applyBorder="1" applyAlignment="1" applyProtection="1"/>
    <xf numFmtId="0" fontId="6" fillId="3" borderId="26"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172" fontId="6" fillId="2" borderId="4" xfId="0" applyNumberFormat="1" applyFont="1" applyFill="1" applyBorder="1" applyProtection="1"/>
    <xf numFmtId="172" fontId="6" fillId="2" borderId="0" xfId="0" applyNumberFormat="1" applyFont="1" applyFill="1" applyBorder="1" applyAlignment="1" applyProtection="1"/>
    <xf numFmtId="172" fontId="6" fillId="2" borderId="5" xfId="0" applyNumberFormat="1" applyFont="1" applyFill="1" applyBorder="1" applyProtection="1"/>
    <xf numFmtId="172" fontId="6" fillId="2" borderId="1" xfId="0" applyNumberFormat="1" applyFont="1" applyFill="1" applyBorder="1" applyProtection="1"/>
    <xf numFmtId="172" fontId="6" fillId="2" borderId="2" xfId="0" applyNumberFormat="1" applyFont="1" applyFill="1" applyBorder="1" applyAlignment="1" applyProtection="1"/>
    <xf numFmtId="172" fontId="6" fillId="2" borderId="3" xfId="0" applyNumberFormat="1" applyFont="1" applyFill="1" applyBorder="1" applyProtection="1"/>
    <xf numFmtId="172" fontId="6" fillId="3" borderId="25" xfId="0" applyNumberFormat="1" applyFont="1" applyFill="1" applyBorder="1" applyProtection="1"/>
    <xf numFmtId="172" fontId="6" fillId="3" borderId="7" xfId="0" applyNumberFormat="1" applyFont="1" applyFill="1" applyBorder="1" applyAlignment="1" applyProtection="1"/>
    <xf numFmtId="0" fontId="35" fillId="3" borderId="6" xfId="0" applyFont="1" applyFill="1" applyBorder="1" applyAlignment="1" applyProtection="1"/>
    <xf numFmtId="2" fontId="62" fillId="3" borderId="6" xfId="0" applyNumberFormat="1" applyFont="1" applyFill="1" applyBorder="1" applyAlignment="1" applyProtection="1">
      <alignment horizontal="center"/>
    </xf>
    <xf numFmtId="2" fontId="63" fillId="3" borderId="6" xfId="0" applyNumberFormat="1" applyFont="1" applyFill="1" applyBorder="1" applyAlignment="1" applyProtection="1">
      <alignment horizontal="center"/>
    </xf>
    <xf numFmtId="172" fontId="6" fillId="2" borderId="10" xfId="0" applyNumberFormat="1" applyFont="1" applyFill="1" applyBorder="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47" fillId="2" borderId="4" xfId="0" applyFont="1" applyFill="1" applyBorder="1"/>
    <xf numFmtId="0" fontId="19" fillId="2" borderId="0" xfId="0" applyFont="1" applyFill="1" applyBorder="1"/>
    <xf numFmtId="0" fontId="19" fillId="2" borderId="5" xfId="0" applyFont="1" applyFill="1" applyBorder="1"/>
    <xf numFmtId="0" fontId="19"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58" fillId="3" borderId="0" xfId="0" applyFont="1" applyFill="1" applyBorder="1"/>
    <xf numFmtId="166" fontId="44" fillId="2" borderId="0" xfId="1" applyNumberFormat="1" applyFont="1" applyFill="1" applyBorder="1" applyProtection="1"/>
    <xf numFmtId="166" fontId="44" fillId="2" borderId="5" xfId="1" applyNumberFormat="1" applyFont="1" applyFill="1" applyBorder="1" applyProtection="1"/>
    <xf numFmtId="0" fontId="35" fillId="3" borderId="0" xfId="0" applyFont="1" applyFill="1" applyBorder="1" applyProtection="1"/>
    <xf numFmtId="0" fontId="35" fillId="3" borderId="23" xfId="0" applyFont="1" applyFill="1" applyBorder="1" applyProtection="1"/>
    <xf numFmtId="0" fontId="35" fillId="2" borderId="5" xfId="0" applyFont="1" applyFill="1" applyBorder="1" applyProtection="1"/>
    <xf numFmtId="0" fontId="64" fillId="2" borderId="4" xfId="0" applyFont="1" applyFill="1" applyBorder="1" applyProtection="1"/>
    <xf numFmtId="0" fontId="64" fillId="3" borderId="26" xfId="0" applyFont="1" applyFill="1" applyBorder="1" applyProtection="1"/>
    <xf numFmtId="0" fontId="64" fillId="3" borderId="6" xfId="0" applyFont="1" applyFill="1" applyBorder="1" applyProtection="1"/>
    <xf numFmtId="0" fontId="64" fillId="3" borderId="23" xfId="0" applyFont="1" applyFill="1" applyBorder="1" applyProtection="1"/>
    <xf numFmtId="0" fontId="64" fillId="2" borderId="5" xfId="0" applyFont="1" applyFill="1" applyBorder="1" applyProtection="1"/>
    <xf numFmtId="0" fontId="64" fillId="3" borderId="0" xfId="0" applyFont="1" applyFill="1" applyBorder="1" applyProtection="1"/>
    <xf numFmtId="170" fontId="6" fillId="3" borderId="8" xfId="0" applyNumberFormat="1" applyFont="1" applyFill="1" applyBorder="1" applyProtection="1"/>
    <xf numFmtId="170" fontId="6" fillId="2" borderId="0" xfId="0" applyNumberFormat="1" applyFont="1" applyFill="1" applyBorder="1" applyProtection="1"/>
    <xf numFmtId="170"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14" fillId="3" borderId="6" xfId="0" applyFont="1" applyFill="1" applyBorder="1" applyAlignment="1" applyProtection="1">
      <alignment horizontal="left"/>
    </xf>
    <xf numFmtId="0" fontId="10"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8"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65" fillId="3" borderId="6" xfId="0" applyNumberFormat="1" applyFont="1" applyFill="1" applyBorder="1" applyAlignment="1" applyProtection="1">
      <alignment horizontal="left"/>
    </xf>
    <xf numFmtId="0" fontId="10"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10"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6" fontId="2" fillId="3" borderId="6" xfId="1" applyNumberFormat="1" applyFont="1" applyFill="1" applyBorder="1" applyAlignment="1" applyProtection="1">
      <alignment horizontal="center"/>
    </xf>
    <xf numFmtId="1" fontId="14" fillId="3" borderId="6" xfId="0" applyNumberFormat="1" applyFont="1" applyFill="1" applyBorder="1" applyProtection="1"/>
    <xf numFmtId="0" fontId="8"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0" fontId="14" fillId="3" borderId="6" xfId="0" applyFont="1" applyFill="1" applyBorder="1" applyProtection="1"/>
    <xf numFmtId="176" fontId="2" fillId="3" borderId="6" xfId="1" applyNumberFormat="1" applyFont="1" applyFill="1" applyBorder="1" applyAlignment="1" applyProtection="1">
      <alignment horizontal="right"/>
    </xf>
    <xf numFmtId="176" fontId="8"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6" fontId="10" fillId="3" borderId="6" xfId="1" applyNumberFormat="1" applyFont="1" applyFill="1" applyBorder="1" applyAlignment="1" applyProtection="1">
      <alignment horizontal="center"/>
    </xf>
    <xf numFmtId="49" fontId="65" fillId="3" borderId="6" xfId="0" applyNumberFormat="1" applyFont="1" applyFill="1" applyBorder="1" applyAlignment="1" applyProtection="1">
      <alignment horizontal="center"/>
    </xf>
    <xf numFmtId="176" fontId="2" fillId="3" borderId="23" xfId="1" applyNumberFormat="1" applyFont="1" applyFill="1" applyBorder="1" applyAlignment="1" applyProtection="1">
      <alignment horizontal="center"/>
    </xf>
    <xf numFmtId="1" fontId="10" fillId="3" borderId="6" xfId="0" applyNumberFormat="1" applyFont="1" applyFill="1" applyBorder="1" applyAlignment="1" applyProtection="1">
      <alignment horizontal="center"/>
    </xf>
    <xf numFmtId="0" fontId="10" fillId="3" borderId="6" xfId="0" applyFont="1" applyFill="1" applyBorder="1" applyAlignment="1" applyProtection="1">
      <alignment horizontal="center"/>
    </xf>
    <xf numFmtId="0" fontId="10" fillId="3" borderId="0" xfId="0" applyFont="1" applyFill="1" applyBorder="1" applyAlignment="1" applyProtection="1">
      <alignment horizontal="left"/>
    </xf>
    <xf numFmtId="0" fontId="67" fillId="3" borderId="0" xfId="0" applyFont="1" applyFill="1" applyBorder="1" applyProtection="1"/>
    <xf numFmtId="176" fontId="67" fillId="3" borderId="0" xfId="0" applyNumberFormat="1" applyFont="1" applyFill="1" applyBorder="1" applyProtection="1"/>
    <xf numFmtId="0" fontId="68" fillId="3" borderId="0" xfId="0" applyFont="1" applyFill="1" applyBorder="1" applyAlignment="1" applyProtection="1">
      <alignment horizontal="left"/>
    </xf>
    <xf numFmtId="176" fontId="68" fillId="3" borderId="0" xfId="0" applyNumberFormat="1" applyFont="1" applyFill="1" applyBorder="1" applyProtection="1"/>
    <xf numFmtId="0" fontId="67" fillId="3" borderId="0" xfId="0" applyFont="1" applyFill="1" applyBorder="1" applyAlignment="1" applyProtection="1">
      <alignment horizontal="right"/>
    </xf>
    <xf numFmtId="0" fontId="67" fillId="3" borderId="0" xfId="0" applyFont="1" applyFill="1" applyBorder="1" applyAlignment="1" applyProtection="1">
      <alignment horizontal="left"/>
    </xf>
    <xf numFmtId="0" fontId="68" fillId="3" borderId="0" xfId="0" applyFont="1" applyFill="1" applyAlignment="1" applyProtection="1">
      <alignment horizontal="right"/>
    </xf>
    <xf numFmtId="0" fontId="67" fillId="3" borderId="0" xfId="0" applyFont="1" applyFill="1" applyProtection="1"/>
    <xf numFmtId="0" fontId="67" fillId="3" borderId="0" xfId="0" applyFont="1" applyFill="1" applyAlignment="1" applyProtection="1">
      <alignment horizontal="center"/>
    </xf>
    <xf numFmtId="0" fontId="68" fillId="3" borderId="0" xfId="0" applyFont="1" applyFill="1" applyProtection="1"/>
    <xf numFmtId="49" fontId="68" fillId="3" borderId="0" xfId="0" applyNumberFormat="1" applyFont="1" applyFill="1" applyBorder="1" applyAlignment="1" applyProtection="1">
      <alignment horizontal="center"/>
    </xf>
    <xf numFmtId="172" fontId="67" fillId="3" borderId="0" xfId="0" applyNumberFormat="1" applyFont="1" applyFill="1" applyAlignment="1" applyProtection="1">
      <alignment horizontal="left"/>
    </xf>
    <xf numFmtId="176" fontId="67" fillId="3" borderId="0" xfId="0" applyNumberFormat="1" applyFont="1" applyFill="1" applyBorder="1" applyAlignment="1" applyProtection="1">
      <alignment horizontal="left"/>
    </xf>
    <xf numFmtId="0" fontId="67" fillId="3" borderId="0" xfId="0" applyFont="1" applyFill="1" applyAlignment="1" applyProtection="1">
      <alignment horizontal="left"/>
    </xf>
    <xf numFmtId="176" fontId="67" fillId="3" borderId="0" xfId="0" applyNumberFormat="1" applyFont="1" applyFill="1" applyAlignment="1" applyProtection="1">
      <alignment horizontal="left"/>
    </xf>
    <xf numFmtId="0" fontId="2" fillId="2" borderId="0" xfId="0" applyFont="1" applyFill="1" applyBorder="1" applyProtection="1"/>
    <xf numFmtId="0" fontId="10" fillId="2" borderId="0" xfId="0" applyFont="1" applyFill="1" applyBorder="1" applyAlignment="1" applyProtection="1">
      <alignment horizontal="center"/>
    </xf>
    <xf numFmtId="0" fontId="2" fillId="3" borderId="7" xfId="0" applyFont="1" applyFill="1" applyBorder="1" applyProtection="1"/>
    <xf numFmtId="0" fontId="8"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5" fontId="65"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8" fillId="3" borderId="6" xfId="0" applyFont="1" applyFill="1" applyBorder="1" applyAlignment="1" applyProtection="1"/>
    <xf numFmtId="0" fontId="65" fillId="3" borderId="6" xfId="0" applyNumberFormat="1" applyFont="1" applyFill="1" applyBorder="1" applyAlignment="1" applyProtection="1"/>
    <xf numFmtId="0" fontId="2" fillId="3" borderId="6" xfId="0" applyFont="1" applyFill="1" applyBorder="1" applyAlignment="1" applyProtection="1"/>
    <xf numFmtId="1" fontId="10" fillId="3" borderId="6" xfId="0" applyNumberFormat="1" applyFont="1" applyFill="1" applyBorder="1" applyAlignment="1" applyProtection="1"/>
    <xf numFmtId="0" fontId="2" fillId="3" borderId="0" xfId="0" applyFont="1" applyFill="1" applyAlignment="1" applyProtection="1"/>
    <xf numFmtId="0" fontId="67" fillId="3" borderId="0" xfId="0" applyFont="1" applyFill="1" applyBorder="1" applyAlignment="1" applyProtection="1"/>
    <xf numFmtId="0" fontId="67" fillId="3" borderId="0" xfId="0" applyFont="1" applyFill="1" applyAlignment="1" applyProtection="1"/>
    <xf numFmtId="176" fontId="2" fillId="6" borderId="6" xfId="1" applyNumberFormat="1" applyFont="1" applyFill="1" applyBorder="1" applyAlignment="1" applyProtection="1">
      <alignment horizontal="center"/>
    </xf>
    <xf numFmtId="49" fontId="5" fillId="3" borderId="0" xfId="0" applyNumberFormat="1" applyFont="1" applyFill="1" applyBorder="1" applyAlignment="1" applyProtection="1">
      <alignment horizontal="center"/>
    </xf>
    <xf numFmtId="172" fontId="15" fillId="3" borderId="23" xfId="0" applyNumberFormat="1" applyFont="1" applyFill="1" applyBorder="1" applyAlignment="1" applyProtection="1">
      <alignment horizontal="left"/>
    </xf>
    <xf numFmtId="172" fontId="46" fillId="3" borderId="23" xfId="0" applyNumberFormat="1" applyFont="1" applyFill="1" applyBorder="1" applyAlignment="1" applyProtection="1">
      <alignment horizontal="left"/>
    </xf>
    <xf numFmtId="172" fontId="6" fillId="3" borderId="28" xfId="0" applyNumberFormat="1" applyFont="1" applyFill="1" applyBorder="1" applyAlignment="1" applyProtection="1">
      <alignment horizontal="left"/>
    </xf>
    <xf numFmtId="172" fontId="6" fillId="3" borderId="24" xfId="0" applyNumberFormat="1" applyFont="1" applyFill="1" applyBorder="1" applyAlignment="1" applyProtection="1">
      <alignment horizontal="left"/>
    </xf>
    <xf numFmtId="172" fontId="6" fillId="3" borderId="23" xfId="0" applyNumberFormat="1" applyFont="1" applyFill="1" applyBorder="1" applyAlignment="1" applyProtection="1">
      <alignment horizontal="left"/>
    </xf>
    <xf numFmtId="172" fontId="6" fillId="3" borderId="6" xfId="1" applyNumberFormat="1" applyFont="1" applyFill="1" applyBorder="1" applyAlignment="1" applyProtection="1">
      <alignment horizontal="left"/>
    </xf>
    <xf numFmtId="172" fontId="53" fillId="3" borderId="6" xfId="0" applyNumberFormat="1" applyFont="1" applyFill="1" applyBorder="1" applyAlignment="1" applyProtection="1">
      <alignment horizontal="left"/>
    </xf>
    <xf numFmtId="49" fontId="69" fillId="2" borderId="0" xfId="0" applyNumberFormat="1" applyFont="1" applyFill="1" applyBorder="1" applyAlignment="1" applyProtection="1">
      <alignment horizontal="center"/>
    </xf>
    <xf numFmtId="172" fontId="26" fillId="3" borderId="6" xfId="0" applyNumberFormat="1" applyFont="1" applyFill="1" applyBorder="1" applyAlignment="1" applyProtection="1">
      <alignment horizontal="left"/>
    </xf>
    <xf numFmtId="172" fontId="6" fillId="3" borderId="6" xfId="0" applyNumberFormat="1" applyFont="1" applyFill="1" applyBorder="1" applyAlignment="1" applyProtection="1">
      <alignment horizontal="left"/>
      <protection locked="0"/>
    </xf>
    <xf numFmtId="172" fontId="26" fillId="3" borderId="6" xfId="0" applyNumberFormat="1" applyFont="1" applyFill="1" applyBorder="1" applyProtection="1"/>
    <xf numFmtId="0" fontId="72" fillId="2" borderId="0" xfId="0" applyFont="1" applyFill="1" applyAlignment="1">
      <alignment horizontal="left" wrapText="1"/>
    </xf>
    <xf numFmtId="0" fontId="73" fillId="2" borderId="0" xfId="0" applyFont="1" applyFill="1"/>
    <xf numFmtId="0" fontId="74" fillId="2" borderId="0" xfId="0" applyFont="1" applyFill="1" applyAlignment="1">
      <alignment horizontal="left"/>
    </xf>
    <xf numFmtId="0" fontId="75" fillId="2" borderId="0" xfId="0" applyFont="1" applyFill="1" applyAlignment="1">
      <alignment horizontal="left" wrapText="1"/>
    </xf>
    <xf numFmtId="0" fontId="41" fillId="2" borderId="0" xfId="0" applyFont="1" applyFill="1"/>
    <xf numFmtId="0" fontId="42" fillId="2" borderId="0" xfId="0" applyFont="1" applyFill="1"/>
    <xf numFmtId="0" fontId="41" fillId="2" borderId="0" xfId="0" applyFont="1" applyFill="1" applyAlignment="1">
      <alignment wrapText="1"/>
    </xf>
    <xf numFmtId="0" fontId="42" fillId="2" borderId="0" xfId="0" applyFont="1" applyFill="1" applyAlignment="1">
      <alignment wrapText="1"/>
    </xf>
    <xf numFmtId="0" fontId="51" fillId="2" borderId="0" xfId="0" applyFont="1" applyFill="1" applyAlignment="1">
      <alignment wrapText="1"/>
    </xf>
    <xf numFmtId="0" fontId="41" fillId="2" borderId="0" xfId="0" applyFont="1" applyFill="1" applyAlignment="1"/>
    <xf numFmtId="0" fontId="41" fillId="2" borderId="0" xfId="0" applyFont="1" applyFill="1" applyAlignment="1">
      <alignment horizontal="left" wrapText="1" indent="3"/>
    </xf>
    <xf numFmtId="0" fontId="41" fillId="2" borderId="0" xfId="0" applyFont="1" applyFill="1" applyBorder="1" applyAlignment="1">
      <alignment wrapText="1"/>
    </xf>
    <xf numFmtId="0" fontId="42" fillId="2" borderId="0" xfId="0" applyFont="1" applyFill="1" applyBorder="1"/>
    <xf numFmtId="0" fontId="41" fillId="2" borderId="0" xfId="0" applyFont="1" applyFill="1" applyBorder="1"/>
    <xf numFmtId="0" fontId="42" fillId="2" borderId="0" xfId="0" applyFont="1" applyFill="1" applyBorder="1" applyAlignment="1">
      <alignment wrapText="1"/>
    </xf>
    <xf numFmtId="165" fontId="6" fillId="3" borderId="0" xfId="0" applyNumberFormat="1" applyFont="1" applyFill="1" applyBorder="1" applyAlignment="1" applyProtection="1">
      <alignment horizontal="left"/>
    </xf>
    <xf numFmtId="0" fontId="51" fillId="2" borderId="0" xfId="0" applyFont="1" applyFill="1" applyBorder="1" applyAlignment="1">
      <alignment wrapText="1"/>
    </xf>
    <xf numFmtId="0" fontId="78" fillId="2" borderId="0" xfId="3" applyFont="1" applyFill="1" applyAlignment="1" applyProtection="1">
      <alignment wrapText="1"/>
    </xf>
    <xf numFmtId="0" fontId="80" fillId="2" borderId="0" xfId="0" applyFont="1" applyFill="1" applyBorder="1" applyProtection="1"/>
    <xf numFmtId="0" fontId="80" fillId="2" borderId="0" xfId="0" applyFont="1" applyFill="1" applyBorder="1"/>
    <xf numFmtId="0" fontId="80" fillId="2" borderId="0" xfId="0" applyFont="1" applyFill="1" applyBorder="1" applyAlignment="1" applyProtection="1">
      <alignment horizontal="left"/>
    </xf>
    <xf numFmtId="0" fontId="39" fillId="2" borderId="0" xfId="0" applyFont="1" applyFill="1" applyBorder="1"/>
    <xf numFmtId="0" fontId="8" fillId="3" borderId="7" xfId="0" applyFont="1" applyFill="1" applyBorder="1" applyAlignment="1" applyProtection="1"/>
    <xf numFmtId="0" fontId="10" fillId="3" borderId="0" xfId="0" applyFont="1" applyFill="1" applyBorder="1" applyAlignment="1" applyProtection="1"/>
    <xf numFmtId="10" fontId="2" fillId="3" borderId="0" xfId="0" applyNumberFormat="1" applyFont="1" applyFill="1" applyBorder="1" applyAlignment="1" applyProtection="1">
      <alignment horizontal="center"/>
    </xf>
    <xf numFmtId="175" fontId="65" fillId="3" borderId="0" xfId="0" applyNumberFormat="1" applyFont="1" applyFill="1" applyBorder="1" applyAlignment="1" applyProtection="1">
      <alignment horizontal="center"/>
    </xf>
    <xf numFmtId="0" fontId="10"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6"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alignment horizontal="right"/>
    </xf>
    <xf numFmtId="0" fontId="2" fillId="3" borderId="7" xfId="0" applyFont="1" applyFill="1" applyBorder="1" applyAlignment="1" applyProtection="1"/>
    <xf numFmtId="0" fontId="2" fillId="2" borderId="0" xfId="0" applyFont="1" applyFill="1" applyBorder="1" applyAlignment="1" applyProtection="1">
      <alignment horizontal="right"/>
    </xf>
    <xf numFmtId="0" fontId="5" fillId="2" borderId="0" xfId="0" applyFont="1" applyFill="1" applyBorder="1" applyAlignment="1" applyProtection="1">
      <alignment horizontal="right"/>
    </xf>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6" fontId="2" fillId="2" borderId="0" xfId="1" applyNumberFormat="1" applyFont="1" applyFill="1" applyBorder="1" applyAlignment="1" applyProtection="1">
      <alignment horizontal="center"/>
    </xf>
    <xf numFmtId="1" fontId="10" fillId="2" borderId="0" xfId="0" applyNumberFormat="1" applyFont="1" applyFill="1" applyBorder="1" applyProtection="1"/>
    <xf numFmtId="1" fontId="2" fillId="2" borderId="0" xfId="0" applyNumberFormat="1" applyFont="1" applyFill="1" applyBorder="1" applyAlignment="1" applyProtection="1">
      <alignment horizontal="center"/>
    </xf>
    <xf numFmtId="0" fontId="10" fillId="2" borderId="0" xfId="0" applyFont="1" applyFill="1" applyBorder="1" applyAlignment="1" applyProtection="1">
      <alignment horizontal="left"/>
    </xf>
    <xf numFmtId="176" fontId="10" fillId="2" borderId="0" xfId="1" applyNumberFormat="1" applyFont="1" applyFill="1" applyBorder="1" applyAlignment="1" applyProtection="1">
      <alignment horizontal="center"/>
    </xf>
    <xf numFmtId="0" fontId="2" fillId="3" borderId="26"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4"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center"/>
    </xf>
    <xf numFmtId="0" fontId="3" fillId="2" borderId="5" xfId="0" applyFont="1" applyFill="1" applyBorder="1" applyProtection="1"/>
    <xf numFmtId="0" fontId="3" fillId="3" borderId="0" xfId="0" applyFont="1" applyFill="1" applyProtection="1"/>
    <xf numFmtId="0" fontId="4" fillId="2" borderId="0" xfId="0" applyFont="1" applyFill="1" applyBorder="1" applyProtection="1"/>
    <xf numFmtId="0" fontId="34" fillId="3" borderId="0" xfId="0" applyFont="1" applyFill="1" applyBorder="1" applyAlignment="1" applyProtection="1">
      <alignment horizontal="left"/>
    </xf>
    <xf numFmtId="0" fontId="2" fillId="2" borderId="11" xfId="0" applyFont="1" applyFill="1" applyBorder="1" applyProtection="1"/>
    <xf numFmtId="0" fontId="2" fillId="2" borderId="6" xfId="0" applyFont="1" applyFill="1" applyBorder="1" applyAlignment="1" applyProtection="1">
      <alignment horizontal="center"/>
      <protection locked="0"/>
    </xf>
    <xf numFmtId="2" fontId="2" fillId="2" borderId="6" xfId="0" applyNumberFormat="1" applyFont="1" applyFill="1" applyBorder="1" applyAlignment="1" applyProtection="1">
      <alignment horizontal="center"/>
      <protection locked="0"/>
    </xf>
    <xf numFmtId="0" fontId="7" fillId="3" borderId="6" xfId="0" applyFont="1" applyFill="1" applyBorder="1" applyAlignment="1" applyProtection="1">
      <alignment horizontal="left"/>
    </xf>
    <xf numFmtId="0" fontId="9" fillId="3" borderId="6" xfId="0" applyFont="1" applyFill="1" applyBorder="1" applyAlignment="1" applyProtection="1">
      <alignment horizontal="left"/>
    </xf>
    <xf numFmtId="44" fontId="2" fillId="3" borderId="6" xfId="1" applyFont="1" applyFill="1" applyBorder="1" applyAlignment="1" applyProtection="1">
      <alignment horizontal="left"/>
    </xf>
    <xf numFmtId="167" fontId="2" fillId="3" borderId="6" xfId="1" applyNumberFormat="1" applyFont="1" applyFill="1" applyBorder="1" applyAlignment="1" applyProtection="1">
      <alignment horizontal="center"/>
    </xf>
    <xf numFmtId="0" fontId="2" fillId="3" borderId="23" xfId="0" applyFont="1" applyFill="1" applyBorder="1" applyProtection="1"/>
    <xf numFmtId="0" fontId="7" fillId="3" borderId="6" xfId="0" applyFont="1" applyFill="1" applyBorder="1" applyProtection="1"/>
    <xf numFmtId="167" fontId="17" fillId="3" borderId="6" xfId="1" applyNumberFormat="1" applyFont="1" applyFill="1" applyBorder="1" applyAlignment="1" applyProtection="1">
      <alignment horizontal="center"/>
    </xf>
    <xf numFmtId="167" fontId="2" fillId="3" borderId="7" xfId="1" applyNumberFormat="1" applyFont="1" applyFill="1" applyBorder="1" applyAlignment="1" applyProtection="1">
      <alignment horizontal="center"/>
    </xf>
    <xf numFmtId="167" fontId="5" fillId="3" borderId="6" xfId="1" applyNumberFormat="1" applyFont="1" applyFill="1" applyBorder="1" applyAlignment="1" applyProtection="1">
      <alignment horizontal="center"/>
    </xf>
    <xf numFmtId="167" fontId="2" fillId="2" borderId="0" xfId="1" applyNumberFormat="1" applyFont="1" applyFill="1" applyBorder="1" applyAlignment="1" applyProtection="1">
      <alignment horizontal="center"/>
    </xf>
    <xf numFmtId="167" fontId="79" fillId="3" borderId="6" xfId="1" applyNumberFormat="1" applyFont="1" applyFill="1" applyBorder="1" applyAlignment="1" applyProtection="1">
      <alignment horizontal="center"/>
    </xf>
    <xf numFmtId="167" fontId="2" fillId="3" borderId="19" xfId="1" applyNumberFormat="1" applyFont="1" applyFill="1" applyBorder="1" applyAlignment="1" applyProtection="1">
      <alignment horizontal="center"/>
    </xf>
    <xf numFmtId="167" fontId="2" fillId="3" borderId="0" xfId="1" applyNumberFormat="1" applyFont="1" applyFill="1" applyBorder="1" applyAlignment="1" applyProtection="1">
      <alignment horizontal="center"/>
    </xf>
    <xf numFmtId="0" fontId="10" fillId="3" borderId="0" xfId="0" applyFont="1" applyFill="1" applyBorder="1" applyProtection="1"/>
    <xf numFmtId="167" fontId="2" fillId="2" borderId="10" xfId="1" applyNumberFormat="1" applyFont="1" applyFill="1" applyBorder="1" applyAlignment="1" applyProtection="1">
      <alignment horizontal="center"/>
    </xf>
    <xf numFmtId="167" fontId="2" fillId="2" borderId="2" xfId="1" applyNumberFormat="1" applyFont="1" applyFill="1" applyBorder="1" applyAlignment="1" applyProtection="1">
      <alignment horizontal="center"/>
    </xf>
    <xf numFmtId="0" fontId="2" fillId="3" borderId="31" xfId="0" applyFont="1" applyFill="1" applyBorder="1" applyProtection="1"/>
    <xf numFmtId="167" fontId="2" fillId="3" borderId="31" xfId="1" applyNumberFormat="1" applyFont="1" applyFill="1" applyBorder="1" applyAlignment="1" applyProtection="1">
      <alignment horizontal="center"/>
    </xf>
    <xf numFmtId="167" fontId="2" fillId="0" borderId="6" xfId="1" applyNumberFormat="1" applyFont="1" applyFill="1" applyBorder="1" applyAlignment="1" applyProtection="1">
      <alignment horizontal="center"/>
      <protection locked="0"/>
    </xf>
    <xf numFmtId="42" fontId="2" fillId="0" borderId="6" xfId="0" applyNumberFormat="1" applyFont="1" applyFill="1" applyBorder="1" applyProtection="1">
      <protection locked="0"/>
    </xf>
    <xf numFmtId="0" fontId="29" fillId="3" borderId="0" xfId="0" applyFont="1" applyFill="1" applyProtection="1"/>
    <xf numFmtId="0" fontId="29" fillId="2" borderId="0" xfId="0" applyFont="1" applyFill="1" applyBorder="1" applyProtection="1"/>
    <xf numFmtId="0" fontId="29" fillId="2" borderId="0" xfId="0" applyFont="1" applyFill="1" applyBorder="1" applyAlignment="1" applyProtection="1"/>
    <xf numFmtId="0" fontId="29" fillId="3" borderId="0" xfId="0" applyFont="1" applyFill="1" applyBorder="1" applyProtection="1"/>
    <xf numFmtId="0" fontId="2" fillId="3" borderId="29" xfId="0" applyFont="1" applyFill="1" applyBorder="1" applyProtection="1"/>
    <xf numFmtId="0" fontId="2" fillId="3" borderId="26" xfId="0" applyFont="1" applyFill="1" applyBorder="1" applyAlignment="1" applyProtection="1">
      <alignment horizontal="center"/>
    </xf>
    <xf numFmtId="0" fontId="29" fillId="3" borderId="0" xfId="0" applyFont="1" applyFill="1" applyAlignment="1" applyProtection="1"/>
    <xf numFmtId="0" fontId="65" fillId="0" borderId="6" xfId="0" applyNumberFormat="1" applyFont="1" applyFill="1" applyBorder="1" applyAlignment="1" applyProtection="1">
      <protection locked="0"/>
    </xf>
    <xf numFmtId="0" fontId="2" fillId="2" borderId="23" xfId="0" applyFont="1" applyFill="1" applyBorder="1" applyProtection="1">
      <protection locked="0"/>
    </xf>
    <xf numFmtId="0" fontId="2" fillId="0" borderId="29" xfId="0" applyFont="1" applyFill="1" applyBorder="1" applyAlignment="1" applyProtection="1">
      <protection locked="0"/>
    </xf>
    <xf numFmtId="0" fontId="2" fillId="2" borderId="29" xfId="0" applyFont="1" applyFill="1" applyBorder="1" applyAlignment="1" applyProtection="1">
      <protection locked="0"/>
    </xf>
    <xf numFmtId="172" fontId="2" fillId="2" borderId="6" xfId="0" applyNumberFormat="1" applyFont="1" applyFill="1" applyBorder="1" applyAlignment="1" applyProtection="1">
      <alignment horizontal="left"/>
      <protection locked="0"/>
    </xf>
    <xf numFmtId="172" fontId="2" fillId="2" borderId="6" xfId="0" applyNumberFormat="1" applyFont="1" applyFill="1" applyBorder="1" applyProtection="1">
      <protection locked="0"/>
    </xf>
    <xf numFmtId="172" fontId="2" fillId="2" borderId="6" xfId="1" applyNumberFormat="1" applyFont="1" applyFill="1" applyBorder="1" applyProtection="1">
      <protection locked="0"/>
    </xf>
    <xf numFmtId="0" fontId="2" fillId="2" borderId="6" xfId="0" applyFont="1" applyFill="1" applyBorder="1" applyAlignment="1" applyProtection="1">
      <protection locked="0"/>
    </xf>
    <xf numFmtId="176"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176" fontId="2" fillId="2" borderId="23" xfId="1" applyNumberFormat="1" applyFont="1" applyFill="1" applyBorder="1" applyAlignment="1" applyProtection="1">
      <alignment horizontal="center"/>
      <protection locked="0"/>
    </xf>
    <xf numFmtId="172" fontId="6" fillId="0" borderId="6" xfId="0" applyNumberFormat="1" applyFont="1" applyFill="1" applyBorder="1" applyProtection="1">
      <protection locked="0"/>
    </xf>
    <xf numFmtId="172" fontId="6" fillId="0" borderId="6"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4"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4" fillId="0" borderId="0" xfId="0" quotePrefix="1" applyFont="1" applyAlignment="1" applyProtection="1">
      <alignment horizontal="left"/>
    </xf>
    <xf numFmtId="0" fontId="29" fillId="0" borderId="0" xfId="0" applyFont="1" applyProtection="1"/>
    <xf numFmtId="0" fontId="29" fillId="0" borderId="1" xfId="0" applyFont="1" applyBorder="1" applyProtection="1"/>
    <xf numFmtId="0" fontId="29" fillId="0" borderId="2" xfId="0" applyFont="1" applyBorder="1" applyProtection="1"/>
    <xf numFmtId="0" fontId="29" fillId="0" borderId="3" xfId="0" applyFont="1" applyBorder="1" applyProtection="1"/>
    <xf numFmtId="0" fontId="29" fillId="0" borderId="2" xfId="0" quotePrefix="1" applyFont="1" applyBorder="1" applyAlignment="1" applyProtection="1">
      <alignment horizontal="left"/>
    </xf>
    <xf numFmtId="0" fontId="29" fillId="0" borderId="12" xfId="0" quotePrefix="1" applyFont="1" applyBorder="1" applyAlignment="1" applyProtection="1">
      <alignment horizontal="left"/>
    </xf>
    <xf numFmtId="0" fontId="29" fillId="0" borderId="13" xfId="0" applyFont="1" applyBorder="1" applyProtection="1"/>
    <xf numFmtId="0" fontId="29" fillId="0" borderId="14" xfId="0" applyFont="1" applyBorder="1" applyProtection="1"/>
    <xf numFmtId="0" fontId="29" fillId="0" borderId="4" xfId="0" applyFont="1" applyBorder="1" applyProtection="1"/>
    <xf numFmtId="0" fontId="29" fillId="0" borderId="5" xfId="0" applyFont="1" applyBorder="1" applyProtection="1"/>
    <xf numFmtId="0" fontId="29" fillId="0" borderId="0" xfId="0" applyFont="1" applyBorder="1" applyProtection="1"/>
    <xf numFmtId="44" fontId="29" fillId="0" borderId="5" xfId="0" applyNumberFormat="1" applyFont="1" applyBorder="1" applyProtection="1"/>
    <xf numFmtId="0" fontId="29" fillId="0" borderId="9" xfId="0" applyFont="1" applyBorder="1" applyProtection="1"/>
    <xf numFmtId="0" fontId="29" fillId="0" borderId="11" xfId="0" applyFont="1" applyBorder="1" applyProtection="1"/>
    <xf numFmtId="44" fontId="29" fillId="0" borderId="11" xfId="0" applyNumberFormat="1" applyFont="1" applyBorder="1" applyProtection="1"/>
    <xf numFmtId="0" fontId="29" fillId="0" borderId="10" xfId="0" applyFont="1" applyBorder="1" applyProtection="1"/>
    <xf numFmtId="0" fontId="14" fillId="0" borderId="14" xfId="0" quotePrefix="1" applyFont="1" applyFill="1" applyBorder="1" applyAlignment="1" applyProtection="1">
      <alignment horizontal="left"/>
    </xf>
    <xf numFmtId="0" fontId="29" fillId="0" borderId="1" xfId="0" quotePrefix="1" applyFont="1" applyBorder="1" applyAlignment="1" applyProtection="1">
      <alignment horizontal="left"/>
    </xf>
    <xf numFmtId="0" fontId="29" fillId="0" borderId="2" xfId="0" applyFont="1" applyBorder="1" applyAlignment="1" applyProtection="1"/>
    <xf numFmtId="0" fontId="29" fillId="0" borderId="3" xfId="0" applyFont="1" applyBorder="1" applyAlignment="1" applyProtection="1"/>
    <xf numFmtId="0" fontId="29" fillId="0" borderId="9" xfId="0" quotePrefix="1" applyFont="1" applyBorder="1" applyAlignment="1" applyProtection="1">
      <alignment horizontal="left"/>
    </xf>
    <xf numFmtId="0" fontId="29" fillId="0" borderId="15" xfId="0" applyFont="1" applyBorder="1" applyAlignment="1" applyProtection="1">
      <alignment horizontal="center"/>
    </xf>
    <xf numFmtId="0" fontId="29" fillId="0" borderId="16" xfId="0" quotePrefix="1" applyFont="1" applyBorder="1" applyAlignment="1" applyProtection="1">
      <alignment horizontal="center"/>
    </xf>
    <xf numFmtId="0" fontId="29" fillId="0" borderId="14" xfId="0" applyFont="1" applyFill="1" applyBorder="1" applyAlignment="1" applyProtection="1">
      <alignment horizontal="left"/>
    </xf>
    <xf numFmtId="0" fontId="29" fillId="0" borderId="13" xfId="0" applyFont="1" applyFill="1" applyBorder="1" applyAlignment="1" applyProtection="1">
      <alignment horizontal="left"/>
    </xf>
    <xf numFmtId="0" fontId="29" fillId="0" borderId="17" xfId="0" quotePrefix="1" applyFont="1" applyBorder="1" applyAlignment="1" applyProtection="1">
      <alignment horizontal="left"/>
    </xf>
    <xf numFmtId="168" fontId="29" fillId="0" borderId="18" xfId="0" applyNumberFormat="1" applyFont="1" applyBorder="1" applyProtection="1"/>
    <xf numFmtId="0" fontId="29" fillId="0" borderId="18" xfId="0" quotePrefix="1" applyFont="1" applyBorder="1" applyAlignment="1" applyProtection="1">
      <alignment horizontal="left"/>
    </xf>
    <xf numFmtId="168" fontId="70" fillId="0" borderId="0" xfId="0" applyNumberFormat="1" applyFont="1" applyProtection="1"/>
    <xf numFmtId="0" fontId="29" fillId="0" borderId="15" xfId="0" quotePrefix="1" applyFont="1" applyBorder="1" applyAlignment="1" applyProtection="1">
      <alignment horizontal="left"/>
    </xf>
    <xf numFmtId="168" fontId="29" fillId="0" borderId="15" xfId="0" applyNumberFormat="1" applyFont="1" applyBorder="1" applyProtection="1"/>
    <xf numFmtId="168" fontId="29" fillId="0" borderId="0" xfId="0" applyNumberFormat="1" applyFont="1" applyProtection="1"/>
    <xf numFmtId="0" fontId="14" fillId="0" borderId="0" xfId="0" applyFont="1" applyBorder="1" applyAlignment="1" applyProtection="1">
      <alignment horizontal="left"/>
    </xf>
    <xf numFmtId="168" fontId="29" fillId="0" borderId="0" xfId="0" applyNumberFormat="1" applyFont="1" applyBorder="1" applyProtection="1"/>
    <xf numFmtId="0" fontId="29" fillId="0" borderId="16" xfId="0" applyFont="1" applyBorder="1" applyAlignment="1" applyProtection="1">
      <alignment horizontal="left"/>
    </xf>
    <xf numFmtId="168" fontId="29" fillId="0" borderId="14" xfId="0" applyNumberFormat="1" applyFont="1" applyBorder="1" applyProtection="1"/>
    <xf numFmtId="169" fontId="29" fillId="0" borderId="0" xfId="0" applyNumberFormat="1" applyFont="1" applyProtection="1"/>
    <xf numFmtId="0" fontId="29" fillId="0" borderId="18" xfId="0" applyFont="1" applyBorder="1" applyAlignment="1" applyProtection="1">
      <alignment horizontal="left"/>
    </xf>
    <xf numFmtId="169" fontId="29" fillId="0" borderId="0" xfId="0" applyNumberFormat="1" applyFont="1" applyBorder="1" applyProtection="1"/>
    <xf numFmtId="169" fontId="29" fillId="0" borderId="5" xfId="0" applyNumberFormat="1" applyFont="1" applyBorder="1" applyProtection="1"/>
    <xf numFmtId="0" fontId="29" fillId="0" borderId="15" xfId="0" applyFont="1" applyBorder="1" applyAlignment="1" applyProtection="1">
      <alignment horizontal="left"/>
    </xf>
    <xf numFmtId="169" fontId="29" fillId="0" borderId="10" xfId="0" applyNumberFormat="1" applyFont="1" applyBorder="1" applyProtection="1"/>
    <xf numFmtId="169" fontId="29" fillId="0" borderId="11" xfId="0" applyNumberFormat="1" applyFont="1" applyBorder="1" applyProtection="1"/>
    <xf numFmtId="0" fontId="29" fillId="0" borderId="0" xfId="0" quotePrefix="1" applyFont="1" applyBorder="1" applyAlignment="1" applyProtection="1">
      <alignment horizontal="left"/>
    </xf>
    <xf numFmtId="0" fontId="10" fillId="0" borderId="0" xfId="0" applyFont="1" applyAlignment="1" applyProtection="1">
      <alignment horizontal="left"/>
    </xf>
    <xf numFmtId="0" fontId="2" fillId="6" borderId="0" xfId="0" applyFont="1" applyFill="1" applyAlignment="1" applyProtection="1">
      <alignment horizontal="left"/>
    </xf>
    <xf numFmtId="44" fontId="2" fillId="6" borderId="0" xfId="0" applyNumberFormat="1" applyFont="1" applyFill="1" applyAlignment="1" applyProtection="1">
      <alignment horizontal="left"/>
    </xf>
    <xf numFmtId="44" fontId="2" fillId="6" borderId="0" xfId="1" applyFont="1" applyFill="1" applyBorder="1" applyAlignment="1" applyProtection="1">
      <alignment horizontal="left"/>
    </xf>
    <xf numFmtId="44" fontId="2" fillId="0" borderId="0" xfId="1" applyFont="1" applyFill="1" applyBorder="1" applyAlignment="1" applyProtection="1">
      <alignment horizontal="left"/>
    </xf>
    <xf numFmtId="44" fontId="2" fillId="0" borderId="0" xfId="1" applyFont="1" applyAlignment="1" applyProtection="1">
      <alignment horizontal="left"/>
    </xf>
    <xf numFmtId="44" fontId="2" fillId="6" borderId="0" xfId="1" applyFont="1" applyFill="1" applyAlignment="1" applyProtection="1">
      <alignment horizontal="left"/>
    </xf>
    <xf numFmtId="166" fontId="2" fillId="0" borderId="0" xfId="0" applyNumberFormat="1" applyFont="1" applyAlignment="1" applyProtection="1">
      <alignment horizontal="left"/>
    </xf>
    <xf numFmtId="0" fontId="14" fillId="0" borderId="0" xfId="0" quotePrefix="1" applyFont="1" applyBorder="1" applyAlignment="1" applyProtection="1">
      <alignment horizontal="left"/>
    </xf>
    <xf numFmtId="0" fontId="29" fillId="0" borderId="13" xfId="0" quotePrefix="1" applyFont="1" applyBorder="1" applyAlignment="1" applyProtection="1">
      <alignment horizontal="center"/>
    </xf>
    <xf numFmtId="0" fontId="29" fillId="0" borderId="12" xfId="0" applyFont="1" applyBorder="1" applyProtection="1"/>
    <xf numFmtId="0" fontId="29" fillId="0" borderId="10" xfId="0" applyFont="1" applyFill="1" applyBorder="1" applyAlignment="1" applyProtection="1">
      <alignment horizontal="left"/>
    </xf>
    <xf numFmtId="0" fontId="29" fillId="0" borderId="11" xfId="0" applyFont="1" applyFill="1" applyBorder="1" applyAlignment="1" applyProtection="1">
      <alignment horizontal="left"/>
    </xf>
    <xf numFmtId="0" fontId="29" fillId="0" borderId="4" xfId="0" applyFont="1" applyFill="1" applyBorder="1" applyProtection="1"/>
    <xf numFmtId="0" fontId="0" fillId="0" borderId="0" xfId="0" applyProtection="1"/>
    <xf numFmtId="0" fontId="29" fillId="0" borderId="4" xfId="0" quotePrefix="1" applyFont="1" applyBorder="1" applyAlignment="1" applyProtection="1">
      <alignment horizontal="left"/>
    </xf>
    <xf numFmtId="0" fontId="2" fillId="0" borderId="0" xfId="0" applyFont="1" applyFill="1" applyProtection="1"/>
    <xf numFmtId="0" fontId="71" fillId="0" borderId="0" xfId="0" applyFont="1" applyAlignment="1" applyProtection="1">
      <alignment horizontal="left"/>
    </xf>
    <xf numFmtId="44" fontId="71" fillId="0" borderId="0" xfId="0" applyNumberFormat="1" applyFont="1" applyAlignment="1" applyProtection="1">
      <alignment horizontal="left"/>
    </xf>
    <xf numFmtId="3" fontId="6" fillId="0" borderId="0" xfId="0" applyNumberFormat="1" applyFont="1" applyFill="1" applyBorder="1" applyAlignment="1" applyProtection="1">
      <alignment horizontal="center"/>
    </xf>
    <xf numFmtId="44" fontId="29" fillId="0" borderId="3" xfId="0" applyNumberFormat="1" applyFont="1" applyBorder="1" applyProtection="1"/>
    <xf numFmtId="175" fontId="29" fillId="0" borderId="0" xfId="0" applyNumberFormat="1" applyFont="1" applyBorder="1" applyProtection="1"/>
    <xf numFmtId="175" fontId="29" fillId="0" borderId="5" xfId="0" applyNumberFormat="1" applyFont="1" applyBorder="1" applyProtection="1"/>
    <xf numFmtId="0" fontId="70" fillId="0" borderId="0" xfId="0" applyFont="1" applyFill="1" applyProtection="1"/>
    <xf numFmtId="44" fontId="70" fillId="0" borderId="0" xfId="0" applyNumberFormat="1" applyFont="1" applyFill="1" applyProtection="1"/>
    <xf numFmtId="175" fontId="82" fillId="0" borderId="0" xfId="0" applyNumberFormat="1" applyFont="1" applyFill="1" applyBorder="1" applyAlignment="1" applyProtection="1">
      <alignment horizontal="right"/>
    </xf>
    <xf numFmtId="44" fontId="29" fillId="0" borderId="0" xfId="0" applyNumberFormat="1" applyFont="1" applyProtection="1"/>
    <xf numFmtId="0" fontId="2" fillId="0" borderId="0" xfId="0" applyFont="1" applyFill="1" applyBorder="1" applyAlignment="1" applyProtection="1">
      <alignment horizontal="center"/>
    </xf>
    <xf numFmtId="0" fontId="83" fillId="2" borderId="0" xfId="0" applyFont="1" applyFill="1" applyBorder="1" applyProtection="1"/>
    <xf numFmtId="0" fontId="47" fillId="2" borderId="5" xfId="0" applyFont="1" applyFill="1" applyBorder="1" applyProtection="1"/>
    <xf numFmtId="0" fontId="43" fillId="2" borderId="4" xfId="0" applyFont="1" applyFill="1" applyBorder="1" applyAlignment="1" applyProtection="1">
      <alignment horizontal="center"/>
    </xf>
    <xf numFmtId="0" fontId="43" fillId="2" borderId="5" xfId="0" applyFont="1" applyFill="1" applyBorder="1" applyAlignment="1" applyProtection="1">
      <alignment horizontal="center"/>
    </xf>
    <xf numFmtId="0" fontId="46" fillId="2" borderId="4" xfId="0" applyFont="1" applyFill="1" applyBorder="1" applyAlignment="1" applyProtection="1">
      <alignment horizontal="center"/>
    </xf>
    <xf numFmtId="0" fontId="46" fillId="2" borderId="5" xfId="0" applyFont="1" applyFill="1" applyBorder="1" applyAlignment="1" applyProtection="1">
      <alignment horizontal="center"/>
    </xf>
    <xf numFmtId="0" fontId="52" fillId="2" borderId="4" xfId="0" applyFont="1" applyFill="1" applyBorder="1" applyProtection="1"/>
    <xf numFmtId="0" fontId="52" fillId="2" borderId="5" xfId="0" applyFont="1" applyFill="1" applyBorder="1" applyProtection="1"/>
    <xf numFmtId="0" fontId="8" fillId="3" borderId="6" xfId="0" applyFont="1" applyFill="1" applyBorder="1" applyProtection="1"/>
    <xf numFmtId="0" fontId="2" fillId="3" borderId="27" xfId="0" applyFont="1" applyFill="1" applyBorder="1" applyProtection="1"/>
    <xf numFmtId="0" fontId="2" fillId="3" borderId="28" xfId="0" applyFont="1" applyFill="1" applyBorder="1" applyProtection="1"/>
    <xf numFmtId="0" fontId="2" fillId="3" borderId="24" xfId="0" applyFont="1" applyFill="1" applyBorder="1" applyProtection="1"/>
    <xf numFmtId="167" fontId="2" fillId="3" borderId="8" xfId="1" applyNumberFormat="1" applyFont="1" applyFill="1" applyBorder="1" applyAlignment="1" applyProtection="1">
      <alignment horizontal="center"/>
    </xf>
    <xf numFmtId="0" fontId="8" fillId="3" borderId="0" xfId="1" applyNumberFormat="1" applyFont="1" applyFill="1" applyBorder="1" applyAlignment="1" applyProtection="1">
      <alignment horizontal="left"/>
    </xf>
    <xf numFmtId="0" fontId="2" fillId="0" borderId="6" xfId="0" applyFont="1" applyFill="1" applyBorder="1" applyAlignment="1" applyProtection="1">
      <alignment horizontal="left"/>
      <protection locked="0"/>
    </xf>
    <xf numFmtId="0" fontId="84" fillId="3" borderId="0" xfId="0" applyFont="1" applyFill="1" applyBorder="1" applyProtection="1"/>
    <xf numFmtId="0" fontId="85" fillId="3" borderId="0" xfId="0" applyFont="1" applyFill="1" applyBorder="1" applyProtection="1"/>
    <xf numFmtId="0" fontId="85" fillId="3" borderId="0" xfId="0" applyFont="1" applyFill="1" applyBorder="1" applyAlignment="1" applyProtection="1">
      <alignment horizontal="center"/>
    </xf>
    <xf numFmtId="0" fontId="84" fillId="2" borderId="0" xfId="0" applyFont="1" applyFill="1" applyBorder="1" applyAlignment="1" applyProtection="1">
      <alignment horizontal="center"/>
    </xf>
    <xf numFmtId="0" fontId="84" fillId="3" borderId="6" xfId="0" applyFont="1" applyFill="1" applyBorder="1" applyAlignment="1" applyProtection="1">
      <alignment horizontal="center"/>
    </xf>
    <xf numFmtId="0" fontId="86" fillId="2" borderId="0" xfId="0" applyFont="1" applyFill="1" applyBorder="1" applyProtection="1"/>
    <xf numFmtId="0" fontId="86" fillId="3" borderId="6" xfId="0" applyFont="1" applyFill="1" applyBorder="1" applyProtection="1"/>
    <xf numFmtId="0" fontId="7" fillId="2" borderId="0" xfId="0" applyFont="1" applyFill="1" applyBorder="1" applyProtection="1"/>
    <xf numFmtId="0" fontId="7" fillId="3" borderId="6" xfId="0" applyFont="1" applyFill="1" applyBorder="1" applyAlignment="1" applyProtection="1">
      <alignment horizontal="center"/>
    </xf>
    <xf numFmtId="0" fontId="81" fillId="2" borderId="0" xfId="0" applyFont="1" applyFill="1" applyBorder="1" applyProtection="1"/>
    <xf numFmtId="0" fontId="29" fillId="2" borderId="32" xfId="0" applyFont="1" applyFill="1" applyBorder="1" applyProtection="1"/>
    <xf numFmtId="0" fontId="29" fillId="2" borderId="33" xfId="0" applyFont="1" applyFill="1" applyBorder="1" applyProtection="1"/>
    <xf numFmtId="0" fontId="29" fillId="2" borderId="33" xfId="0" applyFont="1" applyFill="1" applyBorder="1" applyAlignment="1" applyProtection="1"/>
    <xf numFmtId="0" fontId="29" fillId="2" borderId="34" xfId="0" applyFont="1" applyFill="1" applyBorder="1" applyProtection="1"/>
    <xf numFmtId="0" fontId="29" fillId="2" borderId="35" xfId="0" applyFont="1" applyFill="1" applyBorder="1" applyProtection="1"/>
    <xf numFmtId="0" fontId="29" fillId="2" borderId="36" xfId="0" applyFont="1" applyFill="1" applyBorder="1" applyProtection="1"/>
    <xf numFmtId="0" fontId="2" fillId="2" borderId="35" xfId="0" applyFont="1" applyFill="1" applyBorder="1" applyProtection="1"/>
    <xf numFmtId="0" fontId="2" fillId="2" borderId="37" xfId="0" applyFont="1" applyFill="1" applyBorder="1" applyProtection="1"/>
    <xf numFmtId="0" fontId="2" fillId="2" borderId="38" xfId="0" applyFont="1" applyFill="1" applyBorder="1" applyProtection="1"/>
    <xf numFmtId="0" fontId="10" fillId="2" borderId="38" xfId="0" applyFont="1" applyFill="1" applyBorder="1" applyProtection="1"/>
    <xf numFmtId="3" fontId="2" fillId="2" borderId="38" xfId="0" applyNumberFormat="1" applyFont="1" applyFill="1" applyBorder="1" applyAlignment="1" applyProtection="1"/>
    <xf numFmtId="3" fontId="2" fillId="2" borderId="38" xfId="0" applyNumberFormat="1" applyFont="1" applyFill="1" applyBorder="1" applyProtection="1"/>
    <xf numFmtId="0" fontId="2" fillId="2" borderId="38" xfId="0" applyFont="1" applyFill="1" applyBorder="1" applyAlignment="1" applyProtection="1">
      <alignment horizontal="center"/>
    </xf>
    <xf numFmtId="176" fontId="2" fillId="2" borderId="38" xfId="0" applyNumberFormat="1" applyFont="1" applyFill="1" applyBorder="1" applyAlignment="1" applyProtection="1">
      <alignment horizontal="center"/>
    </xf>
    <xf numFmtId="0" fontId="29" fillId="2" borderId="39" xfId="0" applyFont="1" applyFill="1" applyBorder="1" applyProtection="1"/>
    <xf numFmtId="1" fontId="10" fillId="3" borderId="7" xfId="0" applyNumberFormat="1" applyFont="1" applyFill="1" applyBorder="1" applyProtection="1"/>
    <xf numFmtId="49" fontId="2" fillId="3" borderId="7" xfId="0" applyNumberFormat="1" applyFont="1" applyFill="1" applyBorder="1" applyAlignment="1" applyProtection="1">
      <alignment horizontal="center"/>
    </xf>
    <xf numFmtId="176" fontId="2" fillId="3" borderId="7" xfId="1" applyNumberFormat="1" applyFont="1" applyFill="1" applyBorder="1" applyAlignment="1" applyProtection="1">
      <alignment horizontal="center"/>
    </xf>
    <xf numFmtId="0" fontId="2" fillId="2" borderId="32" xfId="0" applyFont="1" applyFill="1" applyBorder="1" applyProtection="1"/>
    <xf numFmtId="0" fontId="2" fillId="2" borderId="33" xfId="0" applyFont="1" applyFill="1" applyBorder="1" applyProtection="1"/>
    <xf numFmtId="0" fontId="10" fillId="2" borderId="33" xfId="0" applyFont="1" applyFill="1" applyBorder="1" applyProtection="1"/>
    <xf numFmtId="3" fontId="2" fillId="2" borderId="33" xfId="0" applyNumberFormat="1" applyFont="1" applyFill="1" applyBorder="1" applyAlignment="1" applyProtection="1"/>
    <xf numFmtId="3" fontId="2" fillId="2" borderId="33" xfId="0" applyNumberFormat="1" applyFont="1" applyFill="1" applyBorder="1" applyProtection="1"/>
    <xf numFmtId="0" fontId="2" fillId="2" borderId="33" xfId="0" applyFont="1" applyFill="1" applyBorder="1" applyAlignment="1" applyProtection="1">
      <alignment horizontal="center"/>
    </xf>
    <xf numFmtId="176" fontId="2" fillId="2" borderId="33" xfId="0" applyNumberFormat="1" applyFont="1" applyFill="1" applyBorder="1" applyAlignment="1" applyProtection="1">
      <alignment horizontal="center"/>
    </xf>
    <xf numFmtId="0" fontId="2" fillId="2" borderId="38" xfId="0" applyFont="1" applyFill="1" applyBorder="1" applyAlignment="1" applyProtection="1"/>
    <xf numFmtId="0" fontId="66" fillId="2" borderId="38" xfId="0" applyFont="1" applyFill="1" applyBorder="1" applyAlignment="1" applyProtection="1">
      <alignment horizontal="right"/>
    </xf>
    <xf numFmtId="0" fontId="14" fillId="2" borderId="0" xfId="0" applyFont="1" applyFill="1" applyBorder="1" applyAlignment="1" applyProtection="1">
      <alignment horizontal="left"/>
    </xf>
    <xf numFmtId="0" fontId="7" fillId="2" borderId="0" xfId="0" applyFont="1" applyFill="1" applyBorder="1" applyAlignment="1" applyProtection="1"/>
    <xf numFmtId="0" fontId="65" fillId="3" borderId="8" xfId="0" applyNumberFormat="1" applyFont="1" applyFill="1" applyBorder="1" applyAlignment="1" applyProtection="1">
      <alignment horizontal="left"/>
    </xf>
    <xf numFmtId="0" fontId="65" fillId="3" borderId="8" xfId="0" applyNumberFormat="1" applyFont="1" applyFill="1" applyBorder="1" applyAlignment="1" applyProtection="1"/>
    <xf numFmtId="0" fontId="10" fillId="3" borderId="8" xfId="0" applyFont="1" applyFill="1" applyBorder="1" applyProtection="1"/>
    <xf numFmtId="172" fontId="11" fillId="3" borderId="8" xfId="0" applyNumberFormat="1" applyFont="1" applyFill="1" applyBorder="1" applyAlignment="1" applyProtection="1">
      <alignment horizontal="center"/>
    </xf>
    <xf numFmtId="0" fontId="65" fillId="3" borderId="7" xfId="0" applyNumberFormat="1" applyFont="1" applyFill="1" applyBorder="1" applyAlignment="1" applyProtection="1">
      <alignment horizontal="left"/>
    </xf>
    <xf numFmtId="0" fontId="65" fillId="3" borderId="7" xfId="0" applyNumberFormat="1" applyFont="1" applyFill="1" applyBorder="1" applyAlignment="1" applyProtection="1"/>
    <xf numFmtId="0" fontId="10" fillId="3" borderId="7" xfId="0" applyFont="1" applyFill="1" applyBorder="1" applyProtection="1"/>
    <xf numFmtId="172" fontId="11" fillId="3" borderId="7" xfId="0" applyNumberFormat="1" applyFont="1" applyFill="1" applyBorder="1" applyAlignment="1" applyProtection="1">
      <alignment horizontal="center"/>
    </xf>
    <xf numFmtId="0" fontId="65" fillId="2" borderId="0" xfId="0" applyNumberFormat="1" applyFont="1" applyFill="1" applyBorder="1" applyAlignment="1" applyProtection="1">
      <alignment horizontal="left"/>
    </xf>
    <xf numFmtId="0" fontId="65" fillId="2" borderId="0" xfId="0" applyNumberFormat="1" applyFont="1" applyFill="1" applyBorder="1" applyAlignment="1" applyProtection="1"/>
    <xf numFmtId="172" fontId="11" fillId="2" borderId="0" xfId="0" applyNumberFormat="1" applyFont="1" applyFill="1" applyBorder="1" applyAlignment="1" applyProtection="1">
      <alignment horizontal="center"/>
    </xf>
    <xf numFmtId="0" fontId="84" fillId="3" borderId="6" xfId="0" applyFont="1" applyFill="1" applyBorder="1" applyAlignment="1" applyProtection="1">
      <alignment horizontal="left"/>
    </xf>
    <xf numFmtId="0" fontId="84" fillId="3" borderId="6" xfId="0" applyFont="1" applyFill="1" applyBorder="1" applyAlignment="1" applyProtection="1"/>
    <xf numFmtId="0" fontId="84" fillId="3" borderId="6" xfId="0" applyFont="1" applyFill="1" applyBorder="1" applyProtection="1"/>
    <xf numFmtId="176" fontId="84" fillId="3" borderId="6" xfId="0" applyNumberFormat="1" applyFont="1" applyFill="1" applyBorder="1" applyAlignment="1" applyProtection="1">
      <alignment horizontal="center"/>
    </xf>
    <xf numFmtId="0" fontId="87" fillId="2" borderId="0" xfId="0" applyFont="1" applyFill="1" applyBorder="1" applyAlignment="1" applyProtection="1">
      <alignment horizontal="left"/>
    </xf>
    <xf numFmtId="0" fontId="88" fillId="2" borderId="0" xfId="0" applyFont="1" applyFill="1" applyBorder="1" applyAlignment="1" applyProtection="1">
      <alignment horizontal="left"/>
    </xf>
    <xf numFmtId="0" fontId="15" fillId="3" borderId="0" xfId="0" applyFont="1" applyFill="1" applyBorder="1" applyAlignment="1" applyProtection="1">
      <alignment horizontal="center"/>
    </xf>
    <xf numFmtId="0" fontId="75" fillId="2" borderId="0" xfId="0" applyFont="1" applyFill="1" applyAlignment="1">
      <alignment wrapText="1"/>
    </xf>
    <xf numFmtId="3" fontId="6" fillId="5" borderId="0" xfId="0" applyNumberFormat="1" applyFont="1" applyFill="1" applyBorder="1" applyAlignment="1" applyProtection="1">
      <alignment horizontal="left"/>
      <protection locked="0"/>
    </xf>
    <xf numFmtId="3" fontId="33" fillId="5" borderId="0" xfId="0" applyNumberFormat="1" applyFont="1" applyFill="1" applyBorder="1" applyAlignment="1" applyProtection="1">
      <alignment horizontal="left"/>
      <protection locked="0"/>
    </xf>
    <xf numFmtId="1" fontId="90" fillId="3" borderId="0" xfId="0" applyNumberFormat="1" applyFont="1" applyFill="1" applyBorder="1" applyAlignment="1" applyProtection="1">
      <alignment horizontal="center"/>
    </xf>
    <xf numFmtId="175" fontId="90" fillId="3" borderId="0" xfId="0" applyNumberFormat="1" applyFont="1" applyFill="1" applyBorder="1" applyAlignment="1" applyProtection="1">
      <alignment horizontal="center"/>
    </xf>
    <xf numFmtId="0" fontId="90" fillId="3" borderId="0" xfId="0" applyFont="1" applyFill="1" applyBorder="1" applyAlignment="1" applyProtection="1">
      <alignment horizontal="center"/>
    </xf>
    <xf numFmtId="176" fontId="90" fillId="3" borderId="0" xfId="0" applyNumberFormat="1" applyFont="1" applyFill="1" applyBorder="1" applyAlignment="1" applyProtection="1">
      <alignment horizontal="center"/>
    </xf>
    <xf numFmtId="176" fontId="90" fillId="3" borderId="0" xfId="1" applyNumberFormat="1" applyFont="1" applyFill="1" applyBorder="1" applyAlignment="1" applyProtection="1">
      <alignment horizontal="center"/>
    </xf>
    <xf numFmtId="9" fontId="90" fillId="3" borderId="0" xfId="0" applyNumberFormat="1" applyFont="1" applyFill="1" applyBorder="1" applyAlignment="1" applyProtection="1">
      <alignment horizontal="center"/>
    </xf>
    <xf numFmtId="0" fontId="91" fillId="3" borderId="0" xfId="0" applyFont="1" applyFill="1" applyBorder="1" applyAlignment="1" applyProtection="1">
      <alignment horizontal="center"/>
    </xf>
    <xf numFmtId="42" fontId="6" fillId="3" borderId="0" xfId="0" applyNumberFormat="1" applyFont="1" applyFill="1" applyBorder="1" applyAlignment="1" applyProtection="1">
      <alignment horizontal="center"/>
    </xf>
    <xf numFmtId="44" fontId="6" fillId="3" borderId="0" xfId="0" applyNumberFormat="1" applyFont="1" applyFill="1" applyBorder="1" applyProtection="1"/>
    <xf numFmtId="173" fontId="6" fillId="3" borderId="0" xfId="0" applyNumberFormat="1" applyFont="1" applyFill="1" applyBorder="1" applyProtection="1"/>
    <xf numFmtId="175" fontId="26" fillId="3" borderId="6" xfId="0" applyNumberFormat="1" applyFont="1" applyFill="1" applyBorder="1" applyAlignment="1" applyProtection="1">
      <alignment horizontal="center"/>
    </xf>
    <xf numFmtId="3" fontId="6" fillId="2" borderId="6" xfId="1" applyNumberFormat="1" applyFont="1" applyFill="1" applyBorder="1" applyAlignment="1" applyProtection="1">
      <alignment horizontal="center"/>
      <protection locked="0"/>
    </xf>
    <xf numFmtId="3" fontId="6" fillId="2" borderId="6" xfId="0" applyNumberFormat="1" applyFont="1" applyFill="1" applyBorder="1" applyAlignment="1" applyProtection="1">
      <alignment horizontal="right"/>
      <protection locked="0"/>
    </xf>
    <xf numFmtId="3" fontId="6" fillId="3" borderId="8" xfId="0" applyNumberFormat="1" applyFont="1" applyFill="1" applyBorder="1" applyAlignment="1" applyProtection="1">
      <alignment horizontal="center"/>
    </xf>
    <xf numFmtId="170" fontId="6" fillId="3" borderId="0" xfId="0" applyNumberFormat="1" applyFont="1" applyFill="1" applyBorder="1" applyAlignment="1" applyProtection="1"/>
    <xf numFmtId="0" fontId="6" fillId="2" borderId="4" xfId="0" applyFont="1" applyFill="1" applyBorder="1" applyAlignment="1" applyProtection="1"/>
    <xf numFmtId="175" fontId="19" fillId="2" borderId="5" xfId="0" applyNumberFormat="1" applyFont="1" applyFill="1" applyBorder="1" applyAlignment="1" applyProtection="1">
      <alignment horizontal="center"/>
    </xf>
    <xf numFmtId="175" fontId="44" fillId="2" borderId="5" xfId="0" applyNumberFormat="1" applyFont="1" applyFill="1" applyBorder="1" applyAlignment="1" applyProtection="1">
      <alignment horizontal="center"/>
    </xf>
    <xf numFmtId="175" fontId="6" fillId="2" borderId="5" xfId="1" applyNumberFormat="1" applyFont="1" applyFill="1" applyBorder="1" applyAlignment="1" applyProtection="1">
      <alignment horizontal="center"/>
    </xf>
    <xf numFmtId="2" fontId="26" fillId="3" borderId="6" xfId="0" applyNumberFormat="1" applyFont="1" applyFill="1" applyBorder="1" applyProtection="1"/>
    <xf numFmtId="10" fontId="29" fillId="0" borderId="0" xfId="0" applyNumberFormat="1" applyFont="1" applyFill="1" applyProtection="1"/>
    <xf numFmtId="0" fontId="92" fillId="3" borderId="6" xfId="0" applyFont="1" applyFill="1" applyBorder="1" applyProtection="1"/>
    <xf numFmtId="0" fontId="6" fillId="0" borderId="6" xfId="0" applyNumberFormat="1" applyFont="1" applyFill="1" applyBorder="1" applyAlignment="1" applyProtection="1">
      <alignment horizontal="center"/>
      <protection locked="0"/>
    </xf>
    <xf numFmtId="175" fontId="6" fillId="3" borderId="6" xfId="1" applyNumberFormat="1" applyFont="1" applyFill="1" applyBorder="1" applyAlignment="1" applyProtection="1">
      <alignment horizontal="center"/>
    </xf>
    <xf numFmtId="175" fontId="6" fillId="3" borderId="6" xfId="0" applyNumberFormat="1" applyFont="1" applyFill="1" applyBorder="1" applyAlignment="1" applyProtection="1">
      <alignment horizontal="right"/>
    </xf>
    <xf numFmtId="175" fontId="6" fillId="3" borderId="6" xfId="0" applyNumberFormat="1" applyFont="1" applyFill="1" applyBorder="1" applyAlignment="1" applyProtection="1">
      <alignment horizontal="center"/>
    </xf>
    <xf numFmtId="3" fontId="6" fillId="8" borderId="0" xfId="0" applyNumberFormat="1" applyFont="1" applyFill="1" applyBorder="1" applyAlignment="1" applyProtection="1">
      <alignment horizontal="left"/>
      <protection locked="0"/>
    </xf>
    <xf numFmtId="3" fontId="64" fillId="5" borderId="0" xfId="0" applyNumberFormat="1" applyFont="1" applyFill="1" applyBorder="1" applyAlignment="1" applyProtection="1">
      <alignment horizontal="left"/>
      <protection locked="0"/>
    </xf>
    <xf numFmtId="3" fontId="93" fillId="5" borderId="0" xfId="0" applyNumberFormat="1" applyFont="1" applyFill="1" applyBorder="1" applyAlignment="1" applyProtection="1">
      <alignment horizontal="left"/>
      <protection locked="0"/>
    </xf>
    <xf numFmtId="177" fontId="94" fillId="5" borderId="0" xfId="0" applyNumberFormat="1" applyFont="1" applyFill="1" applyBorder="1" applyAlignment="1" applyProtection="1">
      <alignment horizontal="left"/>
      <protection locked="0"/>
    </xf>
    <xf numFmtId="0" fontId="8" fillId="9" borderId="6" xfId="0" applyFont="1" applyFill="1" applyBorder="1" applyAlignment="1" applyProtection="1">
      <alignment horizontal="center"/>
    </xf>
    <xf numFmtId="0" fontId="10" fillId="9" borderId="20" xfId="0" applyFont="1" applyFill="1" applyBorder="1" applyAlignment="1" applyProtection="1">
      <alignment horizontal="center"/>
    </xf>
    <xf numFmtId="0" fontId="10" fillId="9" borderId="21" xfId="0" applyFont="1" applyFill="1" applyBorder="1" applyAlignment="1" applyProtection="1">
      <alignment horizontal="center"/>
    </xf>
    <xf numFmtId="0" fontId="10" fillId="9" borderId="22" xfId="0" applyFont="1" applyFill="1" applyBorder="1" applyAlignment="1" applyProtection="1">
      <alignment horizontal="center"/>
    </xf>
    <xf numFmtId="0" fontId="95" fillId="2" borderId="0" xfId="0" applyFont="1" applyFill="1" applyBorder="1" applyProtection="1"/>
    <xf numFmtId="0" fontId="95" fillId="2" borderId="0" xfId="0" applyFont="1" applyFill="1" applyBorder="1" applyAlignment="1" applyProtection="1">
      <alignment horizontal="center"/>
    </xf>
    <xf numFmtId="0" fontId="96" fillId="2" borderId="0" xfId="0" applyFont="1" applyFill="1" applyBorder="1" applyProtection="1"/>
    <xf numFmtId="49" fontId="96" fillId="2" borderId="0" xfId="0" applyNumberFormat="1" applyFont="1" applyFill="1" applyBorder="1" applyAlignment="1" applyProtection="1">
      <alignment horizontal="center"/>
    </xf>
    <xf numFmtId="0" fontId="95" fillId="3" borderId="6" xfId="0" applyFont="1" applyFill="1" applyBorder="1" applyProtection="1"/>
    <xf numFmtId="14" fontId="95" fillId="3" borderId="6" xfId="0" applyNumberFormat="1" applyFont="1" applyFill="1" applyBorder="1" applyAlignment="1" applyProtection="1">
      <alignment horizontal="center"/>
    </xf>
    <xf numFmtId="0" fontId="95" fillId="3" borderId="6" xfId="0" applyFont="1" applyFill="1" applyBorder="1" applyAlignment="1" applyProtection="1">
      <alignment horizontal="center"/>
    </xf>
    <xf numFmtId="0" fontId="97" fillId="3" borderId="6" xfId="0" applyFont="1" applyFill="1" applyBorder="1" applyProtection="1"/>
    <xf numFmtId="14" fontId="96" fillId="3" borderId="0" xfId="0" applyNumberFormat="1" applyFont="1" applyFill="1" applyBorder="1" applyAlignment="1" applyProtection="1">
      <alignment horizontal="center"/>
    </xf>
    <xf numFmtId="14" fontId="96" fillId="3" borderId="6" xfId="0" applyNumberFormat="1" applyFont="1" applyFill="1" applyBorder="1" applyAlignment="1" applyProtection="1">
      <alignment horizontal="center"/>
    </xf>
    <xf numFmtId="0" fontId="97" fillId="3" borderId="0" xfId="0" applyFont="1" applyFill="1" applyBorder="1" applyProtection="1"/>
    <xf numFmtId="0" fontId="98" fillId="3" borderId="0" xfId="0" applyFont="1" applyFill="1" applyProtection="1"/>
    <xf numFmtId="14" fontId="96" fillId="2" borderId="0" xfId="0" applyNumberFormat="1" applyFont="1" applyFill="1" applyBorder="1" applyAlignment="1" applyProtection="1">
      <alignment horizontal="center"/>
    </xf>
    <xf numFmtId="14" fontId="96" fillId="2" borderId="0" xfId="1" applyNumberFormat="1" applyFont="1" applyFill="1" applyBorder="1" applyAlignment="1" applyProtection="1">
      <alignment horizontal="center"/>
    </xf>
    <xf numFmtId="0" fontId="99" fillId="3" borderId="6" xfId="0" applyFont="1" applyFill="1" applyBorder="1" applyProtection="1"/>
    <xf numFmtId="0" fontId="96" fillId="3" borderId="6" xfId="0" applyFont="1" applyFill="1" applyBorder="1" applyAlignment="1" applyProtection="1">
      <alignment horizontal="left"/>
    </xf>
    <xf numFmtId="0" fontId="100" fillId="3" borderId="6" xfId="0" applyFont="1" applyFill="1" applyBorder="1" applyAlignment="1" applyProtection="1">
      <alignment horizontal="left"/>
    </xf>
    <xf numFmtId="0" fontId="100" fillId="3" borderId="6" xfId="0" applyFont="1" applyFill="1" applyBorder="1" applyProtection="1"/>
    <xf numFmtId="0" fontId="65" fillId="3" borderId="6" xfId="0" applyFont="1" applyFill="1" applyBorder="1" applyAlignment="1" applyProtection="1">
      <alignment horizontal="left"/>
    </xf>
    <xf numFmtId="167" fontId="2" fillId="6" borderId="6" xfId="1" applyNumberFormat="1" applyFont="1" applyFill="1" applyBorder="1" applyAlignment="1" applyProtection="1">
      <alignment horizontal="center"/>
    </xf>
    <xf numFmtId="14" fontId="8" fillId="3" borderId="0" xfId="1" applyNumberFormat="1" applyFont="1" applyFill="1" applyBorder="1" applyAlignment="1" applyProtection="1">
      <alignment horizontal="center"/>
    </xf>
    <xf numFmtId="167" fontId="95" fillId="2" borderId="0" xfId="1" applyNumberFormat="1" applyFont="1" applyFill="1" applyBorder="1" applyAlignment="1" applyProtection="1">
      <alignment horizontal="center"/>
    </xf>
    <xf numFmtId="0" fontId="95" fillId="2" borderId="0" xfId="0" applyFont="1" applyFill="1" applyProtection="1"/>
    <xf numFmtId="0" fontId="96" fillId="2" borderId="0" xfId="1" applyNumberFormat="1" applyFont="1" applyFill="1" applyBorder="1" applyAlignment="1" applyProtection="1">
      <alignment horizontal="center"/>
    </xf>
    <xf numFmtId="167" fontId="95" fillId="3" borderId="6" xfId="1" applyNumberFormat="1" applyFont="1" applyFill="1" applyBorder="1" applyAlignment="1" applyProtection="1">
      <alignment horizontal="center"/>
    </xf>
    <xf numFmtId="42" fontId="10" fillId="9" borderId="6" xfId="0" applyNumberFormat="1" applyFont="1" applyFill="1" applyBorder="1" applyProtection="1"/>
    <xf numFmtId="167" fontId="10" fillId="9" borderId="6" xfId="1" applyNumberFormat="1" applyFont="1" applyFill="1" applyBorder="1" applyAlignment="1" applyProtection="1">
      <alignment horizontal="center"/>
    </xf>
    <xf numFmtId="167" fontId="35" fillId="9" borderId="6" xfId="0" applyNumberFormat="1" applyFont="1" applyFill="1" applyBorder="1" applyProtection="1"/>
    <xf numFmtId="167" fontId="10" fillId="9" borderId="6" xfId="0" applyNumberFormat="1" applyFont="1" applyFill="1" applyBorder="1" applyProtection="1"/>
    <xf numFmtId="167" fontId="65" fillId="9" borderId="6" xfId="1" applyNumberFormat="1" applyFont="1" applyFill="1" applyBorder="1" applyAlignment="1" applyProtection="1">
      <alignment horizontal="center"/>
    </xf>
    <xf numFmtId="167" fontId="2" fillId="9" borderId="6" xfId="1" applyNumberFormat="1" applyFont="1" applyFill="1" applyBorder="1" applyAlignment="1" applyProtection="1">
      <alignment horizontal="center"/>
    </xf>
    <xf numFmtId="0" fontId="102" fillId="3" borderId="6" xfId="0" applyFont="1" applyFill="1" applyBorder="1" applyAlignment="1" applyProtection="1">
      <alignment horizontal="left"/>
    </xf>
    <xf numFmtId="0" fontId="99" fillId="3" borderId="6" xfId="0" applyFont="1" applyFill="1" applyBorder="1" applyAlignment="1" applyProtection="1">
      <alignment horizontal="left"/>
    </xf>
    <xf numFmtId="0" fontId="99" fillId="3" borderId="6" xfId="0" applyFont="1" applyFill="1" applyBorder="1" applyAlignment="1" applyProtection="1">
      <alignment horizontal="center"/>
    </xf>
    <xf numFmtId="0" fontId="100" fillId="3" borderId="6" xfId="0" applyFont="1" applyFill="1" applyBorder="1" applyAlignment="1" applyProtection="1">
      <alignment horizontal="center"/>
    </xf>
    <xf numFmtId="0" fontId="104" fillId="3" borderId="6" xfId="0" applyFont="1" applyFill="1" applyBorder="1" applyAlignment="1" applyProtection="1">
      <alignment horizontal="center"/>
    </xf>
    <xf numFmtId="0" fontId="105" fillId="3" borderId="6" xfId="0" applyFont="1" applyFill="1" applyBorder="1" applyAlignment="1" applyProtection="1">
      <alignment horizontal="center"/>
    </xf>
    <xf numFmtId="0" fontId="104" fillId="3" borderId="6" xfId="0" applyFont="1" applyFill="1" applyBorder="1" applyProtection="1"/>
    <xf numFmtId="3" fontId="92" fillId="6" borderId="6" xfId="1" applyNumberFormat="1" applyFont="1" applyFill="1" applyBorder="1" applyAlignment="1" applyProtection="1">
      <alignment horizontal="center"/>
    </xf>
    <xf numFmtId="3" fontId="92" fillId="6" borderId="6" xfId="0" applyNumberFormat="1" applyFont="1" applyFill="1" applyBorder="1" applyAlignment="1" applyProtection="1">
      <alignment horizontal="center"/>
    </xf>
    <xf numFmtId="176" fontId="92" fillId="6" borderId="6" xfId="1" applyNumberFormat="1" applyFont="1" applyFill="1" applyBorder="1" applyAlignment="1" applyProtection="1"/>
    <xf numFmtId="0" fontId="104" fillId="3" borderId="6" xfId="0" applyFont="1" applyFill="1" applyBorder="1" applyAlignment="1" applyProtection="1">
      <alignment horizontal="left"/>
    </xf>
    <xf numFmtId="0" fontId="106" fillId="3" borderId="6" xfId="0" applyFont="1" applyFill="1" applyBorder="1" applyAlignment="1" applyProtection="1">
      <alignment horizontal="left"/>
    </xf>
    <xf numFmtId="0" fontId="107" fillId="3" borderId="6" xfId="0" applyFont="1" applyFill="1" applyBorder="1" applyAlignment="1" applyProtection="1">
      <alignment horizontal="left"/>
    </xf>
    <xf numFmtId="0" fontId="100" fillId="3" borderId="6" xfId="0" applyNumberFormat="1" applyFont="1" applyFill="1" applyBorder="1" applyAlignment="1" applyProtection="1">
      <alignment horizontal="left"/>
    </xf>
    <xf numFmtId="175" fontId="100" fillId="3" borderId="6" xfId="0" applyNumberFormat="1" applyFont="1" applyFill="1" applyBorder="1" applyAlignment="1" applyProtection="1">
      <alignment horizontal="left"/>
    </xf>
    <xf numFmtId="176" fontId="100" fillId="3" borderId="6" xfId="0" applyNumberFormat="1" applyFont="1" applyFill="1" applyBorder="1" applyAlignment="1" applyProtection="1">
      <alignment horizontal="center"/>
    </xf>
    <xf numFmtId="1" fontId="100" fillId="3" borderId="6" xfId="0" applyNumberFormat="1" applyFont="1" applyFill="1" applyBorder="1" applyAlignment="1" applyProtection="1">
      <alignment horizontal="left"/>
    </xf>
    <xf numFmtId="175" fontId="100" fillId="3" borderId="6" xfId="0" applyNumberFormat="1" applyFont="1" applyFill="1" applyBorder="1" applyAlignment="1" applyProtection="1">
      <alignment horizontal="center"/>
    </xf>
    <xf numFmtId="1" fontId="100" fillId="3" borderId="6" xfId="0" applyNumberFormat="1" applyFont="1" applyFill="1" applyBorder="1" applyAlignment="1" applyProtection="1">
      <alignment horizontal="center"/>
    </xf>
    <xf numFmtId="176" fontId="100" fillId="3" borderId="6" xfId="0" applyNumberFormat="1" applyFont="1" applyFill="1" applyBorder="1" applyAlignment="1" applyProtection="1">
      <alignment horizontal="left"/>
    </xf>
    <xf numFmtId="0" fontId="6" fillId="6" borderId="6" xfId="0" applyNumberFormat="1" applyFont="1" applyFill="1" applyBorder="1" applyAlignment="1" applyProtection="1">
      <alignment horizontal="center"/>
    </xf>
    <xf numFmtId="176" fontId="6" fillId="6" borderId="6" xfId="1" applyNumberFormat="1" applyFont="1" applyFill="1" applyBorder="1" applyAlignment="1" applyProtection="1"/>
    <xf numFmtId="0" fontId="104" fillId="3" borderId="6" xfId="0" applyFont="1" applyFill="1" applyBorder="1" applyAlignment="1" applyProtection="1">
      <alignment horizontal="left"/>
    </xf>
    <xf numFmtId="172" fontId="2" fillId="6" borderId="6" xfId="0" applyNumberFormat="1" applyFont="1" applyFill="1" applyBorder="1" applyAlignment="1" applyProtection="1">
      <alignment horizontal="center"/>
    </xf>
    <xf numFmtId="176" fontId="10" fillId="9" borderId="6" xfId="1" applyNumberFormat="1" applyFont="1" applyFill="1" applyBorder="1" applyAlignment="1" applyProtection="1">
      <alignment horizontal="center"/>
    </xf>
    <xf numFmtId="176" fontId="10" fillId="9" borderId="23" xfId="1" applyNumberFormat="1" applyFont="1" applyFill="1" applyBorder="1" applyAlignment="1" applyProtection="1">
      <alignment horizontal="center"/>
    </xf>
    <xf numFmtId="172" fontId="10" fillId="9" borderId="6" xfId="0" applyNumberFormat="1" applyFont="1" applyFill="1" applyBorder="1" applyAlignment="1" applyProtection="1">
      <alignment horizontal="center"/>
    </xf>
    <xf numFmtId="172" fontId="10" fillId="9" borderId="6" xfId="0" applyNumberFormat="1" applyFont="1" applyFill="1" applyBorder="1" applyProtection="1">
      <protection locked="0"/>
    </xf>
    <xf numFmtId="49" fontId="96" fillId="2" borderId="30" xfId="0" applyNumberFormat="1" applyFont="1" applyFill="1" applyBorder="1" applyAlignment="1" applyProtection="1">
      <alignment horizontal="center"/>
    </xf>
    <xf numFmtId="166" fontId="95" fillId="2" borderId="0" xfId="0" applyNumberFormat="1" applyFont="1" applyFill="1" applyBorder="1" applyProtection="1"/>
    <xf numFmtId="1" fontId="97" fillId="3" borderId="6" xfId="0" applyNumberFormat="1" applyFont="1" applyFill="1" applyBorder="1" applyProtection="1"/>
    <xf numFmtId="0" fontId="97" fillId="2" borderId="0" xfId="0" applyFont="1" applyFill="1" applyBorder="1" applyProtection="1"/>
    <xf numFmtId="3" fontId="95" fillId="2" borderId="0" xfId="0" applyNumberFormat="1" applyFont="1" applyFill="1" applyBorder="1" applyAlignment="1" applyProtection="1"/>
    <xf numFmtId="0" fontId="98" fillId="2" borderId="0" xfId="0" applyFont="1" applyFill="1" applyBorder="1" applyAlignment="1" applyProtection="1">
      <alignment horizontal="center"/>
    </xf>
    <xf numFmtId="0" fontId="96" fillId="2" borderId="0" xfId="0" applyFont="1" applyFill="1" applyBorder="1" applyAlignment="1" applyProtection="1">
      <alignment horizontal="right"/>
    </xf>
    <xf numFmtId="176" fontId="95" fillId="2" borderId="0" xfId="0" applyNumberFormat="1" applyFont="1" applyFill="1" applyBorder="1" applyAlignment="1" applyProtection="1">
      <alignment horizontal="center"/>
    </xf>
    <xf numFmtId="0" fontId="96" fillId="3" borderId="7" xfId="0" applyFont="1" applyFill="1" applyBorder="1" applyAlignment="1" applyProtection="1">
      <alignment horizontal="left"/>
    </xf>
    <xf numFmtId="0" fontId="96" fillId="3" borderId="6" xfId="0" applyFont="1" applyFill="1" applyBorder="1" applyAlignment="1" applyProtection="1"/>
    <xf numFmtId="175" fontId="101" fillId="9" borderId="6" xfId="0" applyNumberFormat="1" applyFont="1" applyFill="1" applyBorder="1" applyAlignment="1" applyProtection="1">
      <alignment horizontal="center"/>
    </xf>
    <xf numFmtId="1" fontId="101" fillId="9" borderId="6" xfId="0" applyNumberFormat="1" applyFont="1" applyFill="1" applyBorder="1" applyAlignment="1" applyProtection="1">
      <alignment horizontal="center"/>
    </xf>
    <xf numFmtId="176" fontId="101" fillId="9" borderId="6" xfId="0" applyNumberFormat="1" applyFont="1" applyFill="1" applyBorder="1" applyProtection="1"/>
    <xf numFmtId="42" fontId="101" fillId="9" borderId="6" xfId="0" applyNumberFormat="1" applyFont="1" applyFill="1" applyBorder="1" applyAlignment="1" applyProtection="1">
      <alignment horizontal="center"/>
    </xf>
    <xf numFmtId="181" fontId="101" fillId="9" borderId="6" xfId="0" applyNumberFormat="1" applyFont="1" applyFill="1" applyBorder="1" applyProtection="1"/>
    <xf numFmtId="181" fontId="101" fillId="9" borderId="6" xfId="0" applyNumberFormat="1" applyFont="1" applyFill="1" applyBorder="1" applyAlignment="1" applyProtection="1">
      <alignment horizontal="center"/>
    </xf>
    <xf numFmtId="0" fontId="108" fillId="3" borderId="0" xfId="0" applyFont="1" applyFill="1" applyBorder="1" applyProtection="1"/>
    <xf numFmtId="0" fontId="108" fillId="3" borderId="0" xfId="0" applyFont="1" applyFill="1" applyBorder="1" applyAlignment="1" applyProtection="1">
      <alignment horizontal="left"/>
    </xf>
    <xf numFmtId="0" fontId="108" fillId="3" borderId="0" xfId="0" applyFont="1" applyFill="1" applyBorder="1" applyAlignment="1" applyProtection="1">
      <alignment horizontal="center"/>
    </xf>
    <xf numFmtId="1" fontId="108" fillId="3" borderId="0" xfId="0" applyNumberFormat="1" applyFont="1" applyFill="1" applyBorder="1" applyAlignment="1" applyProtection="1">
      <alignment horizontal="center"/>
    </xf>
    <xf numFmtId="0" fontId="110" fillId="3" borderId="0" xfId="0" applyFont="1" applyFill="1" applyBorder="1" applyProtection="1"/>
    <xf numFmtId="0" fontId="110" fillId="3" borderId="0" xfId="0" applyFont="1" applyFill="1" applyBorder="1" applyAlignment="1" applyProtection="1"/>
    <xf numFmtId="0" fontId="110" fillId="3" borderId="0" xfId="0" applyFont="1" applyFill="1" applyBorder="1" applyAlignment="1" applyProtection="1">
      <alignment horizontal="center"/>
    </xf>
    <xf numFmtId="1" fontId="110" fillId="3" borderId="0" xfId="0" applyNumberFormat="1" applyFont="1" applyFill="1" applyBorder="1" applyAlignment="1" applyProtection="1">
      <alignment horizontal="center"/>
    </xf>
    <xf numFmtId="0" fontId="111" fillId="3" borderId="0" xfId="0" applyFont="1" applyFill="1" applyBorder="1" applyProtection="1"/>
    <xf numFmtId="0" fontId="112" fillId="3" borderId="0" xfId="0" applyFont="1" applyFill="1" applyBorder="1" applyAlignment="1" applyProtection="1">
      <alignment horizontal="left"/>
    </xf>
    <xf numFmtId="0" fontId="111" fillId="3" borderId="0" xfId="0" applyFont="1" applyFill="1" applyBorder="1" applyAlignment="1" applyProtection="1"/>
    <xf numFmtId="1" fontId="111" fillId="3" borderId="0" xfId="0" applyNumberFormat="1" applyFont="1" applyFill="1" applyBorder="1" applyAlignment="1" applyProtection="1">
      <alignment horizontal="center"/>
    </xf>
    <xf numFmtId="0" fontId="109" fillId="3" borderId="0" xfId="0" applyFont="1" applyFill="1" applyBorder="1" applyAlignment="1" applyProtection="1">
      <alignment horizontal="left"/>
    </xf>
    <xf numFmtId="0" fontId="108" fillId="3" borderId="0" xfId="0" applyFont="1" applyFill="1" applyBorder="1" applyAlignment="1" applyProtection="1"/>
    <xf numFmtId="176" fontId="108" fillId="3" borderId="0" xfId="0" applyNumberFormat="1" applyFont="1" applyFill="1" applyBorder="1" applyAlignment="1" applyProtection="1">
      <alignment horizontal="left"/>
    </xf>
    <xf numFmtId="1" fontId="103" fillId="3" borderId="0" xfId="0" applyNumberFormat="1" applyFont="1" applyFill="1" applyBorder="1" applyAlignment="1" applyProtection="1">
      <alignment horizontal="center"/>
    </xf>
    <xf numFmtId="175" fontId="103" fillId="3" borderId="0" xfId="0" applyNumberFormat="1" applyFont="1" applyFill="1" applyBorder="1" applyAlignment="1" applyProtection="1">
      <alignment horizontal="center"/>
    </xf>
    <xf numFmtId="0" fontId="103" fillId="3" borderId="0" xfId="0" applyFont="1" applyFill="1" applyBorder="1" applyAlignment="1" applyProtection="1">
      <alignment horizontal="center"/>
    </xf>
    <xf numFmtId="0" fontId="109" fillId="3" borderId="0" xfId="0" applyFont="1" applyFill="1" applyBorder="1" applyAlignment="1" applyProtection="1">
      <alignment horizontal="center"/>
    </xf>
    <xf numFmtId="0" fontId="103" fillId="3" borderId="0" xfId="0" applyFont="1" applyFill="1" applyBorder="1" applyAlignment="1" applyProtection="1">
      <alignment horizontal="left"/>
    </xf>
    <xf numFmtId="9" fontId="103" fillId="3" borderId="0" xfId="0" applyNumberFormat="1" applyFont="1" applyFill="1" applyBorder="1" applyAlignment="1" applyProtection="1">
      <alignment horizontal="center"/>
    </xf>
    <xf numFmtId="1" fontId="103" fillId="3" borderId="0" xfId="0" applyNumberFormat="1" applyFont="1" applyFill="1" applyBorder="1" applyAlignment="1" applyProtection="1">
      <alignment horizontal="left"/>
    </xf>
    <xf numFmtId="42" fontId="108" fillId="3" borderId="0" xfId="0" applyNumberFormat="1" applyFont="1" applyFill="1" applyBorder="1" applyAlignment="1" applyProtection="1">
      <alignment horizontal="center"/>
    </xf>
    <xf numFmtId="173" fontId="108" fillId="3" borderId="0" xfId="0" applyNumberFormat="1" applyFont="1" applyFill="1" applyBorder="1" applyAlignment="1" applyProtection="1">
      <alignment horizontal="center"/>
    </xf>
    <xf numFmtId="44" fontId="108" fillId="3" borderId="0" xfId="0" applyNumberFormat="1" applyFont="1" applyFill="1" applyBorder="1" applyProtection="1"/>
    <xf numFmtId="3" fontId="108" fillId="3" borderId="0" xfId="0" applyNumberFormat="1" applyFont="1" applyFill="1" applyBorder="1" applyProtection="1"/>
    <xf numFmtId="173" fontId="108" fillId="3" borderId="0" xfId="0" applyNumberFormat="1" applyFont="1" applyFill="1" applyBorder="1" applyProtection="1"/>
    <xf numFmtId="22" fontId="108" fillId="3" borderId="0" xfId="0" applyNumberFormat="1" applyFont="1" applyFill="1" applyBorder="1" applyAlignment="1" applyProtection="1">
      <alignment horizontal="center"/>
    </xf>
    <xf numFmtId="2" fontId="108" fillId="3" borderId="0" xfId="0" applyNumberFormat="1" applyFont="1" applyFill="1" applyBorder="1" applyAlignment="1" applyProtection="1">
      <alignment horizontal="center"/>
    </xf>
    <xf numFmtId="0" fontId="102" fillId="3" borderId="0" xfId="0" applyFont="1" applyFill="1" applyBorder="1" applyAlignment="1" applyProtection="1">
      <alignment horizontal="left"/>
    </xf>
    <xf numFmtId="2" fontId="108" fillId="7" borderId="0" xfId="0" applyNumberFormat="1" applyFont="1" applyFill="1" applyBorder="1" applyAlignment="1" applyProtection="1">
      <alignment horizontal="center"/>
    </xf>
    <xf numFmtId="176" fontId="108" fillId="3" borderId="0" xfId="0" applyNumberFormat="1" applyFont="1" applyFill="1" applyBorder="1" applyAlignment="1" applyProtection="1">
      <alignment horizontal="center"/>
    </xf>
    <xf numFmtId="0" fontId="108" fillId="3" borderId="0" xfId="0" applyNumberFormat="1" applyFont="1" applyFill="1" applyBorder="1" applyAlignment="1" applyProtection="1">
      <alignment horizontal="center"/>
    </xf>
    <xf numFmtId="3" fontId="6" fillId="6" borderId="6" xfId="1" applyNumberFormat="1" applyFont="1" applyFill="1" applyBorder="1" applyAlignment="1" applyProtection="1">
      <alignment horizontal="center"/>
    </xf>
    <xf numFmtId="3" fontId="6" fillId="6" borderId="6" xfId="0" applyNumberFormat="1" applyFont="1" applyFill="1" applyBorder="1" applyAlignment="1" applyProtection="1">
      <alignment horizontal="center"/>
    </xf>
    <xf numFmtId="3" fontId="101" fillId="9" borderId="6" xfId="0" applyNumberFormat="1" applyFont="1" applyFill="1" applyBorder="1" applyAlignment="1" applyProtection="1">
      <alignment horizontal="center"/>
    </xf>
    <xf numFmtId="0" fontId="104" fillId="3" borderId="0" xfId="0" applyFont="1" applyFill="1" applyBorder="1" applyProtection="1"/>
    <xf numFmtId="0" fontId="104" fillId="3" borderId="0" xfId="0" applyFont="1" applyFill="1" applyBorder="1" applyAlignment="1" applyProtection="1">
      <alignment horizontal="center"/>
    </xf>
    <xf numFmtId="170" fontId="104" fillId="3" borderId="0" xfId="0" applyNumberFormat="1" applyFont="1" applyFill="1" applyBorder="1" applyProtection="1"/>
    <xf numFmtId="0" fontId="113" fillId="3" borderId="0" xfId="0" applyFont="1" applyFill="1" applyBorder="1" applyProtection="1"/>
    <xf numFmtId="0" fontId="113" fillId="3" borderId="0" xfId="0" applyNumberFormat="1" applyFont="1" applyFill="1" applyBorder="1" applyProtection="1"/>
    <xf numFmtId="172" fontId="113" fillId="3" borderId="0" xfId="0" applyNumberFormat="1" applyFont="1" applyFill="1" applyBorder="1" applyProtection="1"/>
    <xf numFmtId="0" fontId="104" fillId="3" borderId="0" xfId="0" applyNumberFormat="1" applyFont="1" applyFill="1" applyBorder="1" applyProtection="1"/>
    <xf numFmtId="172" fontId="104" fillId="3" borderId="0" xfId="0" applyNumberFormat="1" applyFont="1" applyFill="1" applyBorder="1" applyProtection="1"/>
    <xf numFmtId="0" fontId="114" fillId="3" borderId="0" xfId="0" applyFont="1" applyFill="1" applyBorder="1" applyProtection="1"/>
    <xf numFmtId="0" fontId="114" fillId="3" borderId="0" xfId="0" applyNumberFormat="1" applyFont="1" applyFill="1" applyBorder="1" applyProtection="1"/>
    <xf numFmtId="172" fontId="114" fillId="3" borderId="0" xfId="0" applyNumberFormat="1" applyFont="1" applyFill="1" applyBorder="1" applyProtection="1"/>
    <xf numFmtId="0" fontId="104" fillId="3" borderId="0" xfId="0" applyNumberFormat="1" applyFont="1" applyFill="1" applyProtection="1"/>
    <xf numFmtId="172" fontId="104" fillId="3" borderId="0" xfId="0" applyNumberFormat="1" applyFont="1" applyFill="1" applyProtection="1"/>
    <xf numFmtId="1" fontId="104" fillId="3" borderId="0" xfId="0" applyNumberFormat="1" applyFont="1" applyFill="1" applyBorder="1" applyAlignment="1" applyProtection="1">
      <alignment horizontal="center"/>
    </xf>
    <xf numFmtId="175" fontId="104" fillId="3" borderId="0" xfId="0" applyNumberFormat="1" applyFont="1" applyFill="1" applyBorder="1" applyAlignment="1" applyProtection="1">
      <alignment horizontal="center"/>
    </xf>
    <xf numFmtId="1" fontId="100" fillId="3" borderId="0" xfId="0" applyNumberFormat="1" applyFont="1" applyFill="1" applyBorder="1" applyAlignment="1" applyProtection="1">
      <alignment horizontal="center"/>
    </xf>
    <xf numFmtId="175" fontId="100" fillId="3" borderId="0" xfId="0" applyNumberFormat="1" applyFont="1" applyFill="1" applyBorder="1" applyAlignment="1" applyProtection="1">
      <alignment horizontal="center"/>
    </xf>
    <xf numFmtId="0" fontId="100" fillId="3" borderId="0" xfId="0" applyFont="1" applyFill="1" applyBorder="1" applyAlignment="1" applyProtection="1">
      <alignment horizontal="center"/>
    </xf>
    <xf numFmtId="0" fontId="105" fillId="3" borderId="0" xfId="0" applyFont="1" applyFill="1" applyBorder="1" applyAlignment="1" applyProtection="1">
      <alignment horizontal="center"/>
    </xf>
    <xf numFmtId="9" fontId="100" fillId="3" borderId="0" xfId="0" applyNumberFormat="1" applyFont="1" applyFill="1" applyBorder="1" applyAlignment="1" applyProtection="1">
      <alignment horizontal="center"/>
    </xf>
    <xf numFmtId="42" fontId="104" fillId="3" borderId="0" xfId="0" applyNumberFormat="1" applyFont="1" applyFill="1" applyBorder="1" applyAlignment="1" applyProtection="1">
      <alignment horizontal="center"/>
    </xf>
    <xf numFmtId="173" fontId="104" fillId="3" borderId="0" xfId="0" applyNumberFormat="1" applyFont="1" applyFill="1" applyBorder="1" applyAlignment="1" applyProtection="1">
      <alignment horizontal="center"/>
    </xf>
    <xf numFmtId="44" fontId="104" fillId="3" borderId="0" xfId="0" applyNumberFormat="1" applyFont="1" applyFill="1" applyBorder="1" applyProtection="1"/>
    <xf numFmtId="173" fontId="104" fillId="3" borderId="0" xfId="0" applyNumberFormat="1" applyFont="1" applyFill="1" applyBorder="1" applyProtection="1"/>
    <xf numFmtId="0" fontId="104" fillId="3" borderId="25" xfId="0" applyFont="1" applyFill="1" applyBorder="1" applyProtection="1"/>
    <xf numFmtId="0" fontId="104" fillId="3" borderId="7" xfId="0" applyFont="1" applyFill="1" applyBorder="1" applyAlignment="1" applyProtection="1"/>
    <xf numFmtId="0" fontId="105" fillId="3" borderId="7" xfId="0" applyFont="1" applyFill="1" applyBorder="1" applyAlignment="1" applyProtection="1">
      <alignment horizontal="left"/>
    </xf>
    <xf numFmtId="0" fontId="104" fillId="3" borderId="7" xfId="0" applyFont="1" applyFill="1" applyBorder="1" applyAlignment="1" applyProtection="1">
      <alignment horizontal="left"/>
    </xf>
    <xf numFmtId="0" fontId="104" fillId="3" borderId="7" xfId="0" applyFont="1" applyFill="1" applyBorder="1" applyAlignment="1" applyProtection="1">
      <alignment horizontal="center"/>
    </xf>
    <xf numFmtId="174" fontId="104" fillId="3" borderId="7" xfId="0" applyNumberFormat="1" applyFont="1" applyFill="1" applyBorder="1" applyAlignment="1" applyProtection="1">
      <alignment horizontal="center"/>
    </xf>
    <xf numFmtId="0" fontId="104" fillId="3" borderId="7" xfId="0" applyNumberFormat="1" applyFont="1" applyFill="1" applyBorder="1" applyAlignment="1" applyProtection="1">
      <alignment horizontal="center"/>
    </xf>
    <xf numFmtId="175" fontId="104" fillId="3" borderId="7" xfId="0" applyNumberFormat="1" applyFont="1" applyFill="1" applyBorder="1" applyAlignment="1" applyProtection="1">
      <alignment horizontal="center"/>
    </xf>
    <xf numFmtId="175" fontId="104" fillId="3" borderId="7" xfId="0" applyNumberFormat="1" applyFont="1" applyFill="1" applyBorder="1" applyProtection="1"/>
    <xf numFmtId="0" fontId="104" fillId="3" borderId="7" xfId="0" applyFont="1" applyFill="1" applyBorder="1" applyProtection="1"/>
    <xf numFmtId="0" fontId="104" fillId="3" borderId="7" xfId="0" applyNumberFormat="1" applyFont="1" applyFill="1" applyBorder="1" applyAlignment="1" applyProtection="1"/>
    <xf numFmtId="172" fontId="104" fillId="3" borderId="7" xfId="0" applyNumberFormat="1" applyFont="1" applyFill="1" applyBorder="1" applyProtection="1"/>
    <xf numFmtId="0" fontId="104" fillId="3" borderId="26" xfId="0" applyFont="1" applyFill="1" applyBorder="1" applyAlignment="1" applyProtection="1">
      <alignment horizontal="left"/>
    </xf>
    <xf numFmtId="0" fontId="104" fillId="3" borderId="26" xfId="0" applyFont="1" applyFill="1" applyBorder="1" applyAlignment="1" applyProtection="1">
      <alignment horizontal="center"/>
    </xf>
    <xf numFmtId="0" fontId="104" fillId="3" borderId="26" xfId="0" applyFont="1" applyFill="1" applyBorder="1" applyProtection="1"/>
    <xf numFmtId="175" fontId="15" fillId="9" borderId="6" xfId="0" applyNumberFormat="1" applyFont="1" applyFill="1" applyBorder="1" applyAlignment="1" applyProtection="1">
      <alignment horizontal="center"/>
    </xf>
    <xf numFmtId="3" fontId="15" fillId="9" borderId="6" xfId="0" applyNumberFormat="1" applyFont="1" applyFill="1" applyBorder="1" applyAlignment="1" applyProtection="1">
      <alignment horizontal="center"/>
    </xf>
    <xf numFmtId="172" fontId="15" fillId="9" borderId="6" xfId="0" applyNumberFormat="1" applyFont="1" applyFill="1" applyBorder="1" applyProtection="1"/>
    <xf numFmtId="176" fontId="15" fillId="9" borderId="6" xfId="0" applyNumberFormat="1" applyFont="1" applyFill="1" applyBorder="1" applyProtection="1"/>
    <xf numFmtId="0" fontId="15" fillId="2" borderId="2" xfId="0" applyFont="1" applyFill="1" applyBorder="1" applyProtection="1"/>
    <xf numFmtId="0" fontId="37" fillId="2" borderId="0" xfId="0" applyFont="1" applyFill="1" applyBorder="1" applyProtection="1"/>
    <xf numFmtId="176" fontId="105" fillId="3" borderId="6" xfId="0" applyNumberFormat="1" applyFont="1" applyFill="1" applyBorder="1" applyAlignment="1" applyProtection="1">
      <alignment horizontal="center"/>
    </xf>
    <xf numFmtId="176" fontId="99" fillId="3" borderId="6" xfId="0" applyNumberFormat="1" applyFont="1" applyFill="1" applyBorder="1" applyAlignment="1" applyProtection="1">
      <alignment horizontal="center"/>
    </xf>
    <xf numFmtId="176" fontId="15" fillId="6" borderId="6" xfId="1" applyNumberFormat="1" applyFont="1" applyFill="1" applyBorder="1" applyProtection="1"/>
    <xf numFmtId="176" fontId="15" fillId="2" borderId="10" xfId="1" applyNumberFormat="1" applyFont="1" applyFill="1" applyBorder="1" applyProtection="1"/>
    <xf numFmtId="176" fontId="15" fillId="3" borderId="0" xfId="1" applyNumberFormat="1" applyFont="1" applyFill="1" applyBorder="1" applyProtection="1"/>
    <xf numFmtId="0" fontId="15" fillId="2" borderId="2" xfId="0" applyNumberFormat="1" applyFont="1" applyFill="1" applyBorder="1" applyAlignment="1" applyProtection="1"/>
    <xf numFmtId="0" fontId="15" fillId="2" borderId="0" xfId="0" applyNumberFormat="1" applyFont="1" applyFill="1" applyBorder="1" applyAlignment="1" applyProtection="1"/>
    <xf numFmtId="0" fontId="37" fillId="2" borderId="0" xfId="0" applyNumberFormat="1" applyFont="1" applyFill="1" applyBorder="1" applyAlignment="1" applyProtection="1"/>
    <xf numFmtId="0" fontId="23" fillId="2" borderId="0" xfId="0" applyNumberFormat="1" applyFont="1" applyFill="1" applyBorder="1" applyAlignment="1" applyProtection="1"/>
    <xf numFmtId="0" fontId="15" fillId="3" borderId="7" xfId="0" applyNumberFormat="1" applyFont="1" applyFill="1" applyBorder="1" applyAlignment="1" applyProtection="1"/>
    <xf numFmtId="176" fontId="35" fillId="3" borderId="6" xfId="0" applyNumberFormat="1" applyFont="1" applyFill="1" applyBorder="1" applyAlignment="1" applyProtection="1">
      <alignment horizontal="left"/>
    </xf>
    <xf numFmtId="176" fontId="101" fillId="6" borderId="6" xfId="1" applyNumberFormat="1" applyFont="1" applyFill="1" applyBorder="1" applyAlignment="1" applyProtection="1"/>
    <xf numFmtId="0" fontId="15" fillId="3" borderId="8" xfId="0" applyNumberFormat="1" applyFont="1" applyFill="1" applyBorder="1" applyAlignment="1" applyProtection="1">
      <alignment horizontal="center"/>
    </xf>
    <xf numFmtId="176" fontId="15" fillId="2" borderId="10" xfId="1" applyNumberFormat="1" applyFont="1" applyFill="1" applyBorder="1" applyAlignment="1" applyProtection="1"/>
    <xf numFmtId="176" fontId="15" fillId="2" borderId="2" xfId="1" applyNumberFormat="1" applyFont="1" applyFill="1" applyBorder="1" applyAlignment="1" applyProtection="1"/>
    <xf numFmtId="176" fontId="15" fillId="2" borderId="0" xfId="1" applyNumberFormat="1" applyFont="1" applyFill="1" applyBorder="1" applyAlignment="1" applyProtection="1"/>
    <xf numFmtId="176" fontId="105" fillId="3" borderId="6" xfId="0" applyNumberFormat="1" applyFont="1" applyFill="1" applyBorder="1" applyAlignment="1" applyProtection="1">
      <alignment horizontal="left"/>
    </xf>
    <xf numFmtId="176" fontId="15" fillId="6" borderId="6" xfId="1" applyNumberFormat="1" applyFont="1" applyFill="1" applyBorder="1" applyAlignment="1" applyProtection="1"/>
    <xf numFmtId="0" fontId="15" fillId="2" borderId="10" xfId="0" applyNumberFormat="1" applyFont="1" applyFill="1" applyBorder="1" applyAlignment="1" applyProtection="1">
      <alignment horizontal="center"/>
    </xf>
    <xf numFmtId="0" fontId="15" fillId="3" borderId="0" xfId="0" applyNumberFormat="1" applyFont="1" applyFill="1" applyBorder="1" applyAlignment="1" applyProtection="1"/>
    <xf numFmtId="176" fontId="15" fillId="2" borderId="2" xfId="0" applyNumberFormat="1" applyFont="1" applyFill="1" applyBorder="1" applyProtection="1"/>
    <xf numFmtId="176" fontId="37" fillId="2" borderId="0" xfId="0" applyNumberFormat="1" applyFont="1" applyFill="1" applyBorder="1" applyProtection="1"/>
    <xf numFmtId="176" fontId="23" fillId="2" borderId="0" xfId="0" applyNumberFormat="1" applyFont="1" applyFill="1" applyBorder="1" applyProtection="1"/>
    <xf numFmtId="176" fontId="99" fillId="3" borderId="7" xfId="0" applyNumberFormat="1" applyFont="1" applyFill="1" applyBorder="1" applyProtection="1"/>
    <xf numFmtId="176" fontId="15" fillId="2" borderId="10" xfId="1" applyNumberFormat="1" applyFont="1" applyFill="1" applyBorder="1" applyAlignment="1" applyProtection="1">
      <alignment horizontal="left"/>
    </xf>
    <xf numFmtId="176" fontId="15" fillId="2" borderId="2" xfId="1" applyNumberFormat="1" applyFont="1" applyFill="1" applyBorder="1" applyAlignment="1" applyProtection="1">
      <alignment horizontal="left"/>
    </xf>
    <xf numFmtId="176" fontId="15" fillId="2" borderId="0" xfId="1" applyNumberFormat="1" applyFont="1" applyFill="1" applyBorder="1" applyAlignment="1" applyProtection="1">
      <alignment horizontal="left"/>
    </xf>
    <xf numFmtId="176" fontId="15" fillId="3" borderId="0" xfId="1" applyNumberFormat="1" applyFont="1" applyFill="1" applyBorder="1" applyAlignment="1" applyProtection="1">
      <alignment horizontal="left"/>
    </xf>
    <xf numFmtId="0" fontId="109" fillId="2" borderId="0" xfId="0" applyFont="1" applyFill="1" applyBorder="1" applyAlignment="1" applyProtection="1">
      <alignment horizontal="center"/>
    </xf>
    <xf numFmtId="0" fontId="108" fillId="2" borderId="0" xfId="0" applyFont="1" applyFill="1" applyBorder="1" applyProtection="1"/>
    <xf numFmtId="0" fontId="105" fillId="2" borderId="0" xfId="0" applyFont="1" applyFill="1" applyBorder="1" applyAlignment="1" applyProtection="1">
      <alignment horizontal="center"/>
    </xf>
    <xf numFmtId="0" fontId="104" fillId="2" borderId="0" xfId="0" applyFont="1" applyFill="1" applyBorder="1" applyProtection="1"/>
    <xf numFmtId="172" fontId="6" fillId="6" borderId="6" xfId="0" applyNumberFormat="1" applyFont="1" applyFill="1" applyBorder="1" applyAlignment="1" applyProtection="1"/>
    <xf numFmtId="172" fontId="6" fillId="6" borderId="26" xfId="0" applyNumberFormat="1" applyFont="1" applyFill="1" applyBorder="1" applyProtection="1"/>
    <xf numFmtId="172" fontId="15" fillId="9" borderId="26" xfId="0" applyNumberFormat="1" applyFont="1" applyFill="1" applyBorder="1" applyAlignment="1" applyProtection="1"/>
    <xf numFmtId="172" fontId="15" fillId="9" borderId="6" xfId="0" applyNumberFormat="1" applyFont="1" applyFill="1" applyBorder="1" applyAlignment="1" applyProtection="1"/>
    <xf numFmtId="0" fontId="46" fillId="9" borderId="7" xfId="0" applyFont="1" applyFill="1" applyBorder="1" applyAlignment="1" applyProtection="1">
      <alignment horizontal="center"/>
    </xf>
    <xf numFmtId="172" fontId="6" fillId="6" borderId="6" xfId="0" applyNumberFormat="1" applyFont="1" applyFill="1" applyBorder="1" applyAlignment="1" applyProtection="1">
      <alignment horizontal="center"/>
    </xf>
    <xf numFmtId="0" fontId="103" fillId="2" borderId="0" xfId="0" applyFont="1" applyFill="1" applyBorder="1" applyAlignment="1" applyProtection="1">
      <alignment horizontal="left"/>
    </xf>
    <xf numFmtId="0" fontId="103" fillId="2" borderId="0" xfId="0" applyFont="1" applyFill="1" applyBorder="1" applyAlignment="1" applyProtection="1">
      <alignment horizontal="center"/>
    </xf>
    <xf numFmtId="0" fontId="103" fillId="2" borderId="0" xfId="0" applyNumberFormat="1" applyFont="1" applyFill="1" applyBorder="1" applyAlignment="1" applyProtection="1">
      <alignment horizontal="center"/>
    </xf>
    <xf numFmtId="1" fontId="103" fillId="2" borderId="0" xfId="0" quotePrefix="1" applyNumberFormat="1" applyFont="1" applyFill="1" applyBorder="1" applyAlignment="1" applyProtection="1">
      <alignment horizontal="center"/>
    </xf>
    <xf numFmtId="1" fontId="103" fillId="2" borderId="0" xfId="0" applyNumberFormat="1" applyFont="1" applyFill="1" applyBorder="1" applyAlignment="1" applyProtection="1">
      <alignment horizontal="center"/>
    </xf>
    <xf numFmtId="172" fontId="6" fillId="6" borderId="6" xfId="0" applyNumberFormat="1" applyFont="1" applyFill="1" applyBorder="1" applyProtection="1"/>
    <xf numFmtId="172" fontId="15" fillId="9" borderId="6" xfId="0" applyNumberFormat="1" applyFont="1" applyFill="1" applyBorder="1" applyAlignment="1" applyProtection="1">
      <alignment horizontal="center"/>
    </xf>
    <xf numFmtId="172" fontId="46" fillId="9" borderId="6" xfId="0" applyNumberFormat="1" applyFont="1" applyFill="1" applyBorder="1" applyAlignment="1" applyProtection="1">
      <alignment horizontal="center"/>
    </xf>
    <xf numFmtId="172" fontId="35" fillId="9" borderId="6" xfId="0" applyNumberFormat="1" applyFont="1" applyFill="1" applyBorder="1" applyAlignment="1" applyProtection="1">
      <alignment horizontal="left"/>
    </xf>
    <xf numFmtId="172" fontId="15" fillId="9" borderId="6" xfId="0" applyNumberFormat="1" applyFont="1" applyFill="1" applyBorder="1" applyAlignment="1" applyProtection="1">
      <alignment horizontal="left"/>
    </xf>
    <xf numFmtId="172" fontId="6" fillId="6" borderId="6" xfId="0" applyNumberFormat="1" applyFont="1" applyFill="1" applyBorder="1" applyAlignment="1" applyProtection="1">
      <alignment horizontal="left"/>
    </xf>
    <xf numFmtId="172" fontId="6" fillId="6" borderId="6" xfId="1" applyNumberFormat="1" applyFont="1" applyFill="1" applyBorder="1" applyAlignment="1" applyProtection="1">
      <alignment horizontal="left"/>
    </xf>
    <xf numFmtId="172" fontId="6" fillId="6" borderId="23" xfId="0" applyNumberFormat="1" applyFont="1" applyFill="1" applyBorder="1" applyAlignment="1" applyProtection="1">
      <alignment horizontal="left"/>
    </xf>
    <xf numFmtId="49" fontId="105" fillId="2" borderId="0" xfId="0" applyNumberFormat="1" applyFont="1" applyFill="1" applyBorder="1" applyAlignment="1" applyProtection="1">
      <alignment horizontal="center"/>
    </xf>
    <xf numFmtId="0" fontId="6" fillId="6" borderId="6" xfId="0" applyFont="1" applyFill="1" applyBorder="1" applyAlignment="1" applyProtection="1">
      <alignment horizontal="left"/>
    </xf>
    <xf numFmtId="0" fontId="6" fillId="6" borderId="6" xfId="0" applyFont="1" applyFill="1" applyBorder="1" applyProtection="1"/>
    <xf numFmtId="177" fontId="6" fillId="6" borderId="6" xfId="0" applyNumberFormat="1" applyFont="1" applyFill="1" applyBorder="1" applyAlignment="1" applyProtection="1">
      <alignment horizontal="left"/>
    </xf>
    <xf numFmtId="0" fontId="46" fillId="6" borderId="6" xfId="0" applyFont="1" applyFill="1" applyBorder="1" applyAlignment="1" applyProtection="1">
      <alignment horizontal="center"/>
    </xf>
    <xf numFmtId="0" fontId="6" fillId="6" borderId="6" xfId="0" applyFont="1" applyFill="1" applyBorder="1" applyAlignment="1" applyProtection="1">
      <alignment horizontal="center"/>
    </xf>
    <xf numFmtId="170" fontId="6" fillId="6" borderId="6" xfId="0" applyNumberFormat="1" applyFont="1" applyFill="1" applyBorder="1" applyAlignment="1" applyProtection="1">
      <alignment horizontal="center"/>
    </xf>
    <xf numFmtId="1" fontId="6" fillId="6" borderId="6" xfId="0" applyNumberFormat="1" applyFont="1" applyFill="1" applyBorder="1" applyAlignment="1" applyProtection="1">
      <alignment horizontal="center"/>
    </xf>
    <xf numFmtId="175" fontId="6" fillId="6" borderId="6" xfId="0" applyNumberFormat="1" applyFont="1" applyFill="1" applyBorder="1" applyAlignment="1" applyProtection="1">
      <alignment horizontal="center"/>
    </xf>
    <xf numFmtId="0" fontId="99" fillId="2" borderId="0" xfId="0" applyFont="1" applyFill="1" applyBorder="1" applyProtection="1"/>
    <xf numFmtId="0" fontId="100" fillId="2" borderId="0" xfId="0" applyFont="1" applyFill="1" applyBorder="1" applyProtection="1"/>
    <xf numFmtId="0" fontId="100" fillId="2" borderId="0" xfId="0" applyFont="1" applyFill="1" applyBorder="1" applyAlignment="1" applyProtection="1"/>
    <xf numFmtId="0" fontId="100" fillId="2" borderId="0" xfId="0" applyFont="1" applyFill="1" applyBorder="1" applyAlignment="1" applyProtection="1">
      <alignment horizontal="right"/>
    </xf>
    <xf numFmtId="0" fontId="104" fillId="2" borderId="0" xfId="0" quotePrefix="1" applyFont="1" applyFill="1" applyBorder="1" applyProtection="1"/>
    <xf numFmtId="0" fontId="105" fillId="2" borderId="0" xfId="0" applyFont="1" applyFill="1" applyBorder="1" applyAlignment="1" applyProtection="1">
      <alignment horizontal="right"/>
    </xf>
    <xf numFmtId="0" fontId="100" fillId="2" borderId="0" xfId="0" applyNumberFormat="1" applyFont="1" applyFill="1" applyBorder="1" applyAlignment="1" applyProtection="1">
      <alignment horizontal="right"/>
    </xf>
    <xf numFmtId="172" fontId="6" fillId="9" borderId="6" xfId="0" applyNumberFormat="1" applyFont="1" applyFill="1" applyBorder="1" applyAlignment="1" applyProtection="1">
      <alignment horizontal="center"/>
    </xf>
    <xf numFmtId="172" fontId="100" fillId="3" borderId="6" xfId="0" applyNumberFormat="1" applyFont="1" applyFill="1" applyBorder="1" applyAlignment="1" applyProtection="1">
      <alignment horizontal="center"/>
    </xf>
    <xf numFmtId="182" fontId="100" fillId="3" borderId="6" xfId="0" applyNumberFormat="1" applyFont="1" applyFill="1" applyBorder="1" applyAlignment="1" applyProtection="1">
      <alignment horizontal="center"/>
    </xf>
    <xf numFmtId="0" fontId="22" fillId="2" borderId="0" xfId="0" applyFont="1" applyFill="1" applyBorder="1" applyAlignment="1" applyProtection="1"/>
    <xf numFmtId="0" fontId="46" fillId="3" borderId="6" xfId="0" applyNumberFormat="1" applyFont="1" applyFill="1" applyBorder="1" applyAlignment="1" applyProtection="1"/>
    <xf numFmtId="172" fontId="46" fillId="3" borderId="6" xfId="0" applyNumberFormat="1" applyFont="1" applyFill="1" applyBorder="1" applyAlignment="1" applyProtection="1"/>
    <xf numFmtId="9" fontId="6" fillId="6" borderId="6" xfId="0" applyNumberFormat="1" applyFont="1" applyFill="1" applyBorder="1" applyAlignment="1" applyProtection="1">
      <alignment horizontal="center"/>
    </xf>
    <xf numFmtId="176" fontId="6" fillId="6" borderId="6" xfId="0" applyNumberFormat="1" applyFont="1" applyFill="1" applyBorder="1" applyAlignment="1" applyProtection="1">
      <alignment horizontal="center"/>
    </xf>
    <xf numFmtId="2" fontId="6" fillId="6" borderId="6" xfId="0" applyNumberFormat="1" applyFont="1" applyFill="1" applyBorder="1" applyAlignment="1" applyProtection="1">
      <alignment horizontal="center"/>
    </xf>
    <xf numFmtId="183" fontId="6" fillId="6" borderId="6" xfId="0" applyNumberFormat="1" applyFont="1" applyFill="1" applyBorder="1" applyAlignment="1" applyProtection="1">
      <alignment horizontal="center"/>
    </xf>
    <xf numFmtId="9" fontId="6" fillId="6" borderId="6" xfId="2" applyFont="1" applyFill="1" applyBorder="1" applyAlignment="1" applyProtection="1">
      <alignment horizontal="center"/>
    </xf>
    <xf numFmtId="9" fontId="6" fillId="6" borderId="8" xfId="0" applyNumberFormat="1" applyFont="1" applyFill="1" applyBorder="1" applyAlignment="1" applyProtection="1">
      <alignment horizontal="center"/>
    </xf>
    <xf numFmtId="2" fontId="15" fillId="9" borderId="6" xfId="0" applyNumberFormat="1" applyFont="1" applyFill="1" applyBorder="1" applyAlignment="1" applyProtection="1">
      <alignment horizontal="center"/>
    </xf>
    <xf numFmtId="9" fontId="15" fillId="9" borderId="6" xfId="2" applyFont="1" applyFill="1" applyBorder="1" applyAlignment="1" applyProtection="1">
      <alignment horizontal="center"/>
    </xf>
    <xf numFmtId="10" fontId="15" fillId="9" borderId="6" xfId="0" applyNumberFormat="1" applyFont="1" applyFill="1" applyBorder="1" applyAlignment="1" applyProtection="1">
      <alignment horizontal="center"/>
    </xf>
    <xf numFmtId="184" fontId="15" fillId="9" borderId="6" xfId="0" applyNumberFormat="1" applyFont="1" applyFill="1" applyBorder="1" applyAlignment="1" applyProtection="1">
      <alignment horizontal="center"/>
    </xf>
    <xf numFmtId="9" fontId="15" fillId="9" borderId="6" xfId="0" applyNumberFormat="1" applyFont="1" applyFill="1" applyBorder="1" applyAlignment="1" applyProtection="1">
      <alignment horizontal="center"/>
    </xf>
    <xf numFmtId="183" fontId="15" fillId="9" borderId="6" xfId="0" applyNumberFormat="1" applyFont="1" applyFill="1" applyBorder="1" applyAlignment="1" applyProtection="1">
      <alignment horizontal="center"/>
    </xf>
    <xf numFmtId="172" fontId="104" fillId="2" borderId="0" xfId="0" applyNumberFormat="1" applyFont="1" applyFill="1" applyBorder="1" applyAlignment="1" applyProtection="1">
      <alignment horizontal="center"/>
    </xf>
    <xf numFmtId="0" fontId="105" fillId="2" borderId="0" xfId="1" applyNumberFormat="1" applyFont="1" applyFill="1" applyBorder="1" applyAlignment="1" applyProtection="1">
      <alignment horizontal="center"/>
    </xf>
    <xf numFmtId="49" fontId="105" fillId="3" borderId="6" xfId="0" applyNumberFormat="1" applyFont="1" applyFill="1" applyBorder="1" applyAlignment="1" applyProtection="1">
      <alignment horizontal="center"/>
    </xf>
    <xf numFmtId="0" fontId="115" fillId="3" borderId="0" xfId="0" applyFont="1" applyFill="1" applyBorder="1" applyProtection="1"/>
    <xf numFmtId="0" fontId="95" fillId="3" borderId="0" xfId="0" applyFont="1" applyFill="1" applyBorder="1" applyProtection="1"/>
    <xf numFmtId="0" fontId="95" fillId="3" borderId="0" xfId="0" applyFont="1" applyFill="1" applyProtection="1"/>
    <xf numFmtId="0" fontId="95" fillId="3" borderId="0" xfId="0" applyFont="1" applyFill="1" applyBorder="1" applyAlignment="1" applyProtection="1">
      <alignment horizontal="center"/>
    </xf>
    <xf numFmtId="167" fontId="95" fillId="3" borderId="0" xfId="0" applyNumberFormat="1" applyFont="1" applyFill="1" applyBorder="1" applyProtection="1"/>
    <xf numFmtId="167" fontId="95" fillId="3" borderId="0" xfId="0" applyNumberFormat="1" applyFont="1" applyFill="1" applyBorder="1" applyAlignment="1" applyProtection="1">
      <alignment horizontal="center"/>
    </xf>
    <xf numFmtId="49" fontId="95" fillId="3" borderId="0" xfId="0" applyNumberFormat="1" applyFont="1" applyFill="1" applyBorder="1" applyAlignment="1" applyProtection="1">
      <alignment horizontal="center"/>
    </xf>
    <xf numFmtId="0" fontId="95" fillId="3" borderId="0" xfId="0" applyFont="1" applyFill="1" applyAlignment="1" applyProtection="1">
      <alignment horizontal="center"/>
    </xf>
    <xf numFmtId="0" fontId="104" fillId="3" borderId="0" xfId="0" applyNumberFormat="1" applyFont="1" applyFill="1" applyBorder="1" applyAlignment="1" applyProtection="1">
      <alignment horizontal="justify" vertical="top" wrapText="1"/>
    </xf>
    <xf numFmtId="0" fontId="105" fillId="3" borderId="6" xfId="0" applyFont="1" applyFill="1" applyBorder="1" applyProtection="1"/>
    <xf numFmtId="0" fontId="95" fillId="3" borderId="0" xfId="0" applyFont="1" applyFill="1" applyAlignment="1" applyProtection="1"/>
    <xf numFmtId="0" fontId="96" fillId="3" borderId="0" xfId="0" applyFont="1" applyFill="1" applyAlignment="1" applyProtection="1">
      <alignment horizontal="center"/>
    </xf>
    <xf numFmtId="0" fontId="97" fillId="3" borderId="0" xfId="0" applyFont="1" applyFill="1" applyProtection="1"/>
    <xf numFmtId="0" fontId="95" fillId="3" borderId="0" xfId="0" applyFont="1" applyFill="1" applyBorder="1" applyAlignment="1" applyProtection="1"/>
    <xf numFmtId="172" fontId="95" fillId="3" borderId="0" xfId="0" applyNumberFormat="1" applyFont="1" applyFill="1" applyAlignment="1" applyProtection="1">
      <alignment horizontal="center"/>
    </xf>
    <xf numFmtId="176" fontId="95" fillId="3" borderId="0" xfId="0" applyNumberFormat="1" applyFont="1" applyFill="1" applyBorder="1" applyProtection="1"/>
    <xf numFmtId="42" fontId="95" fillId="3" borderId="0" xfId="0" applyNumberFormat="1" applyFont="1" applyFill="1" applyAlignment="1" applyProtection="1">
      <alignment horizontal="center"/>
    </xf>
    <xf numFmtId="42" fontId="95" fillId="3" borderId="0" xfId="0" applyNumberFormat="1" applyFont="1" applyFill="1" applyBorder="1" applyProtection="1"/>
    <xf numFmtId="172" fontId="95" fillId="3" borderId="0" xfId="0" applyNumberFormat="1" applyFont="1" applyFill="1" applyBorder="1" applyProtection="1"/>
    <xf numFmtId="0" fontId="96" fillId="3" borderId="0" xfId="0" applyFont="1" applyFill="1" applyAlignment="1" applyProtection="1">
      <alignment horizontal="right"/>
    </xf>
    <xf numFmtId="49" fontId="96" fillId="3" borderId="0" xfId="0" applyNumberFormat="1" applyFont="1" applyFill="1" applyBorder="1" applyAlignment="1" applyProtection="1">
      <alignment horizontal="center"/>
    </xf>
    <xf numFmtId="0" fontId="105" fillId="3" borderId="6" xfId="0" applyFont="1" applyFill="1" applyBorder="1" applyAlignment="1" applyProtection="1"/>
    <xf numFmtId="0" fontId="116" fillId="2" borderId="0" xfId="0" applyFont="1" applyFill="1" applyAlignment="1">
      <alignment wrapText="1"/>
    </xf>
    <xf numFmtId="0" fontId="99" fillId="3" borderId="6" xfId="0" applyFont="1" applyFill="1" applyBorder="1" applyAlignment="1" applyProtection="1">
      <alignment horizontal="left"/>
    </xf>
    <xf numFmtId="0" fontId="104" fillId="3" borderId="6" xfId="0" applyFont="1" applyFill="1" applyBorder="1" applyAlignment="1" applyProtection="1">
      <alignment horizontal="left"/>
    </xf>
    <xf numFmtId="0" fontId="106" fillId="3" borderId="6" xfId="0" applyFont="1" applyFill="1" applyBorder="1" applyAlignment="1" applyProtection="1">
      <alignment horizontal="left"/>
    </xf>
    <xf numFmtId="49" fontId="84" fillId="2" borderId="0" xfId="0" applyNumberFormat="1" applyFont="1" applyFill="1" applyBorder="1" applyAlignment="1" applyProtection="1">
      <alignment horizontal="center"/>
    </xf>
    <xf numFmtId="14" fontId="84" fillId="2" borderId="0" xfId="0" applyNumberFormat="1" applyFont="1" applyFill="1" applyBorder="1" applyAlignment="1" applyProtection="1">
      <alignment horizontal="center"/>
    </xf>
    <xf numFmtId="14" fontId="84" fillId="2" borderId="0" xfId="1" applyNumberFormat="1" applyFont="1" applyFill="1" applyBorder="1" applyAlignment="1" applyProtection="1">
      <alignment horizontal="center"/>
    </xf>
    <xf numFmtId="0" fontId="85" fillId="2" borderId="0" xfId="0" applyFont="1" applyFill="1" applyBorder="1" applyAlignment="1" applyProtection="1">
      <alignment horizontal="center"/>
    </xf>
    <xf numFmtId="0" fontId="85" fillId="3" borderId="6" xfId="0" applyFont="1" applyFill="1" applyBorder="1" applyAlignment="1" applyProtection="1">
      <alignment horizontal="center"/>
    </xf>
    <xf numFmtId="167" fontId="85" fillId="6" borderId="6" xfId="1" applyNumberFormat="1" applyFont="1" applyFill="1" applyBorder="1" applyAlignment="1" applyProtection="1">
      <alignment horizontal="center"/>
    </xf>
    <xf numFmtId="167" fontId="85" fillId="9" borderId="6" xfId="1" applyNumberFormat="1" applyFont="1" applyFill="1" applyBorder="1" applyAlignment="1" applyProtection="1">
      <alignment horizontal="center"/>
    </xf>
    <xf numFmtId="0" fontId="85" fillId="3" borderId="6" xfId="0" applyFont="1" applyFill="1" applyBorder="1" applyProtection="1"/>
    <xf numFmtId="167" fontId="85" fillId="3" borderId="6" xfId="1" applyNumberFormat="1" applyFont="1" applyFill="1" applyBorder="1" applyAlignment="1" applyProtection="1">
      <alignment horizontal="center"/>
    </xf>
    <xf numFmtId="167" fontId="119" fillId="9" borderId="6" xfId="1" applyNumberFormat="1" applyFont="1" applyFill="1" applyBorder="1" applyAlignment="1" applyProtection="1">
      <alignment horizontal="center"/>
    </xf>
    <xf numFmtId="167" fontId="85" fillId="0" borderId="6" xfId="1" applyNumberFormat="1" applyFont="1" applyFill="1" applyBorder="1" applyAlignment="1" applyProtection="1">
      <alignment horizontal="center"/>
      <protection locked="0"/>
    </xf>
    <xf numFmtId="167" fontId="120" fillId="9" borderId="6" xfId="1" applyNumberFormat="1" applyFont="1" applyFill="1" applyBorder="1" applyAlignment="1" applyProtection="1">
      <alignment horizontal="center"/>
    </xf>
    <xf numFmtId="167" fontId="119" fillId="9" borderId="6" xfId="0" applyNumberFormat="1" applyFont="1" applyFill="1" applyBorder="1" applyProtection="1"/>
    <xf numFmtId="0" fontId="85" fillId="3" borderId="8" xfId="0" applyFont="1" applyFill="1" applyBorder="1" applyProtection="1"/>
    <xf numFmtId="167" fontId="85" fillId="2" borderId="0" xfId="1" applyNumberFormat="1" applyFont="1" applyFill="1" applyBorder="1" applyAlignment="1" applyProtection="1">
      <alignment horizontal="center"/>
    </xf>
    <xf numFmtId="167" fontId="85" fillId="3" borderId="19" xfId="1" applyNumberFormat="1" applyFont="1" applyFill="1" applyBorder="1" applyAlignment="1" applyProtection="1">
      <alignment horizontal="center"/>
    </xf>
    <xf numFmtId="0" fontId="100" fillId="3" borderId="6" xfId="0" applyNumberFormat="1" applyFont="1" applyFill="1" applyBorder="1" applyAlignment="1" applyProtection="1">
      <alignment horizontal="center"/>
    </xf>
    <xf numFmtId="174" fontId="100" fillId="3" borderId="6"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0" fontId="38" fillId="2" borderId="0" xfId="0" applyFont="1" applyFill="1" applyBorder="1" applyAlignment="1" applyProtection="1">
      <alignment horizontal="center"/>
    </xf>
    <xf numFmtId="174" fontId="38" fillId="2" borderId="0" xfId="0" applyNumberFormat="1" applyFont="1" applyFill="1" applyBorder="1" applyAlignment="1" applyProtection="1">
      <alignment horizontal="center"/>
    </xf>
    <xf numFmtId="0" fontId="40" fillId="2" borderId="0" xfId="0" applyFont="1" applyFill="1" applyBorder="1" applyAlignment="1" applyProtection="1">
      <alignment horizontal="center"/>
    </xf>
    <xf numFmtId="174" fontId="40" fillId="2" borderId="0" xfId="0" applyNumberFormat="1" applyFont="1" applyFill="1" applyBorder="1" applyAlignment="1" applyProtection="1">
      <alignment horizontal="center"/>
    </xf>
    <xf numFmtId="174" fontId="35" fillId="2" borderId="0" xfId="0" applyNumberFormat="1" applyFont="1" applyFill="1" applyBorder="1" applyAlignment="1" applyProtection="1">
      <alignment horizontal="center"/>
    </xf>
    <xf numFmtId="174" fontId="104" fillId="3" borderId="6" xfId="0" applyNumberFormat="1" applyFont="1" applyFill="1" applyBorder="1" applyAlignment="1" applyProtection="1">
      <alignment horizontal="center"/>
    </xf>
    <xf numFmtId="174" fontId="15" fillId="3" borderId="6" xfId="0" applyNumberFormat="1" applyFont="1" applyFill="1" applyBorder="1" applyAlignment="1" applyProtection="1">
      <alignment horizontal="center"/>
    </xf>
    <xf numFmtId="174" fontId="6" fillId="3" borderId="8" xfId="0" applyNumberFormat="1" applyFont="1" applyFill="1" applyBorder="1" applyAlignment="1" applyProtection="1">
      <alignment horizontal="center"/>
    </xf>
    <xf numFmtId="174" fontId="6" fillId="2" borderId="10" xfId="0" applyNumberFormat="1" applyFont="1" applyFill="1" applyBorder="1" applyAlignment="1" applyProtection="1">
      <alignment horizontal="center"/>
    </xf>
    <xf numFmtId="0" fontId="106" fillId="3" borderId="6" xfId="0" applyFont="1" applyFill="1" applyBorder="1" applyAlignment="1" applyProtection="1">
      <alignment horizontal="center"/>
    </xf>
    <xf numFmtId="174" fontId="6" fillId="3" borderId="6" xfId="0" applyNumberFormat="1" applyFont="1" applyFill="1" applyBorder="1" applyAlignment="1" applyProtection="1">
      <alignment horizontal="center"/>
    </xf>
    <xf numFmtId="180" fontId="6" fillId="2" borderId="6" xfId="0" applyNumberFormat="1" applyFont="1" applyFill="1" applyBorder="1" applyAlignment="1" applyProtection="1">
      <alignment horizontal="center"/>
      <protection locked="0"/>
    </xf>
    <xf numFmtId="175" fontId="6" fillId="2" borderId="6" xfId="0" applyNumberFormat="1" applyFont="1" applyFill="1" applyBorder="1" applyAlignment="1" applyProtection="1">
      <alignment horizontal="center"/>
      <protection locked="0"/>
    </xf>
    <xf numFmtId="174" fontId="15" fillId="3" borderId="0" xfId="0" applyNumberFormat="1" applyFont="1" applyFill="1" applyBorder="1" applyAlignment="1" applyProtection="1">
      <alignment horizontal="center"/>
    </xf>
    <xf numFmtId="179" fontId="15" fillId="3" borderId="0" xfId="0" applyNumberFormat="1" applyFont="1" applyFill="1" applyBorder="1" applyAlignment="1" applyProtection="1">
      <alignment horizontal="center"/>
    </xf>
    <xf numFmtId="14" fontId="6" fillId="2" borderId="10" xfId="0" applyNumberFormat="1" applyFont="1" applyFill="1" applyBorder="1" applyAlignment="1" applyProtection="1">
      <alignment horizontal="center"/>
    </xf>
    <xf numFmtId="14" fontId="6" fillId="2" borderId="2" xfId="0" applyNumberFormat="1" applyFont="1" applyFill="1" applyBorder="1" applyAlignment="1" applyProtection="1">
      <alignment horizontal="center"/>
    </xf>
    <xf numFmtId="14" fontId="6" fillId="2" borderId="0" xfId="0" applyNumberFormat="1" applyFont="1" applyFill="1" applyBorder="1" applyAlignment="1" applyProtection="1">
      <alignment horizontal="center"/>
    </xf>
    <xf numFmtId="14" fontId="6" fillId="3" borderId="0" xfId="0" applyNumberFormat="1" applyFont="1" applyFill="1" applyBorder="1" applyAlignment="1" applyProtection="1">
      <alignment horizontal="center"/>
    </xf>
    <xf numFmtId="164" fontId="2" fillId="6" borderId="0" xfId="0" applyNumberFormat="1" applyFont="1" applyFill="1" applyAlignment="1" applyProtection="1">
      <alignment horizontal="left"/>
    </xf>
    <xf numFmtId="168" fontId="29" fillId="0" borderId="3" xfId="0" applyNumberFormat="1" applyFont="1" applyFill="1" applyBorder="1" applyProtection="1"/>
    <xf numFmtId="168" fontId="29" fillId="0" borderId="5" xfId="0" applyNumberFormat="1" applyFont="1" applyFill="1" applyBorder="1" applyProtection="1"/>
    <xf numFmtId="44" fontId="121" fillId="0" borderId="5" xfId="0" applyNumberFormat="1" applyFont="1" applyBorder="1" applyProtection="1"/>
    <xf numFmtId="44" fontId="121" fillId="0" borderId="18" xfId="0" applyNumberFormat="1" applyFont="1" applyBorder="1" applyAlignment="1" applyProtection="1">
      <alignment horizontal="left"/>
    </xf>
    <xf numFmtId="49" fontId="2" fillId="0" borderId="0" xfId="0" applyNumberFormat="1" applyFont="1" applyAlignment="1" applyProtection="1">
      <alignment horizontal="center"/>
    </xf>
    <xf numFmtId="44" fontId="70" fillId="0" borderId="0" xfId="0" applyNumberFormat="1" applyFont="1" applyAlignment="1" applyProtection="1">
      <alignment horizontal="left"/>
    </xf>
    <xf numFmtId="44" fontId="70" fillId="0" borderId="0" xfId="0" quotePrefix="1" applyNumberFormat="1" applyFont="1" applyFill="1" applyBorder="1" applyAlignment="1" applyProtection="1">
      <alignment horizontal="left" vertical="center"/>
    </xf>
    <xf numFmtId="2" fontId="2" fillId="6" borderId="0" xfId="0" applyNumberFormat="1" applyFont="1" applyFill="1" applyAlignment="1" applyProtection="1">
      <alignment horizontal="center"/>
      <protection locked="0"/>
    </xf>
    <xf numFmtId="44" fontId="2" fillId="6" borderId="0" xfId="1" applyFont="1" applyFill="1" applyAlignment="1" applyProtection="1">
      <alignment horizontal="left"/>
      <protection locked="0"/>
    </xf>
    <xf numFmtId="44" fontId="29" fillId="6" borderId="5" xfId="0" applyNumberFormat="1" applyFont="1" applyFill="1" applyBorder="1" applyProtection="1">
      <protection locked="0"/>
    </xf>
    <xf numFmtId="44" fontId="29" fillId="6" borderId="11" xfId="0" applyNumberFormat="1" applyFont="1" applyFill="1" applyBorder="1" applyProtection="1">
      <protection locked="0"/>
    </xf>
    <xf numFmtId="44" fontId="2" fillId="6" borderId="0" xfId="0" applyNumberFormat="1" applyFont="1" applyFill="1" applyBorder="1" applyProtection="1">
      <protection locked="0"/>
    </xf>
    <xf numFmtId="44" fontId="2" fillId="6" borderId="5" xfId="0" applyNumberFormat="1" applyFont="1" applyFill="1" applyBorder="1" applyProtection="1">
      <protection locked="0"/>
    </xf>
    <xf numFmtId="2" fontId="29" fillId="6" borderId="0" xfId="0" applyNumberFormat="1" applyFont="1" applyFill="1" applyBorder="1" applyProtection="1">
      <protection locked="0"/>
    </xf>
    <xf numFmtId="2" fontId="29" fillId="6" borderId="5" xfId="0" applyNumberFormat="1" applyFont="1" applyFill="1" applyBorder="1" applyProtection="1">
      <protection locked="0"/>
    </xf>
    <xf numFmtId="44" fontId="29" fillId="0" borderId="0" xfId="0" applyNumberFormat="1" applyFont="1" applyFill="1" applyBorder="1" applyProtection="1"/>
    <xf numFmtId="44" fontId="29" fillId="0" borderId="10" xfId="0" applyNumberFormat="1" applyFont="1" applyFill="1" applyBorder="1" applyProtection="1"/>
    <xf numFmtId="44" fontId="29" fillId="0" borderId="4" xfId="0" applyNumberFormat="1" applyFont="1" applyFill="1" applyBorder="1" applyProtection="1"/>
    <xf numFmtId="44" fontId="29" fillId="0" borderId="5" xfId="0" applyNumberFormat="1" applyFont="1" applyFill="1" applyBorder="1" applyProtection="1"/>
    <xf numFmtId="44" fontId="29" fillId="0" borderId="9" xfId="0" applyNumberFormat="1" applyFont="1" applyFill="1" applyBorder="1" applyProtection="1"/>
    <xf numFmtId="44" fontId="29" fillId="0" borderId="11" xfId="0" applyNumberFormat="1" applyFont="1" applyFill="1" applyBorder="1" applyProtection="1"/>
    <xf numFmtId="168" fontId="29" fillId="0" borderId="0" xfId="0" applyNumberFormat="1" applyFont="1" applyFill="1" applyBorder="1" applyProtection="1"/>
    <xf numFmtId="168" fontId="29" fillId="0" borderId="2" xfId="0" applyNumberFormat="1" applyFont="1" applyFill="1" applyBorder="1" applyProtection="1"/>
    <xf numFmtId="0" fontId="29" fillId="0" borderId="1" xfId="0" applyFont="1" applyFill="1" applyBorder="1" applyProtection="1"/>
    <xf numFmtId="0" fontId="29" fillId="0" borderId="2" xfId="0" applyFont="1" applyFill="1" applyBorder="1" applyProtection="1"/>
    <xf numFmtId="0" fontId="29" fillId="0" borderId="3" xfId="0" applyFont="1" applyFill="1" applyBorder="1" applyProtection="1"/>
    <xf numFmtId="0" fontId="29" fillId="0" borderId="0" xfId="0" applyFont="1" applyFill="1" applyBorder="1" applyProtection="1"/>
    <xf numFmtId="0" fontId="29" fillId="0" borderId="5" xfId="0" applyFont="1" applyFill="1" applyBorder="1" applyProtection="1"/>
    <xf numFmtId="168" fontId="29" fillId="0" borderId="4" xfId="0" applyNumberFormat="1" applyFont="1" applyFill="1" applyBorder="1" applyProtection="1"/>
    <xf numFmtId="168" fontId="29" fillId="0" borderId="10" xfId="0" applyNumberFormat="1" applyFont="1" applyFill="1" applyBorder="1" applyProtection="1"/>
    <xf numFmtId="0" fontId="29" fillId="0" borderId="10" xfId="0" applyFont="1" applyFill="1" applyBorder="1" applyProtection="1"/>
    <xf numFmtId="0" fontId="29" fillId="0" borderId="11" xfId="0" applyFont="1" applyFill="1" applyBorder="1" applyProtection="1"/>
    <xf numFmtId="168" fontId="29" fillId="0" borderId="9" xfId="0" applyNumberFormat="1" applyFont="1" applyFill="1" applyBorder="1" applyProtection="1"/>
    <xf numFmtId="168" fontId="29" fillId="0" borderId="11" xfId="0" applyNumberFormat="1" applyFont="1" applyFill="1" applyBorder="1" applyProtection="1"/>
    <xf numFmtId="166" fontId="2" fillId="0" borderId="0" xfId="0" applyNumberFormat="1" applyFont="1" applyFill="1" applyBorder="1" applyAlignment="1" applyProtection="1">
      <alignment horizontal="left" vertical="top" wrapText="1"/>
    </xf>
    <xf numFmtId="171" fontId="2" fillId="0" borderId="0" xfId="0" applyNumberFormat="1" applyFont="1" applyFill="1" applyBorder="1" applyAlignment="1" applyProtection="1">
      <alignment horizontal="left" vertical="top" wrapText="1"/>
    </xf>
    <xf numFmtId="171" fontId="2" fillId="0" borderId="0" xfId="0" applyNumberFormat="1" applyFont="1" applyFill="1" applyBorder="1" applyAlignment="1" applyProtection="1">
      <alignment horizontal="left"/>
    </xf>
    <xf numFmtId="167" fontId="2" fillId="0" borderId="6" xfId="1" applyNumberFormat="1" applyFont="1" applyFill="1" applyBorder="1" applyAlignment="1" applyProtection="1">
      <alignment horizontal="center"/>
    </xf>
    <xf numFmtId="167" fontId="85" fillId="0" borderId="6" xfId="1" applyNumberFormat="1" applyFont="1" applyFill="1" applyBorder="1" applyAlignment="1" applyProtection="1">
      <alignment horizontal="center"/>
    </xf>
    <xf numFmtId="0" fontId="2" fillId="0" borderId="6" xfId="0" applyFont="1" applyFill="1" applyBorder="1" applyAlignment="1" applyProtection="1">
      <protection locked="0"/>
    </xf>
    <xf numFmtId="0" fontId="2" fillId="3" borderId="6" xfId="0" applyFont="1" applyFill="1" applyBorder="1" applyAlignment="1" applyProtection="1"/>
    <xf numFmtId="0" fontId="99" fillId="3" borderId="6" xfId="0" applyFont="1" applyFill="1" applyBorder="1" applyAlignment="1" applyProtection="1">
      <alignment horizontal="left"/>
    </xf>
    <xf numFmtId="0" fontId="104" fillId="3" borderId="6" xfId="0" applyFont="1" applyFill="1" applyBorder="1" applyAlignment="1" applyProtection="1">
      <alignment horizontal="left"/>
    </xf>
    <xf numFmtId="0" fontId="106" fillId="3" borderId="6" xfId="0" applyFont="1" applyFill="1" applyBorder="1" applyAlignment="1" applyProtection="1">
      <alignment horizontal="left"/>
    </xf>
    <xf numFmtId="0" fontId="99" fillId="3" borderId="23" xfId="0" applyFont="1" applyFill="1" applyBorder="1" applyAlignment="1" applyProtection="1">
      <alignment horizontal="left"/>
    </xf>
    <xf numFmtId="0" fontId="99" fillId="3" borderId="29" xfId="0" applyFont="1" applyFill="1" applyBorder="1" applyAlignment="1" applyProtection="1">
      <alignment horizontal="left"/>
    </xf>
    <xf numFmtId="0" fontId="99" fillId="3" borderId="26" xfId="0" applyFont="1" applyFill="1" applyBorder="1" applyAlignment="1" applyProtection="1">
      <alignment horizontal="left"/>
    </xf>
    <xf numFmtId="0" fontId="100" fillId="2" borderId="0" xfId="0" applyFont="1" applyFill="1" applyBorder="1" applyAlignment="1" applyProtection="1">
      <alignment horizontal="right"/>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9" fillId="0" borderId="12" xfId="0" quotePrefix="1" applyFont="1" applyBorder="1" applyAlignment="1" applyProtection="1">
      <alignment horizontal="center"/>
    </xf>
    <xf numFmtId="0" fontId="29" fillId="0" borderId="14" xfId="0" quotePrefix="1" applyFont="1" applyBorder="1" applyAlignment="1" applyProtection="1">
      <alignment horizontal="center"/>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3300"/>
      <color rgb="FFFFFF66"/>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3741185.7600000012</c:v>
              </c:pt>
              <c:pt idx="1">
                <c:v>7482371.5200000005</c:v>
              </c:pt>
              <c:pt idx="2">
                <c:v>11223557.280000001</c:v>
              </c:pt>
              <c:pt idx="3">
                <c:v>14964743.040000003</c:v>
              </c:pt>
            </c:numLit>
          </c:val>
        </c:ser>
        <c:dLbls>
          <c:showLegendKey val="0"/>
          <c:showVal val="1"/>
          <c:showCatName val="0"/>
          <c:showSerName val="0"/>
          <c:showPercent val="0"/>
          <c:showBubbleSize val="0"/>
        </c:dLbls>
        <c:gapWidth val="150"/>
        <c:axId val="-317922848"/>
        <c:axId val="-317931008"/>
      </c:barChart>
      <c:catAx>
        <c:axId val="-317922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17931008"/>
        <c:crosses val="autoZero"/>
        <c:auto val="1"/>
        <c:lblAlgn val="ctr"/>
        <c:lblOffset val="100"/>
        <c:tickLblSkip val="1"/>
        <c:tickMarkSkip val="1"/>
        <c:noMultiLvlLbl val="0"/>
      </c:catAx>
      <c:valAx>
        <c:axId val="-3179310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179228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42"/>
          <c:w val="0.8094170403587444"/>
          <c:h val="0.67155425219942244"/>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ken!$F$8:$I$8</c:f>
              <c:numCache>
                <c:formatCode>General</c:formatCode>
                <c:ptCount val="4"/>
                <c:pt idx="0">
                  <c:v>2015</c:v>
                </c:pt>
                <c:pt idx="1">
                  <c:v>2016</c:v>
                </c:pt>
                <c:pt idx="2">
                  <c:v>2017</c:v>
                </c:pt>
                <c:pt idx="3">
                  <c:v>2018</c:v>
                </c:pt>
              </c:numCache>
            </c:numRef>
          </c:cat>
          <c:val>
            <c:numRef>
              <c:f>ken!$F$122:$I$122</c:f>
              <c:numCache>
                <c:formatCode>0%</c:formatCode>
                <c:ptCount val="4"/>
                <c:pt idx="0">
                  <c:v>1</c:v>
                </c:pt>
                <c:pt idx="1">
                  <c:v>1</c:v>
                </c:pt>
                <c:pt idx="2">
                  <c:v>1</c:v>
                </c:pt>
                <c:pt idx="3">
                  <c:v>1</c:v>
                </c:pt>
              </c:numCache>
            </c:numRef>
          </c:val>
        </c:ser>
        <c:dLbls>
          <c:showLegendKey val="0"/>
          <c:showVal val="1"/>
          <c:showCatName val="0"/>
          <c:showSerName val="0"/>
          <c:showPercent val="0"/>
          <c:showBubbleSize val="0"/>
        </c:dLbls>
        <c:gapWidth val="150"/>
        <c:axId val="-2027922096"/>
        <c:axId val="-2027921008"/>
      </c:barChart>
      <c:catAx>
        <c:axId val="-2027922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921008"/>
        <c:crosses val="autoZero"/>
        <c:auto val="1"/>
        <c:lblAlgn val="ctr"/>
        <c:lblOffset val="100"/>
        <c:tickLblSkip val="1"/>
        <c:tickMarkSkip val="1"/>
        <c:noMultiLvlLbl val="0"/>
      </c:catAx>
      <c:valAx>
        <c:axId val="-20279210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922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63"/>
          <c:y val="3.5502958579881658E-2"/>
        </c:manualLayout>
      </c:layout>
      <c:overlay val="0"/>
      <c:spPr>
        <a:noFill/>
        <a:ln w="25400">
          <a:noFill/>
        </a:ln>
      </c:spPr>
    </c:title>
    <c:autoTitleDeleted val="0"/>
    <c:plotArea>
      <c:layout>
        <c:manualLayout>
          <c:layoutTarget val="inner"/>
          <c:xMode val="edge"/>
          <c:yMode val="edge"/>
          <c:x val="0.15848231558916046"/>
          <c:y val="0.19822485207100593"/>
          <c:w val="0.81026874026569939"/>
          <c:h val="0.668639053254448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ken!$F$8:$I$8</c:f>
              <c:numCache>
                <c:formatCode>General</c:formatCode>
                <c:ptCount val="4"/>
                <c:pt idx="0">
                  <c:v>2015</c:v>
                </c:pt>
                <c:pt idx="1">
                  <c:v>2016</c:v>
                </c:pt>
                <c:pt idx="2">
                  <c:v>2017</c:v>
                </c:pt>
                <c:pt idx="3">
                  <c:v>2018</c:v>
                </c:pt>
              </c:numCache>
            </c:numRef>
          </c:cat>
          <c:val>
            <c:numRef>
              <c:f>ken!$F$127:$I$127</c:f>
              <c:numCache>
                <c:formatCode>0.00%</c:formatCode>
                <c:ptCount val="4"/>
                <c:pt idx="0">
                  <c:v>0.35873072330105221</c:v>
                </c:pt>
                <c:pt idx="1">
                  <c:v>0.83227190104353199</c:v>
                </c:pt>
                <c:pt idx="2">
                  <c:v>1.4561436299591179</c:v>
                </c:pt>
                <c:pt idx="3">
                  <c:v>2.0667863736977097</c:v>
                </c:pt>
              </c:numCache>
            </c:numRef>
          </c:val>
        </c:ser>
        <c:dLbls>
          <c:showLegendKey val="0"/>
          <c:showVal val="1"/>
          <c:showCatName val="0"/>
          <c:showSerName val="0"/>
          <c:showPercent val="0"/>
          <c:showBubbleSize val="0"/>
        </c:dLbls>
        <c:gapWidth val="150"/>
        <c:axId val="-2027910128"/>
        <c:axId val="-2027920464"/>
      </c:barChart>
      <c:catAx>
        <c:axId val="-202791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920464"/>
        <c:crosses val="autoZero"/>
        <c:auto val="1"/>
        <c:lblAlgn val="ctr"/>
        <c:lblOffset val="100"/>
        <c:tickLblSkip val="1"/>
        <c:tickMarkSkip val="1"/>
        <c:noMultiLvlLbl val="0"/>
      </c:catAx>
      <c:valAx>
        <c:axId val="-2027920464"/>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9101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3810248.1600000006</c:v>
              </c:pt>
              <c:pt idx="1">
                <c:v>3810248.1600000006</c:v>
              </c:pt>
              <c:pt idx="2">
                <c:v>3810248.1600000006</c:v>
              </c:pt>
              <c:pt idx="3">
                <c:v>3810248.1600000006</c:v>
              </c:pt>
            </c:numLit>
          </c:val>
        </c:ser>
        <c:dLbls>
          <c:showLegendKey val="0"/>
          <c:showVal val="1"/>
          <c:showCatName val="0"/>
          <c:showSerName val="0"/>
          <c:showPercent val="0"/>
          <c:showBubbleSize val="0"/>
        </c:dLbls>
        <c:gapWidth val="150"/>
        <c:axId val="-2027912848"/>
        <c:axId val="-2027916112"/>
      </c:barChart>
      <c:catAx>
        <c:axId val="-2027912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16112"/>
        <c:crosses val="autoZero"/>
        <c:auto val="1"/>
        <c:lblAlgn val="ctr"/>
        <c:lblOffset val="100"/>
        <c:tickLblSkip val="1"/>
        <c:tickMarkSkip val="1"/>
        <c:noMultiLvlLbl val="0"/>
      </c:catAx>
      <c:valAx>
        <c:axId val="-20279161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128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69062.399999999994</c:v>
              </c:pt>
              <c:pt idx="1">
                <c:v>69062.399999999994</c:v>
              </c:pt>
              <c:pt idx="2">
                <c:v>69062.399999999994</c:v>
              </c:pt>
              <c:pt idx="3">
                <c:v>69062.399999999994</c:v>
              </c:pt>
            </c:numLit>
          </c:val>
        </c:ser>
        <c:dLbls>
          <c:showLegendKey val="0"/>
          <c:showVal val="1"/>
          <c:showCatName val="0"/>
          <c:showSerName val="0"/>
          <c:showPercent val="0"/>
          <c:showBubbleSize val="0"/>
        </c:dLbls>
        <c:gapWidth val="150"/>
        <c:axId val="-2027915024"/>
        <c:axId val="-2027913936"/>
      </c:barChart>
      <c:catAx>
        <c:axId val="-2027915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13936"/>
        <c:crosses val="autoZero"/>
        <c:auto val="1"/>
        <c:lblAlgn val="ctr"/>
        <c:lblOffset val="100"/>
        <c:tickLblSkip val="1"/>
        <c:tickMarkSkip val="1"/>
        <c:noMultiLvlLbl val="0"/>
      </c:catAx>
      <c:valAx>
        <c:axId val="-20279139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150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2027910672"/>
        <c:axId val="-2027923728"/>
      </c:barChart>
      <c:catAx>
        <c:axId val="-202791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23728"/>
        <c:crosses val="autoZero"/>
        <c:auto val="1"/>
        <c:lblAlgn val="ctr"/>
        <c:lblOffset val="100"/>
        <c:tickLblSkip val="1"/>
        <c:tickMarkSkip val="1"/>
        <c:noMultiLvlLbl val="0"/>
      </c:catAx>
      <c:valAx>
        <c:axId val="-20279237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10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2027179968"/>
        <c:axId val="-2027195200"/>
      </c:barChart>
      <c:catAx>
        <c:axId val="-202717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95200"/>
        <c:crosses val="autoZero"/>
        <c:auto val="1"/>
        <c:lblAlgn val="ctr"/>
        <c:lblOffset val="100"/>
        <c:tickLblSkip val="1"/>
        <c:tickMarkSkip val="1"/>
        <c:noMultiLvlLbl val="0"/>
      </c:catAx>
      <c:valAx>
        <c:axId val="-2027195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799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2027195744"/>
        <c:axId val="-2027196288"/>
      </c:barChart>
      <c:catAx>
        <c:axId val="-2027195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96288"/>
        <c:crosses val="autoZero"/>
        <c:auto val="1"/>
        <c:lblAlgn val="ctr"/>
        <c:lblOffset val="100"/>
        <c:tickLblSkip val="1"/>
        <c:tickMarkSkip val="1"/>
        <c:noMultiLvlLbl val="0"/>
      </c:catAx>
      <c:valAx>
        <c:axId val="-2027196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95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2027192480"/>
        <c:axId val="-2027178880"/>
      </c:barChart>
      <c:catAx>
        <c:axId val="-2027192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78880"/>
        <c:crosses val="autoZero"/>
        <c:auto val="1"/>
        <c:lblAlgn val="ctr"/>
        <c:lblOffset val="100"/>
        <c:tickLblSkip val="1"/>
        <c:tickMarkSkip val="1"/>
        <c:noMultiLvlLbl val="0"/>
      </c:catAx>
      <c:valAx>
        <c:axId val="-20271788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924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ken!$F$8:$I$8</c:f>
              <c:numCache>
                <c:formatCode>General</c:formatCode>
                <c:ptCount val="4"/>
                <c:pt idx="0">
                  <c:v>2015</c:v>
                </c:pt>
                <c:pt idx="1">
                  <c:v>2016</c:v>
                </c:pt>
                <c:pt idx="2">
                  <c:v>2017</c:v>
                </c:pt>
                <c:pt idx="3">
                  <c:v>2018</c:v>
                </c:pt>
              </c:numCache>
            </c:numRef>
          </c:cat>
          <c:val>
            <c:numRef>
              <c:f>begr!$F$40:$L$40</c:f>
              <c:numCache>
                <c:formatCode>_("€"* #,##0_);_("€"* \(#,##0\);_("€"* "-"_);_(@_)</c:formatCode>
                <c:ptCount val="7"/>
                <c:pt idx="0">
                  <c:v>62253.24010833331</c:v>
                </c:pt>
                <c:pt idx="1">
                  <c:v>209560.82209333335</c:v>
                </c:pt>
                <c:pt idx="2">
                  <c:v>206310.1920933334</c:v>
                </c:pt>
                <c:pt idx="3">
                  <c:v>204135.24209333333</c:v>
                </c:pt>
                <c:pt idx="4">
                  <c:v>202128.77209333325</c:v>
                </c:pt>
                <c:pt idx="5">
                  <c:v>201013.3020933333</c:v>
                </c:pt>
                <c:pt idx="6">
                  <c:v>255578.1420933333</c:v>
                </c:pt>
              </c:numCache>
            </c:numRef>
          </c:val>
        </c:ser>
        <c:dLbls>
          <c:showLegendKey val="0"/>
          <c:showVal val="1"/>
          <c:showCatName val="0"/>
          <c:showSerName val="0"/>
          <c:showPercent val="0"/>
          <c:showBubbleSize val="0"/>
        </c:dLbls>
        <c:gapWidth val="150"/>
        <c:axId val="-2027189216"/>
        <c:axId val="-2027193568"/>
      </c:barChart>
      <c:catAx>
        <c:axId val="-2027189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93568"/>
        <c:crosses val="autoZero"/>
        <c:auto val="1"/>
        <c:lblAlgn val="ctr"/>
        <c:lblOffset val="100"/>
        <c:tickLblSkip val="1"/>
        <c:tickMarkSkip val="1"/>
        <c:noMultiLvlLbl val="0"/>
      </c:catAx>
      <c:valAx>
        <c:axId val="-202719356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892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geg!$G$17:$M$17</c:f>
              <c:strCache>
                <c:ptCount val="7"/>
                <c:pt idx="0">
                  <c:v>2014/15</c:v>
                </c:pt>
                <c:pt idx="1">
                  <c:v>2015/16</c:v>
                </c:pt>
                <c:pt idx="2">
                  <c:v>2016/17</c:v>
                </c:pt>
                <c:pt idx="3">
                  <c:v>2017/18</c:v>
                </c:pt>
                <c:pt idx="4">
                  <c:v>2018/19</c:v>
                </c:pt>
                <c:pt idx="5">
                  <c:v>2019/20</c:v>
                </c:pt>
                <c:pt idx="6">
                  <c:v>2020/21</c:v>
                </c:pt>
              </c:strCache>
            </c:strRef>
          </c:cat>
          <c:val>
            <c:numRef>
              <c:f>geg!$G$41:$M$41</c:f>
              <c:numCache>
                <c:formatCode>General</c:formatCode>
                <c:ptCount val="7"/>
                <c:pt idx="0">
                  <c:v>9</c:v>
                </c:pt>
                <c:pt idx="1">
                  <c:v>9</c:v>
                </c:pt>
                <c:pt idx="2">
                  <c:v>9</c:v>
                </c:pt>
                <c:pt idx="3">
                  <c:v>9</c:v>
                </c:pt>
                <c:pt idx="4">
                  <c:v>9</c:v>
                </c:pt>
                <c:pt idx="5">
                  <c:v>9</c:v>
                </c:pt>
                <c:pt idx="6">
                  <c:v>9</c:v>
                </c:pt>
              </c:numCache>
            </c:numRef>
          </c:val>
        </c:ser>
        <c:ser>
          <c:idx val="2"/>
          <c:order val="1"/>
          <c:tx>
            <c:v>SO jonger dan 8 jaar</c:v>
          </c:tx>
          <c:spPr>
            <a:solidFill>
              <a:srgbClr val="FFFFCC"/>
            </a:solidFill>
            <a:ln w="12700">
              <a:solidFill>
                <a:srgbClr val="000000"/>
              </a:solidFill>
              <a:prstDash val="solid"/>
            </a:ln>
          </c:spPr>
          <c:invertIfNegative val="0"/>
          <c:dLbls>
            <c:delete val="1"/>
          </c:dLbls>
          <c:cat>
            <c:strRef>
              <c:f>geg!$G$17:$M$17</c:f>
              <c:strCache>
                <c:ptCount val="7"/>
                <c:pt idx="0">
                  <c:v>2014/15</c:v>
                </c:pt>
                <c:pt idx="1">
                  <c:v>2015/16</c:v>
                </c:pt>
                <c:pt idx="2">
                  <c:v>2016/17</c:v>
                </c:pt>
                <c:pt idx="3">
                  <c:v>2017/18</c:v>
                </c:pt>
                <c:pt idx="4">
                  <c:v>2018/19</c:v>
                </c:pt>
                <c:pt idx="5">
                  <c:v>2019/20</c:v>
                </c:pt>
                <c:pt idx="6">
                  <c:v>2020/21</c:v>
                </c:pt>
              </c:strCache>
            </c:strRef>
          </c:cat>
          <c:val>
            <c:numRef>
              <c:f>geg!$G$27:$M$27</c:f>
              <c:numCache>
                <c:formatCode>General</c:formatCode>
                <c:ptCount val="7"/>
                <c:pt idx="0">
                  <c:v>3</c:v>
                </c:pt>
                <c:pt idx="1">
                  <c:v>3</c:v>
                </c:pt>
                <c:pt idx="2">
                  <c:v>3</c:v>
                </c:pt>
                <c:pt idx="3">
                  <c:v>3</c:v>
                </c:pt>
                <c:pt idx="4">
                  <c:v>3</c:v>
                </c:pt>
                <c:pt idx="5">
                  <c:v>3</c:v>
                </c:pt>
                <c:pt idx="6">
                  <c:v>3</c:v>
                </c:pt>
              </c:numCache>
            </c:numRef>
          </c:val>
        </c:ser>
        <c:ser>
          <c:idx val="1"/>
          <c:order val="2"/>
          <c:tx>
            <c:v>SO ouder/ gelijk aan 8 jaar</c:v>
          </c:tx>
          <c:spPr>
            <a:solidFill>
              <a:srgbClr val="993366"/>
            </a:solidFill>
            <a:ln w="12700">
              <a:solidFill>
                <a:srgbClr val="000000"/>
              </a:solidFill>
              <a:prstDash val="solid"/>
            </a:ln>
          </c:spPr>
          <c:invertIfNegative val="0"/>
          <c:dLbls>
            <c:delete val="1"/>
          </c:dLbls>
          <c:cat>
            <c:strRef>
              <c:f>geg!$G$17:$M$17</c:f>
              <c:strCache>
                <c:ptCount val="7"/>
                <c:pt idx="0">
                  <c:v>2014/15</c:v>
                </c:pt>
                <c:pt idx="1">
                  <c:v>2015/16</c:v>
                </c:pt>
                <c:pt idx="2">
                  <c:v>2016/17</c:v>
                </c:pt>
                <c:pt idx="3">
                  <c:v>2017/18</c:v>
                </c:pt>
                <c:pt idx="4">
                  <c:v>2018/19</c:v>
                </c:pt>
                <c:pt idx="5">
                  <c:v>2019/20</c:v>
                </c:pt>
                <c:pt idx="6">
                  <c:v>2020/21</c:v>
                </c:pt>
              </c:strCache>
            </c:strRef>
          </c:cat>
          <c:val>
            <c:numRef>
              <c:f>geg!$G$32:$M$32</c:f>
              <c:numCache>
                <c:formatCode>General</c:formatCode>
                <c:ptCount val="7"/>
                <c:pt idx="0">
                  <c:v>3</c:v>
                </c:pt>
                <c:pt idx="1">
                  <c:v>3</c:v>
                </c:pt>
                <c:pt idx="2">
                  <c:v>3</c:v>
                </c:pt>
                <c:pt idx="3">
                  <c:v>3</c:v>
                </c:pt>
                <c:pt idx="4">
                  <c:v>3</c:v>
                </c:pt>
                <c:pt idx="5">
                  <c:v>3</c:v>
                </c:pt>
                <c:pt idx="6">
                  <c:v>3</c:v>
                </c:pt>
              </c:numCache>
            </c:numRef>
          </c:val>
        </c:ser>
        <c:ser>
          <c:idx val="3"/>
          <c:order val="3"/>
          <c:tx>
            <c:v>VSO</c:v>
          </c:tx>
          <c:invertIfNegative val="0"/>
          <c:dLbls>
            <c:delete val="1"/>
          </c:dLbls>
          <c:val>
            <c:numRef>
              <c:f>geg!$G$37:$M$37</c:f>
              <c:numCache>
                <c:formatCode>General</c:formatCode>
                <c:ptCount val="7"/>
                <c:pt idx="0">
                  <c:v>3</c:v>
                </c:pt>
                <c:pt idx="1">
                  <c:v>3</c:v>
                </c:pt>
                <c:pt idx="2">
                  <c:v>3</c:v>
                </c:pt>
                <c:pt idx="3">
                  <c:v>3</c:v>
                </c:pt>
                <c:pt idx="4">
                  <c:v>3</c:v>
                </c:pt>
                <c:pt idx="5">
                  <c:v>3</c:v>
                </c:pt>
                <c:pt idx="6">
                  <c:v>3</c:v>
                </c:pt>
              </c:numCache>
            </c:numRef>
          </c:val>
        </c:ser>
        <c:dLbls>
          <c:showLegendKey val="0"/>
          <c:showVal val="1"/>
          <c:showCatName val="0"/>
          <c:showSerName val="0"/>
          <c:showPercent val="0"/>
          <c:showBubbleSize val="0"/>
        </c:dLbls>
        <c:gapWidth val="150"/>
        <c:axId val="-2027178336"/>
        <c:axId val="-2027187040"/>
      </c:barChart>
      <c:catAx>
        <c:axId val="-202717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87040"/>
        <c:crosses val="autoZero"/>
        <c:auto val="1"/>
        <c:lblAlgn val="ctr"/>
        <c:lblOffset val="100"/>
        <c:tickLblSkip val="1"/>
        <c:tickMarkSkip val="1"/>
        <c:noMultiLvlLbl val="0"/>
      </c:catAx>
      <c:valAx>
        <c:axId val="-20271870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783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ken!$F$8:$I$8</c:f>
              <c:numCache>
                <c:formatCode>General</c:formatCode>
                <c:ptCount val="4"/>
                <c:pt idx="0">
                  <c:v>2015</c:v>
                </c:pt>
                <c:pt idx="1">
                  <c:v>2016</c:v>
                </c:pt>
                <c:pt idx="2">
                  <c:v>2017</c:v>
                </c:pt>
                <c:pt idx="3">
                  <c:v>2018</c:v>
                </c:pt>
              </c:numCache>
            </c:numRef>
          </c:cat>
          <c:val>
            <c:numRef>
              <c:f>baten!$G$197:$M$197</c:f>
              <c:numCache>
                <c:formatCode>_("€"* #,##0_);_("€"* \(#,##0\);_("€"* "-"??_);_(@_)</c:formatCode>
                <c:ptCount val="7"/>
                <c:pt idx="0">
                  <c:v>113387.05010833332</c:v>
                </c:pt>
                <c:pt idx="1">
                  <c:v>266442.39209333336</c:v>
                </c:pt>
                <c:pt idx="2">
                  <c:v>268199.18209333339</c:v>
                </c:pt>
                <c:pt idx="3">
                  <c:v>269955.97209333337</c:v>
                </c:pt>
                <c:pt idx="4">
                  <c:v>271712.76209333329</c:v>
                </c:pt>
                <c:pt idx="5">
                  <c:v>273469.55209333333</c:v>
                </c:pt>
                <c:pt idx="6">
                  <c:v>273469.55209333333</c:v>
                </c:pt>
              </c:numCache>
            </c:numRef>
          </c:val>
        </c:ser>
        <c:ser>
          <c:idx val="1"/>
          <c:order val="1"/>
          <c:tx>
            <c:v>lasten</c:v>
          </c:tx>
          <c:spPr>
            <a:solidFill>
              <a:srgbClr val="FFCC99"/>
            </a:solidFill>
            <a:ln w="12700">
              <a:solidFill>
                <a:srgbClr val="000000"/>
              </a:solidFill>
              <a:prstDash val="solid"/>
            </a:ln>
          </c:spPr>
          <c:invertIfNegative val="0"/>
          <c:cat>
            <c:numRef>
              <c:f>ken!$F$8:$I$8</c:f>
              <c:numCache>
                <c:formatCode>General</c:formatCode>
                <c:ptCount val="4"/>
                <c:pt idx="0">
                  <c:v>2015</c:v>
                </c:pt>
                <c:pt idx="1">
                  <c:v>2016</c:v>
                </c:pt>
                <c:pt idx="2">
                  <c:v>2017</c:v>
                </c:pt>
                <c:pt idx="3">
                  <c:v>2018</c:v>
                </c:pt>
              </c:numCache>
            </c:numRef>
          </c:cat>
          <c:val>
            <c:numRef>
              <c:f>lasten!$I$154:$O$154</c:f>
              <c:numCache>
                <c:formatCode>_("€"* #,##0_);_("€"* \(#,##0\);_("€"* "-"_);_(@_)</c:formatCode>
                <c:ptCount val="7"/>
                <c:pt idx="0">
                  <c:v>111284.28000000001</c:v>
                </c:pt>
                <c:pt idx="1">
                  <c:v>117032.04000000002</c:v>
                </c:pt>
                <c:pt idx="2">
                  <c:v>122039.46000000002</c:v>
                </c:pt>
                <c:pt idx="3">
                  <c:v>125971.20000000001</c:v>
                </c:pt>
                <c:pt idx="4">
                  <c:v>129734.46</c:v>
                </c:pt>
                <c:pt idx="5">
                  <c:v>132606.72</c:v>
                </c:pt>
                <c:pt idx="6">
                  <c:v>78041.88</c:v>
                </c:pt>
              </c:numCache>
            </c:numRef>
          </c:val>
        </c:ser>
        <c:dLbls>
          <c:showLegendKey val="0"/>
          <c:showVal val="0"/>
          <c:showCatName val="0"/>
          <c:showSerName val="0"/>
          <c:showPercent val="0"/>
          <c:showBubbleSize val="0"/>
        </c:dLbls>
        <c:gapWidth val="150"/>
        <c:axId val="-317919040"/>
        <c:axId val="-317917952"/>
      </c:barChart>
      <c:catAx>
        <c:axId val="-317919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17917952"/>
        <c:crosses val="autoZero"/>
        <c:auto val="1"/>
        <c:lblAlgn val="ctr"/>
        <c:lblOffset val="100"/>
        <c:tickLblSkip val="1"/>
        <c:tickMarkSkip val="1"/>
        <c:noMultiLvlLbl val="0"/>
      </c:catAx>
      <c:valAx>
        <c:axId val="-31791795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179190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geg!$G$17:$M$17</c:f>
              <c:strCache>
                <c:ptCount val="7"/>
                <c:pt idx="0">
                  <c:v>2014/15</c:v>
                </c:pt>
                <c:pt idx="1">
                  <c:v>2015/16</c:v>
                </c:pt>
                <c:pt idx="2">
                  <c:v>2016/17</c:v>
                </c:pt>
                <c:pt idx="3">
                  <c:v>2017/18</c:v>
                </c:pt>
                <c:pt idx="4">
                  <c:v>2018/19</c:v>
                </c:pt>
                <c:pt idx="5">
                  <c:v>2019/20</c:v>
                </c:pt>
                <c:pt idx="6">
                  <c:v>2020/21</c:v>
                </c:pt>
              </c:strCache>
            </c:strRef>
          </c:cat>
          <c:val>
            <c:numRef>
              <c:f>geg!$G$22:$M$22</c:f>
              <c:numCache>
                <c:formatCode>0.00</c:formatCode>
                <c:ptCount val="7"/>
                <c:pt idx="0" formatCode="General">
                  <c:v>41.18</c:v>
                </c:pt>
                <c:pt idx="1">
                  <c:v>41</c:v>
                </c:pt>
                <c:pt idx="2">
                  <c:v>42</c:v>
                </c:pt>
                <c:pt idx="3">
                  <c:v>43</c:v>
                </c:pt>
                <c:pt idx="4">
                  <c:v>44</c:v>
                </c:pt>
                <c:pt idx="5">
                  <c:v>45</c:v>
                </c:pt>
                <c:pt idx="6">
                  <c:v>46</c:v>
                </c:pt>
              </c:numCache>
            </c:numRef>
          </c:val>
        </c:ser>
        <c:dLbls>
          <c:showLegendKey val="0"/>
          <c:showVal val="1"/>
          <c:showCatName val="0"/>
          <c:showSerName val="0"/>
          <c:showPercent val="0"/>
          <c:showBubbleSize val="0"/>
        </c:dLbls>
        <c:gapWidth val="150"/>
        <c:axId val="-2027186496"/>
        <c:axId val="-2027177792"/>
      </c:barChart>
      <c:catAx>
        <c:axId val="-2027186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77792"/>
        <c:crosses val="autoZero"/>
        <c:auto val="1"/>
        <c:lblAlgn val="ctr"/>
        <c:lblOffset val="100"/>
        <c:tickLblSkip val="1"/>
        <c:tickMarkSkip val="1"/>
        <c:noMultiLvlLbl val="0"/>
      </c:catAx>
      <c:valAx>
        <c:axId val="-2027177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864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2027183232"/>
        <c:axId val="-2027182144"/>
      </c:barChart>
      <c:catAx>
        <c:axId val="-2027183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82144"/>
        <c:crosses val="autoZero"/>
        <c:auto val="1"/>
        <c:lblAlgn val="ctr"/>
        <c:lblOffset val="100"/>
        <c:tickLblSkip val="1"/>
        <c:tickMarkSkip val="1"/>
        <c:noMultiLvlLbl val="0"/>
      </c:catAx>
      <c:valAx>
        <c:axId val="-20271821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832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3741185.7600000012</c:v>
              </c:pt>
              <c:pt idx="1">
                <c:v>7482371.5200000005</c:v>
              </c:pt>
              <c:pt idx="2">
                <c:v>11223557.280000001</c:v>
              </c:pt>
              <c:pt idx="3">
                <c:v>14964743.040000003</c:v>
              </c:pt>
            </c:numLit>
          </c:val>
        </c:ser>
        <c:dLbls>
          <c:showLegendKey val="0"/>
          <c:showVal val="1"/>
          <c:showCatName val="0"/>
          <c:showSerName val="0"/>
          <c:showPercent val="0"/>
          <c:showBubbleSize val="0"/>
        </c:dLbls>
        <c:gapWidth val="150"/>
        <c:axId val="-2027181056"/>
        <c:axId val="-2027180512"/>
      </c:barChart>
      <c:catAx>
        <c:axId val="-2027181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80512"/>
        <c:crosses val="autoZero"/>
        <c:auto val="1"/>
        <c:lblAlgn val="ctr"/>
        <c:lblOffset val="100"/>
        <c:tickLblSkip val="1"/>
        <c:tickMarkSkip val="1"/>
        <c:noMultiLvlLbl val="0"/>
      </c:catAx>
      <c:valAx>
        <c:axId val="-20271805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1810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95"/>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ken!$F$8:$I$8</c:f>
              <c:numCache>
                <c:formatCode>General</c:formatCode>
                <c:ptCount val="4"/>
                <c:pt idx="0">
                  <c:v>2015</c:v>
                </c:pt>
                <c:pt idx="1">
                  <c:v>2016</c:v>
                </c:pt>
                <c:pt idx="2">
                  <c:v>2017</c:v>
                </c:pt>
                <c:pt idx="3">
                  <c:v>2018</c:v>
                </c:pt>
              </c:numCache>
            </c:numRef>
          </c:cat>
          <c:val>
            <c:numRef>
              <c:f>ken!$F$17:$I$17</c:f>
              <c:numCache>
                <c:formatCode>_("€"* #,##0_);_("€"* \(#,##0\);_("€"* "-"_);_(@_)</c:formatCode>
                <c:ptCount val="4"/>
                <c:pt idx="0">
                  <c:v>19281.946678703702</c:v>
                </c:pt>
                <c:pt idx="1">
                  <c:v>36288.095788148152</c:v>
                </c:pt>
                <c:pt idx="2">
                  <c:v>36483.294677037047</c:v>
                </c:pt>
                <c:pt idx="3">
                  <c:v>36678.493565925928</c:v>
                </c:pt>
              </c:numCache>
            </c:numRef>
          </c:val>
        </c:ser>
        <c:dLbls>
          <c:showLegendKey val="0"/>
          <c:showVal val="1"/>
          <c:showCatName val="0"/>
          <c:showSerName val="0"/>
          <c:showPercent val="0"/>
          <c:showBubbleSize val="0"/>
        </c:dLbls>
        <c:gapWidth val="150"/>
        <c:axId val="-2027176704"/>
        <c:axId val="-2027176160"/>
      </c:barChart>
      <c:catAx>
        <c:axId val="-2027176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76160"/>
        <c:crosses val="autoZero"/>
        <c:auto val="1"/>
        <c:lblAlgn val="ctr"/>
        <c:lblOffset val="100"/>
        <c:tickLblSkip val="1"/>
        <c:tickMarkSkip val="1"/>
        <c:noMultiLvlLbl val="0"/>
      </c:catAx>
      <c:valAx>
        <c:axId val="-20271761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767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75"/>
          <c:y val="3.5714285714285712E-2"/>
        </c:manualLayout>
      </c:layout>
      <c:overlay val="0"/>
      <c:spPr>
        <a:noFill/>
        <a:ln w="25400">
          <a:noFill/>
        </a:ln>
      </c:spPr>
    </c:title>
    <c:autoTitleDeleted val="0"/>
    <c:plotArea>
      <c:layout>
        <c:manualLayout>
          <c:layoutTarget val="inner"/>
          <c:xMode val="edge"/>
          <c:yMode val="edge"/>
          <c:x val="0.18161434977578494"/>
          <c:y val="0.25892932399008561"/>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ken!$F$8:$I$8</c:f>
              <c:numCache>
                <c:formatCode>General</c:formatCode>
                <c:ptCount val="4"/>
                <c:pt idx="0">
                  <c:v>2015</c:v>
                </c:pt>
                <c:pt idx="1">
                  <c:v>2016</c:v>
                </c:pt>
                <c:pt idx="2">
                  <c:v>2017</c:v>
                </c:pt>
                <c:pt idx="3">
                  <c:v>2018</c:v>
                </c:pt>
              </c:numCache>
            </c:numRef>
          </c:cat>
          <c:val>
            <c:numRef>
              <c:f>ken!$F$29:$I$29</c:f>
              <c:numCache>
                <c:formatCode>_("€"* #,##0_);_("€"* \(#,##0\);_("€"* "-"_);_(@_)</c:formatCode>
                <c:ptCount val="4"/>
                <c:pt idx="0">
                  <c:v>12364.920000000002</c:v>
                </c:pt>
                <c:pt idx="1">
                  <c:v>13003.560000000003</c:v>
                </c:pt>
                <c:pt idx="2">
                  <c:v>13559.940000000002</c:v>
                </c:pt>
                <c:pt idx="3">
                  <c:v>13996.800000000001</c:v>
                </c:pt>
              </c:numCache>
            </c:numRef>
          </c:val>
        </c:ser>
        <c:dLbls>
          <c:showLegendKey val="0"/>
          <c:showVal val="1"/>
          <c:showCatName val="0"/>
          <c:showSerName val="0"/>
          <c:showPercent val="0"/>
          <c:showBubbleSize val="0"/>
        </c:dLbls>
        <c:gapWidth val="150"/>
        <c:axId val="-2027191392"/>
        <c:axId val="-2027174528"/>
      </c:barChart>
      <c:catAx>
        <c:axId val="-202719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74528"/>
        <c:crosses val="autoZero"/>
        <c:auto val="1"/>
        <c:lblAlgn val="ctr"/>
        <c:lblOffset val="100"/>
        <c:tickLblSkip val="1"/>
        <c:tickMarkSkip val="1"/>
        <c:noMultiLvlLbl val="0"/>
      </c:catAx>
      <c:valAx>
        <c:axId val="-202717452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913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ken!$F$8:$I$8</c:f>
              <c:numCache>
                <c:formatCode>General</c:formatCode>
                <c:ptCount val="4"/>
                <c:pt idx="0">
                  <c:v>2015</c:v>
                </c:pt>
                <c:pt idx="1">
                  <c:v>2016</c:v>
                </c:pt>
                <c:pt idx="2">
                  <c:v>2017</c:v>
                </c:pt>
                <c:pt idx="3">
                  <c:v>2018</c:v>
                </c:pt>
              </c:numCache>
            </c:numRef>
          </c:cat>
          <c:val>
            <c:numRef>
              <c:f>act!$G$29:$M$29</c:f>
              <c:numCache>
                <c:formatCode>_("€"* #,##0_);_("€"* \(#,##0\);_("€"* "-"_);_(@_)</c:formatCode>
                <c:ptCount val="7"/>
                <c:pt idx="0">
                  <c:v>0</c:v>
                </c:pt>
                <c:pt idx="1">
                  <c:v>0</c:v>
                </c:pt>
                <c:pt idx="2">
                  <c:v>0</c:v>
                </c:pt>
                <c:pt idx="3">
                  <c:v>0</c:v>
                </c:pt>
                <c:pt idx="4">
                  <c:v>0</c:v>
                </c:pt>
                <c:pt idx="5">
                  <c:v>0</c:v>
                </c:pt>
                <c:pt idx="6">
                  <c:v>0</c:v>
                </c:pt>
              </c:numCache>
            </c:numRef>
          </c:val>
        </c:ser>
        <c:dLbls>
          <c:showLegendKey val="0"/>
          <c:showVal val="1"/>
          <c:showCatName val="0"/>
          <c:showSerName val="0"/>
          <c:showPercent val="0"/>
          <c:showBubbleSize val="0"/>
        </c:dLbls>
        <c:gapWidth val="150"/>
        <c:axId val="-2027170176"/>
        <c:axId val="-2027173984"/>
      </c:barChart>
      <c:catAx>
        <c:axId val="-202717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73984"/>
        <c:crosses val="autoZero"/>
        <c:auto val="1"/>
        <c:lblAlgn val="ctr"/>
        <c:lblOffset val="100"/>
        <c:tickLblSkip val="1"/>
        <c:tickMarkSkip val="2"/>
        <c:noMultiLvlLbl val="0"/>
      </c:catAx>
      <c:valAx>
        <c:axId val="-202717398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701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63"/>
          <c:y val="3.5502958579881658E-2"/>
        </c:manualLayout>
      </c:layout>
      <c:overlay val="0"/>
      <c:spPr>
        <a:noFill/>
        <a:ln w="25400">
          <a:noFill/>
        </a:ln>
      </c:spPr>
    </c:title>
    <c:autoTitleDeleted val="0"/>
    <c:plotArea>
      <c:layout>
        <c:manualLayout>
          <c:layoutTarget val="inner"/>
          <c:xMode val="edge"/>
          <c:yMode val="edge"/>
          <c:x val="0.15848231558916057"/>
          <c:y val="0.19822485207100593"/>
          <c:w val="0.81026874026569939"/>
          <c:h val="0.66863905325444917"/>
        </c:manualLayout>
      </c:layout>
      <c:barChart>
        <c:barDir val="col"/>
        <c:grouping val="clustered"/>
        <c:varyColors val="0"/>
        <c:ser>
          <c:idx val="0"/>
          <c:order val="0"/>
          <c:invertIfNegative val="0"/>
          <c:dLbls>
            <c:spPr>
              <a:noFill/>
              <a:ln w="25400">
                <a:noFill/>
              </a:ln>
            </c:spPr>
            <c:txPr>
              <a:bodyPr/>
              <a:lstStyle/>
              <a:p>
                <a:pPr>
                  <a:defRPr sz="10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ken!$F$8:$I$8</c:f>
              <c:numCache>
                <c:formatCode>General</c:formatCode>
                <c:ptCount val="4"/>
                <c:pt idx="0">
                  <c:v>2015</c:v>
                </c:pt>
                <c:pt idx="1">
                  <c:v>2016</c:v>
                </c:pt>
                <c:pt idx="2">
                  <c:v>2017</c:v>
                </c:pt>
                <c:pt idx="3">
                  <c:v>2018</c:v>
                </c:pt>
              </c:numCache>
            </c:numRef>
          </c:cat>
          <c:val>
            <c:numRef>
              <c:f>ken!$F$131:$I$131</c:f>
              <c:numCache>
                <c:formatCode>0%</c:formatCode>
                <c:ptCount val="4"/>
                <c:pt idx="0">
                  <c:v>0.35873072330105221</c:v>
                </c:pt>
                <c:pt idx="1">
                  <c:v>0.83017823924205447</c:v>
                </c:pt>
                <c:pt idx="2">
                  <c:v>1.4466792983230465</c:v>
                </c:pt>
                <c:pt idx="3">
                  <c:v>2.0511526890980587</c:v>
                </c:pt>
              </c:numCache>
            </c:numRef>
          </c:val>
        </c:ser>
        <c:dLbls>
          <c:showLegendKey val="0"/>
          <c:showVal val="1"/>
          <c:showCatName val="0"/>
          <c:showSerName val="0"/>
          <c:showPercent val="0"/>
          <c:showBubbleSize val="0"/>
        </c:dLbls>
        <c:gapWidth val="150"/>
        <c:axId val="-2027172896"/>
        <c:axId val="-2027172352"/>
      </c:barChart>
      <c:catAx>
        <c:axId val="-2027172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72352"/>
        <c:crosses val="autoZero"/>
        <c:auto val="1"/>
        <c:lblAlgn val="ctr"/>
        <c:lblOffset val="100"/>
        <c:tickLblSkip val="1"/>
        <c:tickMarkSkip val="1"/>
        <c:noMultiLvlLbl val="0"/>
      </c:catAx>
      <c:valAx>
        <c:axId val="-20271723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1728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55" r="0.7500000000000045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ken!$F$8:$I$8</c:f>
              <c:numCache>
                <c:formatCode>General</c:formatCode>
                <c:ptCount val="4"/>
                <c:pt idx="0">
                  <c:v>2015</c:v>
                </c:pt>
                <c:pt idx="1">
                  <c:v>2016</c:v>
                </c:pt>
                <c:pt idx="2">
                  <c:v>2017</c:v>
                </c:pt>
                <c:pt idx="3">
                  <c:v>2018</c:v>
                </c:pt>
              </c:numCache>
            </c:numRef>
          </c:cat>
          <c:val>
            <c:numRef>
              <c:f>baten!$G$210:$M$210</c:f>
              <c:numCache>
                <c:formatCode>_("€"* #,##0_);_("€"* \(#,##0\);_("€"* "-"??_);_(@_)</c:formatCode>
                <c:ptCount val="7"/>
                <c:pt idx="0">
                  <c:v>60150.47</c:v>
                </c:pt>
                <c:pt idx="1">
                  <c:v>60150.47</c:v>
                </c:pt>
                <c:pt idx="2">
                  <c:v>60150.47</c:v>
                </c:pt>
                <c:pt idx="3">
                  <c:v>60150.47</c:v>
                </c:pt>
                <c:pt idx="4">
                  <c:v>60150.47</c:v>
                </c:pt>
                <c:pt idx="5">
                  <c:v>60150.47</c:v>
                </c:pt>
                <c:pt idx="6">
                  <c:v>60150.47</c:v>
                </c:pt>
              </c:numCache>
            </c:numRef>
          </c:val>
        </c:ser>
        <c:ser>
          <c:idx val="1"/>
          <c:order val="1"/>
          <c:tx>
            <c:v>lasten</c:v>
          </c:tx>
          <c:spPr>
            <a:solidFill>
              <a:srgbClr val="FFCC99"/>
            </a:solidFill>
            <a:ln w="12700">
              <a:solidFill>
                <a:srgbClr val="000000"/>
              </a:solidFill>
              <a:prstDash val="solid"/>
            </a:ln>
          </c:spPr>
          <c:invertIfNegative val="0"/>
          <c:cat>
            <c:numRef>
              <c:f>ken!$F$8:$I$8</c:f>
              <c:numCache>
                <c:formatCode>General</c:formatCode>
                <c:ptCount val="4"/>
                <c:pt idx="0">
                  <c:v>2015</c:v>
                </c:pt>
                <c:pt idx="1">
                  <c:v>2016</c:v>
                </c:pt>
                <c:pt idx="2">
                  <c:v>2017</c:v>
                </c:pt>
                <c:pt idx="3">
                  <c:v>2018</c:v>
                </c:pt>
              </c:numCache>
            </c:numRef>
          </c:cat>
          <c:val>
            <c:numRef>
              <c:f>lasten!$I$155:$O$155</c:f>
              <c:numCache>
                <c:formatCode>_-"€"\ * #,##0_-;_-"€"\ * #,##0\-;_-"€"\ * "-"??_-;_-@_-</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317927200"/>
        <c:axId val="-317926656"/>
      </c:barChart>
      <c:catAx>
        <c:axId val="-31792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17926656"/>
        <c:crosses val="autoZero"/>
        <c:auto val="1"/>
        <c:lblAlgn val="ctr"/>
        <c:lblOffset val="100"/>
        <c:tickLblSkip val="1"/>
        <c:tickMarkSkip val="1"/>
        <c:noMultiLvlLbl val="0"/>
      </c:catAx>
      <c:valAx>
        <c:axId val="-3179266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179272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ken!$F$8:$I$8</c:f>
              <c:numCache>
                <c:formatCode>General</c:formatCode>
                <c:ptCount val="4"/>
                <c:pt idx="0">
                  <c:v>2015</c:v>
                </c:pt>
                <c:pt idx="1">
                  <c:v>2016</c:v>
                </c:pt>
                <c:pt idx="2">
                  <c:v>2017</c:v>
                </c:pt>
                <c:pt idx="3">
                  <c:v>2018</c:v>
                </c:pt>
              </c:numCache>
            </c:numRef>
          </c:cat>
          <c:val>
            <c:numRef>
              <c:f>ken!$F$16:$I$16</c:f>
              <c:numCache>
                <c:formatCode>_("€"* #,##0_);_("€"* \(#,##0\);_("€"* "-"_);_(@_)</c:formatCode>
                <c:ptCount val="4"/>
                <c:pt idx="0">
                  <c:v>173537.52010833332</c:v>
                </c:pt>
                <c:pt idx="1">
                  <c:v>326592.86209333339</c:v>
                </c:pt>
                <c:pt idx="2">
                  <c:v>328349.65209333343</c:v>
                </c:pt>
                <c:pt idx="3">
                  <c:v>330106.44209333335</c:v>
                </c:pt>
              </c:numCache>
            </c:numRef>
          </c:val>
        </c:ser>
        <c:ser>
          <c:idx val="1"/>
          <c:order val="1"/>
          <c:tx>
            <c:v>lasten</c:v>
          </c:tx>
          <c:spPr>
            <a:solidFill>
              <a:srgbClr val="FFCC99"/>
            </a:solidFill>
            <a:ln w="12700">
              <a:solidFill>
                <a:srgbClr val="000000"/>
              </a:solidFill>
              <a:prstDash val="solid"/>
            </a:ln>
          </c:spPr>
          <c:invertIfNegative val="0"/>
          <c:cat>
            <c:numRef>
              <c:f>ken!$F$8:$I$8</c:f>
              <c:numCache>
                <c:formatCode>General</c:formatCode>
                <c:ptCount val="4"/>
                <c:pt idx="0">
                  <c:v>2015</c:v>
                </c:pt>
                <c:pt idx="1">
                  <c:v>2016</c:v>
                </c:pt>
                <c:pt idx="2">
                  <c:v>2017</c:v>
                </c:pt>
                <c:pt idx="3">
                  <c:v>2018</c:v>
                </c:pt>
              </c:numCache>
            </c:numRef>
          </c:cat>
          <c:val>
            <c:numRef>
              <c:f>ken!$F$28:$I$28</c:f>
              <c:numCache>
                <c:formatCode>_("€"* #,##0_);_("€"* \(#,##0\);_("€"* "-"_);_(@_)</c:formatCode>
                <c:ptCount val="4"/>
                <c:pt idx="0">
                  <c:v>111284.28000000001</c:v>
                </c:pt>
                <c:pt idx="1">
                  <c:v>117032.04000000002</c:v>
                </c:pt>
                <c:pt idx="2">
                  <c:v>122039.46000000002</c:v>
                </c:pt>
                <c:pt idx="3">
                  <c:v>125971.20000000001</c:v>
                </c:pt>
              </c:numCache>
            </c:numRef>
          </c:val>
        </c:ser>
        <c:dLbls>
          <c:showLegendKey val="0"/>
          <c:showVal val="0"/>
          <c:showCatName val="0"/>
          <c:showSerName val="0"/>
          <c:showPercent val="0"/>
          <c:showBubbleSize val="0"/>
        </c:dLbls>
        <c:gapWidth val="150"/>
        <c:axId val="-429722416"/>
        <c:axId val="-429712624"/>
      </c:barChart>
      <c:catAx>
        <c:axId val="-42972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29712624"/>
        <c:crosses val="autoZero"/>
        <c:auto val="1"/>
        <c:lblAlgn val="ctr"/>
        <c:lblOffset val="100"/>
        <c:tickLblSkip val="1"/>
        <c:tickMarkSkip val="1"/>
        <c:noMultiLvlLbl val="0"/>
      </c:catAx>
      <c:valAx>
        <c:axId val="-4297126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297224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429719696"/>
        <c:axId val="-316591808"/>
      </c:barChart>
      <c:catAx>
        <c:axId val="-429719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16591808"/>
        <c:crosses val="autoZero"/>
        <c:auto val="1"/>
        <c:lblAlgn val="ctr"/>
        <c:lblOffset val="100"/>
        <c:tickLblSkip val="1"/>
        <c:tickMarkSkip val="1"/>
        <c:noMultiLvlLbl val="0"/>
      </c:catAx>
      <c:valAx>
        <c:axId val="-3165918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4297196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33" r="0.75000000000000433"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ken!$F$8:$I$8</c:f>
              <c:numCache>
                <c:formatCode>General</c:formatCode>
                <c:ptCount val="4"/>
                <c:pt idx="0">
                  <c:v>2015</c:v>
                </c:pt>
                <c:pt idx="1">
                  <c:v>2016</c:v>
                </c:pt>
                <c:pt idx="2">
                  <c:v>2017</c:v>
                </c:pt>
                <c:pt idx="3">
                  <c:v>2018</c:v>
                </c:pt>
              </c:numCache>
            </c:numRef>
          </c:cat>
          <c:val>
            <c:numRef>
              <c:f>ken!$F$33:$I$33</c:f>
              <c:numCache>
                <c:formatCode>_("€"* #,##0_);_("€"* \(#,##0\);_("€"* "-"_);_(@_)</c:formatCode>
                <c:ptCount val="4"/>
                <c:pt idx="0">
                  <c:v>56353.320000000007</c:v>
                </c:pt>
                <c:pt idx="1">
                  <c:v>58057.560000000005</c:v>
                </c:pt>
                <c:pt idx="2">
                  <c:v>59863.86</c:v>
                </c:pt>
                <c:pt idx="3">
                  <c:v>61773.840000000004</c:v>
                </c:pt>
              </c:numCache>
            </c:numRef>
          </c:val>
        </c:ser>
        <c:ser>
          <c:idx val="2"/>
          <c:order val="1"/>
          <c:tx>
            <c:v>OOP</c:v>
          </c:tx>
          <c:spPr>
            <a:solidFill>
              <a:srgbClr val="CCFFCC"/>
            </a:solidFill>
            <a:ln w="12700">
              <a:solidFill>
                <a:srgbClr val="000000"/>
              </a:solidFill>
              <a:prstDash val="solid"/>
            </a:ln>
          </c:spPr>
          <c:invertIfNegative val="0"/>
          <c:dLbls>
            <c:delete val="1"/>
          </c:dLbls>
          <c:cat>
            <c:numRef>
              <c:f>ken!$F$8:$I$8</c:f>
              <c:numCache>
                <c:formatCode>General</c:formatCode>
                <c:ptCount val="4"/>
                <c:pt idx="0">
                  <c:v>2015</c:v>
                </c:pt>
                <c:pt idx="1">
                  <c:v>2016</c:v>
                </c:pt>
                <c:pt idx="2">
                  <c:v>2017</c:v>
                </c:pt>
                <c:pt idx="3">
                  <c:v>2018</c:v>
                </c:pt>
              </c:numCache>
            </c:numRef>
          </c:cat>
          <c:val>
            <c:numRef>
              <c:f>ken!$F$34:$I$34</c:f>
              <c:numCache>
                <c:formatCode>_("€"* #,##0_);_("€"* \(#,##0\);_("€"* "-"_);_(@_)</c:formatCode>
                <c:ptCount val="4"/>
                <c:pt idx="0">
                  <c:v>0</c:v>
                </c:pt>
                <c:pt idx="1">
                  <c:v>0</c:v>
                </c:pt>
                <c:pt idx="2">
                  <c:v>0</c:v>
                </c:pt>
                <c:pt idx="3">
                  <c:v>0</c:v>
                </c:pt>
              </c:numCache>
            </c:numRef>
          </c:val>
        </c:ser>
        <c:ser>
          <c:idx val="0"/>
          <c:order val="2"/>
          <c:tx>
            <c:v>DIR</c:v>
          </c:tx>
          <c:spPr>
            <a:solidFill>
              <a:srgbClr val="FFFFCC"/>
            </a:solidFill>
            <a:ln w="12700">
              <a:solidFill>
                <a:srgbClr val="000000"/>
              </a:solidFill>
              <a:prstDash val="solid"/>
            </a:ln>
          </c:spPr>
          <c:invertIfNegative val="0"/>
          <c:dLbls>
            <c:delete val="1"/>
          </c:dLbls>
          <c:cat>
            <c:numRef>
              <c:f>ken!$F$8:$I$8</c:f>
              <c:numCache>
                <c:formatCode>General</c:formatCode>
                <c:ptCount val="4"/>
                <c:pt idx="0">
                  <c:v>2015</c:v>
                </c:pt>
                <c:pt idx="1">
                  <c:v>2016</c:v>
                </c:pt>
                <c:pt idx="2">
                  <c:v>2017</c:v>
                </c:pt>
                <c:pt idx="3">
                  <c:v>2018</c:v>
                </c:pt>
              </c:numCache>
            </c:numRef>
          </c:cat>
          <c:val>
            <c:numRef>
              <c:f>ken!$F$32:$I$32</c:f>
              <c:numCache>
                <c:formatCode>_("€"* #,##0_);_("€"* \(#,##0\);_("€"* "-"_);_(@_)</c:formatCode>
                <c:ptCount val="4"/>
                <c:pt idx="0">
                  <c:v>54930.960000000006</c:v>
                </c:pt>
                <c:pt idx="1">
                  <c:v>58974.48000000001</c:v>
                </c:pt>
                <c:pt idx="2">
                  <c:v>62175.600000000006</c:v>
                </c:pt>
                <c:pt idx="3">
                  <c:v>64197.360000000015</c:v>
                </c:pt>
              </c:numCache>
            </c:numRef>
          </c:val>
        </c:ser>
        <c:dLbls>
          <c:showLegendKey val="0"/>
          <c:showVal val="1"/>
          <c:showCatName val="0"/>
          <c:showSerName val="0"/>
          <c:showPercent val="0"/>
          <c:showBubbleSize val="0"/>
        </c:dLbls>
        <c:gapWidth val="150"/>
        <c:overlap val="100"/>
        <c:axId val="-316588000"/>
        <c:axId val="-359631920"/>
      </c:barChart>
      <c:catAx>
        <c:axId val="-31658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9631920"/>
        <c:crosses val="autoZero"/>
        <c:auto val="1"/>
        <c:lblAlgn val="ctr"/>
        <c:lblOffset val="100"/>
        <c:tickLblSkip val="1"/>
        <c:tickMarkSkip val="1"/>
        <c:noMultiLvlLbl val="0"/>
      </c:catAx>
      <c:valAx>
        <c:axId val="-3596319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16588000"/>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311412016"/>
        <c:axId val="-311421264"/>
      </c:barChart>
      <c:catAx>
        <c:axId val="-311412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11421264"/>
        <c:crosses val="autoZero"/>
        <c:auto val="1"/>
        <c:lblAlgn val="ctr"/>
        <c:lblOffset val="100"/>
        <c:tickLblSkip val="1"/>
        <c:tickMarkSkip val="1"/>
        <c:noMultiLvlLbl val="0"/>
      </c:catAx>
      <c:valAx>
        <c:axId val="-3114212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114120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a:t>
            </a:r>
          </a:p>
        </c:rich>
      </c:tx>
      <c:layout>
        <c:manualLayout>
          <c:xMode val="edge"/>
          <c:yMode val="edge"/>
          <c:x val="0.40178610026687983"/>
          <c:y val="3.5294117647058851E-2"/>
        </c:manualLayout>
      </c:layout>
      <c:overlay val="0"/>
      <c:spPr>
        <a:noFill/>
        <a:ln w="25400">
          <a:noFill/>
        </a:ln>
      </c:spPr>
    </c:title>
    <c:autoTitleDeleted val="0"/>
    <c:plotArea>
      <c:layout>
        <c:manualLayout>
          <c:layoutTarget val="inner"/>
          <c:xMode val="edge"/>
          <c:yMode val="edge"/>
          <c:x val="0.11607155507938396"/>
          <c:y val="0.19705910653019793"/>
          <c:w val="0.85267950077547983"/>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ken!$F$8:$I$8</c:f>
              <c:numCache>
                <c:formatCode>General</c:formatCode>
                <c:ptCount val="4"/>
                <c:pt idx="0">
                  <c:v>2015</c:v>
                </c:pt>
                <c:pt idx="1">
                  <c:v>2016</c:v>
                </c:pt>
                <c:pt idx="2">
                  <c:v>2017</c:v>
                </c:pt>
                <c:pt idx="3">
                  <c:v>2018</c:v>
                </c:pt>
              </c:numCache>
            </c:numRef>
          </c:cat>
          <c:val>
            <c:numRef>
              <c:f>ken!$F$114:$I$114</c:f>
              <c:numCache>
                <c:formatCode>0.00</c:formatCode>
                <c:ptCount val="4"/>
                <c:pt idx="0">
                  <c:v>1</c:v>
                </c:pt>
                <c:pt idx="1">
                  <c:v>1.0025219425209084</c:v>
                </c:pt>
                <c:pt idx="2">
                  <c:v>1.0065421076025918</c:v>
                </c:pt>
                <c:pt idx="3">
                  <c:v>1.0076219019104449</c:v>
                </c:pt>
              </c:numCache>
            </c:numRef>
          </c:val>
        </c:ser>
        <c:dLbls>
          <c:showLegendKey val="0"/>
          <c:showVal val="1"/>
          <c:showCatName val="0"/>
          <c:showSerName val="0"/>
          <c:showPercent val="0"/>
          <c:showBubbleSize val="0"/>
        </c:dLbls>
        <c:gapWidth val="150"/>
        <c:axId val="-2027911760"/>
        <c:axId val="-2027912304"/>
      </c:barChart>
      <c:catAx>
        <c:axId val="-2027911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912304"/>
        <c:crosses val="autoZero"/>
        <c:auto val="1"/>
        <c:lblAlgn val="ctr"/>
        <c:lblOffset val="100"/>
        <c:tickLblSkip val="1"/>
        <c:tickMarkSkip val="1"/>
        <c:noMultiLvlLbl val="0"/>
      </c:catAx>
      <c:valAx>
        <c:axId val="-2027912304"/>
        <c:scaling>
          <c:orientation val="minMax"/>
          <c:max val="1"/>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9117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9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ken!$F$8:$I$8</c:f>
              <c:numCache>
                <c:formatCode>General</c:formatCode>
                <c:ptCount val="4"/>
                <c:pt idx="0">
                  <c:v>2015</c:v>
                </c:pt>
                <c:pt idx="1">
                  <c:v>2016</c:v>
                </c:pt>
                <c:pt idx="2">
                  <c:v>2017</c:v>
                </c:pt>
                <c:pt idx="3">
                  <c:v>2018</c:v>
                </c:pt>
              </c:numCache>
            </c:numRef>
          </c:cat>
          <c:val>
            <c:numRef>
              <c:f>ken!$F$118:$I$118</c:f>
              <c:numCache>
                <c:formatCode>0.0</c:formatCode>
                <c:ptCount val="4"/>
                <c:pt idx="0">
                  <c:v>0</c:v>
                </c:pt>
                <c:pt idx="1">
                  <c:v>0</c:v>
                </c:pt>
                <c:pt idx="2">
                  <c:v>0</c:v>
                </c:pt>
                <c:pt idx="3">
                  <c:v>0</c:v>
                </c:pt>
              </c:numCache>
            </c:numRef>
          </c:val>
        </c:ser>
        <c:dLbls>
          <c:showLegendKey val="0"/>
          <c:showVal val="1"/>
          <c:showCatName val="0"/>
          <c:showSerName val="0"/>
          <c:showPercent val="0"/>
          <c:showBubbleSize val="0"/>
        </c:dLbls>
        <c:gapWidth val="150"/>
        <c:axId val="-2027925360"/>
        <c:axId val="-2027918288"/>
      </c:barChart>
      <c:catAx>
        <c:axId val="-2027925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918288"/>
        <c:crosses val="autoZero"/>
        <c:auto val="1"/>
        <c:lblAlgn val="ctr"/>
        <c:lblOffset val="100"/>
        <c:tickLblSkip val="1"/>
        <c:tickMarkSkip val="1"/>
        <c:noMultiLvlLbl val="0"/>
      </c:catAx>
      <c:valAx>
        <c:axId val="-20279182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9253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2.png"/><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2</xdr:col>
      <xdr:colOff>7334000</xdr:colOff>
      <xdr:row>5</xdr:row>
      <xdr:rowOff>87905</xdr:rowOff>
    </xdr:from>
    <xdr:to>
      <xdr:col>2</xdr:col>
      <xdr:colOff>8727296</xdr:colOff>
      <xdr:row>7</xdr:row>
      <xdr:rowOff>118068</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7764306" y="984376"/>
          <a:ext cx="1393296" cy="38875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1000125</xdr:colOff>
      <xdr:row>60</xdr:row>
      <xdr:rowOff>0</xdr:rowOff>
    </xdr:from>
    <xdr:to>
      <xdr:col>11</xdr:col>
      <xdr:colOff>152400</xdr:colOff>
      <xdr:row>60</xdr:row>
      <xdr:rowOff>0</xdr:rowOff>
    </xdr:to>
    <xdr:pic>
      <xdr:nvPicPr>
        <xdr:cNvPr id="2"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29</xdr:row>
      <xdr:rowOff>9525</xdr:rowOff>
    </xdr:from>
    <xdr:to>
      <xdr:col>16</xdr:col>
      <xdr:colOff>561975</xdr:colOff>
      <xdr:row>49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119</xdr:row>
      <xdr:rowOff>0</xdr:rowOff>
    </xdr:from>
    <xdr:to>
      <xdr:col>16</xdr:col>
      <xdr:colOff>600075</xdr:colOff>
      <xdr:row>138</xdr:row>
      <xdr:rowOff>152400</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141</xdr:row>
      <xdr:rowOff>0</xdr:rowOff>
    </xdr:from>
    <xdr:to>
      <xdr:col>8</xdr:col>
      <xdr:colOff>590550</xdr:colOff>
      <xdr:row>161</xdr:row>
      <xdr:rowOff>9525</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141</xdr:row>
      <xdr:rowOff>0</xdr:rowOff>
    </xdr:from>
    <xdr:to>
      <xdr:col>16</xdr:col>
      <xdr:colOff>600075</xdr:colOff>
      <xdr:row>160</xdr:row>
      <xdr:rowOff>142875</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26"/>
        <a:srcRect/>
        <a:stretch>
          <a:fillRect/>
        </a:stretch>
      </xdr:blipFill>
      <xdr:spPr bwMode="auto">
        <a:xfrm>
          <a:off x="8220075" y="11811000"/>
          <a:ext cx="1619250" cy="0"/>
        </a:xfrm>
        <a:prstGeom prst="rect">
          <a:avLst/>
        </a:prstGeom>
        <a:noFill/>
        <a:ln w="9525">
          <a:noFill/>
          <a:miter lim="800000"/>
          <a:headEnd/>
          <a:tailEnd/>
        </a:ln>
      </xdr:spPr>
    </xdr:pic>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xdr:cNvPicPr>
          <a:picLocks noChangeAspect="1" noChangeArrowheads="1"/>
        </xdr:cNvPicPr>
      </xdr:nvPicPr>
      <xdr:blipFill>
        <a:blip xmlns:r="http://schemas.openxmlformats.org/officeDocument/2006/relationships" r:embed="rId26"/>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xdr:from>
      <xdr:col>2</xdr:col>
      <xdr:colOff>0</xdr:colOff>
      <xdr:row>163</xdr:row>
      <xdr:rowOff>0</xdr:rowOff>
    </xdr:from>
    <xdr:to>
      <xdr:col>8</xdr:col>
      <xdr:colOff>600075</xdr:colOff>
      <xdr:row>182</xdr:row>
      <xdr:rowOff>142875</xdr:rowOff>
    </xdr:to>
    <xdr:graphicFrame macro="">
      <xdr:nvGraphicFramePr>
        <xdr:cNvPr id="3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07"/>
  <sheetViews>
    <sheetView topLeftCell="A13" zoomScale="85" zoomScaleNormal="85" workbookViewId="0">
      <selection activeCell="C3" sqref="C3"/>
    </sheetView>
  </sheetViews>
  <sheetFormatPr defaultColWidth="9.140625" defaultRowHeight="15" x14ac:dyDescent="0.25"/>
  <cols>
    <col min="1" max="1" width="3.7109375" style="595" customWidth="1"/>
    <col min="2" max="2" width="2.7109375" style="595" customWidth="1"/>
    <col min="3" max="3" width="135.7109375" style="597" customWidth="1"/>
    <col min="4" max="4" width="3" style="595" customWidth="1"/>
    <col min="5" max="16384" width="9.140625" style="595"/>
  </cols>
  <sheetData>
    <row r="3" spans="3:5" s="592" customFormat="1" x14ac:dyDescent="0.25">
      <c r="C3" s="591" t="s">
        <v>683</v>
      </c>
      <c r="E3" s="593"/>
    </row>
    <row r="4" spans="3:5" x14ac:dyDescent="0.25">
      <c r="C4" s="594"/>
      <c r="E4" s="596"/>
    </row>
    <row r="5" spans="3:5" x14ac:dyDescent="0.25">
      <c r="C5" s="598"/>
    </row>
    <row r="6" spans="3:5" x14ac:dyDescent="0.25">
      <c r="C6" s="598" t="s">
        <v>523</v>
      </c>
    </row>
    <row r="7" spans="3:5" x14ac:dyDescent="0.25">
      <c r="C7" s="598"/>
    </row>
    <row r="8" spans="3:5" x14ac:dyDescent="0.25">
      <c r="C8" s="597" t="s">
        <v>559</v>
      </c>
    </row>
    <row r="9" spans="3:5" x14ac:dyDescent="0.25">
      <c r="C9" s="597" t="s">
        <v>524</v>
      </c>
    </row>
    <row r="10" spans="3:5" ht="90" customHeight="1" x14ac:dyDescent="0.25">
      <c r="C10" s="597" t="s">
        <v>679</v>
      </c>
    </row>
    <row r="11" spans="3:5" ht="23.25" customHeight="1" x14ac:dyDescent="0.25">
      <c r="C11" s="597" t="s">
        <v>689</v>
      </c>
    </row>
    <row r="12" spans="3:5" ht="13.5" customHeight="1" x14ac:dyDescent="0.25"/>
    <row r="13" spans="3:5" ht="30" x14ac:dyDescent="0.25">
      <c r="C13" s="597" t="s">
        <v>525</v>
      </c>
    </row>
    <row r="14" spans="3:5" ht="66" customHeight="1" x14ac:dyDescent="0.25">
      <c r="C14" s="1148" t="s">
        <v>690</v>
      </c>
    </row>
    <row r="15" spans="3:5" ht="117.75" customHeight="1" x14ac:dyDescent="0.25">
      <c r="C15" s="1148" t="s">
        <v>621</v>
      </c>
    </row>
    <row r="16" spans="3:5" ht="27.75" customHeight="1" x14ac:dyDescent="0.25">
      <c r="C16" s="845" t="s">
        <v>624</v>
      </c>
    </row>
    <row r="17" spans="3:3" ht="148.5" customHeight="1" x14ac:dyDescent="0.25">
      <c r="C17" s="597" t="s">
        <v>691</v>
      </c>
    </row>
    <row r="18" spans="3:3" ht="27.75" customHeight="1" x14ac:dyDescent="0.25">
      <c r="C18" s="598" t="s">
        <v>526</v>
      </c>
    </row>
    <row r="19" spans="3:3" ht="17.25" customHeight="1" x14ac:dyDescent="0.25">
      <c r="C19" s="597" t="s">
        <v>564</v>
      </c>
    </row>
    <row r="20" spans="3:3" x14ac:dyDescent="0.25">
      <c r="C20" s="597" t="s">
        <v>527</v>
      </c>
    </row>
    <row r="21" spans="3:3" ht="48.75" customHeight="1" x14ac:dyDescent="0.25">
      <c r="C21" s="597" t="s">
        <v>606</v>
      </c>
    </row>
    <row r="22" spans="3:3" ht="34.5" customHeight="1" x14ac:dyDescent="0.25">
      <c r="C22" s="597" t="s">
        <v>567</v>
      </c>
    </row>
    <row r="23" spans="3:3" ht="36" customHeight="1" x14ac:dyDescent="0.25">
      <c r="C23" s="597" t="s">
        <v>625</v>
      </c>
    </row>
    <row r="24" spans="3:3" ht="38.25" customHeight="1" x14ac:dyDescent="0.25">
      <c r="C24" s="597" t="s">
        <v>616</v>
      </c>
    </row>
    <row r="25" spans="3:3" ht="36" customHeight="1" x14ac:dyDescent="0.25">
      <c r="C25" s="597" t="s">
        <v>565</v>
      </c>
    </row>
    <row r="26" spans="3:3" ht="70.5" customHeight="1" x14ac:dyDescent="0.25">
      <c r="C26" s="597" t="s">
        <v>680</v>
      </c>
    </row>
    <row r="27" spans="3:3" ht="24.75" customHeight="1" x14ac:dyDescent="0.25">
      <c r="C27" s="598" t="s">
        <v>566</v>
      </c>
    </row>
    <row r="28" spans="3:3" ht="81" customHeight="1" x14ac:dyDescent="0.25">
      <c r="C28" s="597" t="s">
        <v>594</v>
      </c>
    </row>
    <row r="29" spans="3:3" ht="24" customHeight="1" x14ac:dyDescent="0.25">
      <c r="C29" s="597" t="s">
        <v>568</v>
      </c>
    </row>
    <row r="30" spans="3:3" ht="97.5" customHeight="1" x14ac:dyDescent="0.25">
      <c r="C30" s="597" t="s">
        <v>692</v>
      </c>
    </row>
    <row r="31" spans="3:3" ht="10.5" customHeight="1" x14ac:dyDescent="0.25"/>
    <row r="32" spans="3:3" ht="18" customHeight="1" x14ac:dyDescent="0.25">
      <c r="C32" s="603" t="s">
        <v>560</v>
      </c>
    </row>
    <row r="33" spans="3:3" ht="17.25" customHeight="1" x14ac:dyDescent="0.25">
      <c r="C33" s="599" t="s">
        <v>321</v>
      </c>
    </row>
    <row r="34" spans="3:3" ht="33" customHeight="1" x14ac:dyDescent="0.25">
      <c r="C34" s="597" t="s">
        <v>572</v>
      </c>
    </row>
    <row r="35" spans="3:3" ht="15.75" customHeight="1" x14ac:dyDescent="0.25">
      <c r="C35" s="597" t="s">
        <v>528</v>
      </c>
    </row>
    <row r="36" spans="3:3" ht="49.5" customHeight="1" x14ac:dyDescent="0.25">
      <c r="C36" s="597" t="s">
        <v>573</v>
      </c>
    </row>
    <row r="37" spans="3:3" ht="21" customHeight="1" x14ac:dyDescent="0.25">
      <c r="C37" s="607" t="s">
        <v>574</v>
      </c>
    </row>
    <row r="38" spans="3:3" ht="34.5" customHeight="1" x14ac:dyDescent="0.25">
      <c r="C38" s="597" t="s">
        <v>536</v>
      </c>
    </row>
    <row r="39" spans="3:3" ht="30" customHeight="1" x14ac:dyDescent="0.25">
      <c r="C39" s="602" t="s">
        <v>575</v>
      </c>
    </row>
    <row r="40" spans="3:3" ht="18" customHeight="1" x14ac:dyDescent="0.25">
      <c r="C40" s="604" t="s">
        <v>576</v>
      </c>
    </row>
    <row r="41" spans="3:3" ht="21.75" customHeight="1" x14ac:dyDescent="0.25">
      <c r="C41" s="598" t="s">
        <v>529</v>
      </c>
    </row>
    <row r="42" spans="3:3" ht="63" customHeight="1" x14ac:dyDescent="0.25">
      <c r="C42" s="597" t="s">
        <v>617</v>
      </c>
    </row>
    <row r="43" spans="3:3" ht="48" customHeight="1" x14ac:dyDescent="0.25">
      <c r="C43" s="597" t="s">
        <v>657</v>
      </c>
    </row>
    <row r="44" spans="3:3" ht="45.75" customHeight="1" x14ac:dyDescent="0.25">
      <c r="C44" s="597" t="s">
        <v>530</v>
      </c>
    </row>
    <row r="45" spans="3:3" ht="21" customHeight="1" x14ac:dyDescent="0.25">
      <c r="C45" s="597" t="s">
        <v>681</v>
      </c>
    </row>
    <row r="46" spans="3:3" ht="49.5" customHeight="1" x14ac:dyDescent="0.25">
      <c r="C46" s="597" t="s">
        <v>607</v>
      </c>
    </row>
    <row r="47" spans="3:3" ht="21" customHeight="1" x14ac:dyDescent="0.25">
      <c r="C47" s="598" t="s">
        <v>531</v>
      </c>
    </row>
    <row r="48" spans="3:3" ht="17.25" customHeight="1" x14ac:dyDescent="0.25">
      <c r="C48" s="597" t="s">
        <v>532</v>
      </c>
    </row>
    <row r="49" spans="3:3" ht="33.75" customHeight="1" x14ac:dyDescent="0.25">
      <c r="C49" s="597" t="s">
        <v>533</v>
      </c>
    </row>
    <row r="50" spans="3:3" ht="18" customHeight="1" x14ac:dyDescent="0.25">
      <c r="C50" s="597" t="s">
        <v>534</v>
      </c>
    </row>
    <row r="51" spans="3:3" ht="30" customHeight="1" x14ac:dyDescent="0.25">
      <c r="C51" s="597" t="s">
        <v>666</v>
      </c>
    </row>
    <row r="52" spans="3:3" ht="10.5" customHeight="1" x14ac:dyDescent="0.25"/>
    <row r="53" spans="3:3" ht="16.5" customHeight="1" x14ac:dyDescent="0.25">
      <c r="C53" s="598" t="s">
        <v>569</v>
      </c>
    </row>
    <row r="54" spans="3:3" x14ac:dyDescent="0.25">
      <c r="C54" s="597" t="s">
        <v>535</v>
      </c>
    </row>
    <row r="55" spans="3:3" ht="21" customHeight="1" x14ac:dyDescent="0.25">
      <c r="C55" s="598" t="s">
        <v>537</v>
      </c>
    </row>
    <row r="56" spans="3:3" ht="30.75" customHeight="1" x14ac:dyDescent="0.25">
      <c r="C56" s="597" t="s">
        <v>538</v>
      </c>
    </row>
    <row r="57" spans="3:3" ht="32.25" customHeight="1" x14ac:dyDescent="0.25">
      <c r="C57" s="598" t="s">
        <v>539</v>
      </c>
    </row>
    <row r="58" spans="3:3" ht="48" customHeight="1" x14ac:dyDescent="0.25">
      <c r="C58" s="597" t="s">
        <v>570</v>
      </c>
    </row>
    <row r="59" spans="3:3" ht="18.75" customHeight="1" x14ac:dyDescent="0.25">
      <c r="C59" s="597" t="s">
        <v>540</v>
      </c>
    </row>
    <row r="60" spans="3:3" ht="15" customHeight="1" x14ac:dyDescent="0.25">
      <c r="C60" s="601" t="s">
        <v>224</v>
      </c>
    </row>
    <row r="61" spans="3:3" ht="16.5" customHeight="1" x14ac:dyDescent="0.25">
      <c r="C61" s="601" t="s">
        <v>225</v>
      </c>
    </row>
    <row r="62" spans="3:3" ht="15.75" customHeight="1" x14ac:dyDescent="0.25">
      <c r="C62" s="601" t="s">
        <v>228</v>
      </c>
    </row>
    <row r="63" spans="3:3" x14ac:dyDescent="0.25">
      <c r="C63" s="601" t="s">
        <v>229</v>
      </c>
    </row>
    <row r="64" spans="3:3" x14ac:dyDescent="0.25">
      <c r="C64" s="597" t="s">
        <v>541</v>
      </c>
    </row>
    <row r="65" spans="3:5" ht="15.75" customHeight="1" x14ac:dyDescent="0.25">
      <c r="C65" s="597" t="s">
        <v>542</v>
      </c>
    </row>
    <row r="66" spans="3:5" ht="19.5" customHeight="1" x14ac:dyDescent="0.25">
      <c r="C66" s="598" t="s">
        <v>543</v>
      </c>
    </row>
    <row r="67" spans="3:5" ht="50.25" customHeight="1" x14ac:dyDescent="0.25">
      <c r="C67" s="597" t="s">
        <v>571</v>
      </c>
    </row>
    <row r="68" spans="3:5" ht="22.5" customHeight="1" x14ac:dyDescent="0.25">
      <c r="C68" s="605" t="s">
        <v>544</v>
      </c>
    </row>
    <row r="69" spans="3:5" ht="32.25" customHeight="1" x14ac:dyDescent="0.25">
      <c r="C69" s="597" t="s">
        <v>577</v>
      </c>
    </row>
    <row r="70" spans="3:5" ht="20.25" customHeight="1" x14ac:dyDescent="0.25">
      <c r="C70" s="597" t="s">
        <v>545</v>
      </c>
    </row>
    <row r="71" spans="3:5" ht="15" customHeight="1" x14ac:dyDescent="0.25">
      <c r="C71" s="597" t="s">
        <v>546</v>
      </c>
    </row>
    <row r="72" spans="3:5" ht="20.25" customHeight="1" x14ac:dyDescent="0.25">
      <c r="C72" s="598" t="s">
        <v>547</v>
      </c>
    </row>
    <row r="73" spans="3:5" ht="77.25" customHeight="1" x14ac:dyDescent="0.25">
      <c r="C73" s="597" t="s">
        <v>658</v>
      </c>
    </row>
    <row r="74" spans="3:5" ht="20.25" customHeight="1" x14ac:dyDescent="0.25">
      <c r="C74" s="598" t="s">
        <v>548</v>
      </c>
    </row>
    <row r="75" spans="3:5" ht="23.25" customHeight="1" x14ac:dyDescent="0.25">
      <c r="C75" s="597" t="s">
        <v>579</v>
      </c>
    </row>
    <row r="76" spans="3:5" ht="21" customHeight="1" x14ac:dyDescent="0.25">
      <c r="C76" s="598" t="s">
        <v>549</v>
      </c>
      <c r="E76" s="600"/>
    </row>
    <row r="77" spans="3:5" ht="36" customHeight="1" x14ac:dyDescent="0.25">
      <c r="C77" s="597" t="s">
        <v>550</v>
      </c>
    </row>
    <row r="78" spans="3:5" ht="18" customHeight="1" x14ac:dyDescent="0.25">
      <c r="C78" s="597" t="s">
        <v>551</v>
      </c>
    </row>
    <row r="79" spans="3:5" ht="24" customHeight="1" x14ac:dyDescent="0.25">
      <c r="C79" s="597" t="s">
        <v>552</v>
      </c>
    </row>
    <row r="80" spans="3:5" ht="36" customHeight="1" x14ac:dyDescent="0.25">
      <c r="C80" s="597" t="s">
        <v>578</v>
      </c>
    </row>
    <row r="81" spans="3:3" ht="22.5" customHeight="1" x14ac:dyDescent="0.25">
      <c r="C81" s="598" t="s">
        <v>589</v>
      </c>
    </row>
    <row r="82" spans="3:3" ht="33" customHeight="1" x14ac:dyDescent="0.25">
      <c r="C82" s="597" t="s">
        <v>626</v>
      </c>
    </row>
    <row r="83" spans="3:3" ht="23.25" customHeight="1" x14ac:dyDescent="0.25">
      <c r="C83" s="598" t="s">
        <v>590</v>
      </c>
    </row>
    <row r="84" spans="3:3" ht="48.75" customHeight="1" x14ac:dyDescent="0.25">
      <c r="C84" s="597" t="s">
        <v>553</v>
      </c>
    </row>
    <row r="85" spans="3:3" ht="33.75" customHeight="1" x14ac:dyDescent="0.25">
      <c r="C85" s="597" t="s">
        <v>595</v>
      </c>
    </row>
    <row r="86" spans="3:3" ht="20.25" customHeight="1" x14ac:dyDescent="0.25">
      <c r="C86" s="598" t="s">
        <v>591</v>
      </c>
    </row>
    <row r="87" spans="3:3" ht="80.25" customHeight="1" x14ac:dyDescent="0.25">
      <c r="C87" s="597" t="s">
        <v>682</v>
      </c>
    </row>
    <row r="88" spans="3:3" ht="33" customHeight="1" x14ac:dyDescent="0.25">
      <c r="C88" s="597" t="s">
        <v>659</v>
      </c>
    </row>
    <row r="89" spans="3:3" ht="16.5" customHeight="1" x14ac:dyDescent="0.25">
      <c r="C89" s="597" t="s">
        <v>660</v>
      </c>
    </row>
    <row r="90" spans="3:3" ht="18.75" customHeight="1" x14ac:dyDescent="0.25">
      <c r="C90" s="597" t="s">
        <v>667</v>
      </c>
    </row>
    <row r="91" spans="3:3" ht="24.75" customHeight="1" x14ac:dyDescent="0.25">
      <c r="C91" s="598" t="s">
        <v>554</v>
      </c>
    </row>
    <row r="92" spans="3:3" ht="15.75" customHeight="1" x14ac:dyDescent="0.25">
      <c r="C92" s="597" t="s">
        <v>555</v>
      </c>
    </row>
    <row r="94" spans="3:3" x14ac:dyDescent="0.25">
      <c r="C94" s="598" t="s">
        <v>556</v>
      </c>
    </row>
    <row r="95" spans="3:3" x14ac:dyDescent="0.25">
      <c r="C95" s="597" t="s">
        <v>557</v>
      </c>
    </row>
    <row r="96" spans="3:3" x14ac:dyDescent="0.25">
      <c r="C96" s="608" t="s">
        <v>558</v>
      </c>
    </row>
    <row r="97" spans="3:3" x14ac:dyDescent="0.25">
      <c r="C97" s="608" t="s">
        <v>561</v>
      </c>
    </row>
    <row r="105" spans="3:3" ht="15.75" x14ac:dyDescent="0.25">
      <c r="C105" s="773" t="s">
        <v>45</v>
      </c>
    </row>
    <row r="106" spans="3:3" ht="15.75" x14ac:dyDescent="0.25">
      <c r="C106" s="773"/>
    </row>
    <row r="107" spans="3:3" ht="15.75" x14ac:dyDescent="0.25">
      <c r="C107" s="773"/>
    </row>
  </sheetData>
  <sheetProtection algorithmName="SHA-512" hashValue="3ltrt9fi9l+vdllec0P84XBBkYELl/n6SUMAZY9lIlLJfYNLZvY07gASbpbV2xMnSbbLCmET9HFdAN9CA46GIA==" saltValue="VMbwQamB1J9f4pZjla32+Q==" spinCount="100000" sheet="1" objects="1" scenarios="1"/>
  <hyperlinks>
    <hyperlink ref="C96" r:id="rId1" display="Reinier Goedhart, tel.: 06-25341033 of e-mail: r.goedhart@poraad.nl "/>
    <hyperlink ref="C97" r:id="rId2" display="be.keizer@wxs.nl "/>
  </hyperlinks>
  <pageMargins left="0.70866141732283472" right="0.70866141732283472" top="0.74803149606299213" bottom="0.74803149606299213" header="0.31496062992125984" footer="0.31496062992125984"/>
  <pageSetup paperSize="9" scale="58" orientation="portrait" r:id="rId3"/>
  <headerFooter>
    <oddHeader>&amp;L&amp;"Arial,Vet"&amp;F&amp;R&amp;"Arial,Vet"&amp;A</oddHeader>
    <oddFooter>&amp;L&amp;"Arial,Vet"keizer / goedhart&amp;C&amp;"Arial,Vet"pagina &amp;P&amp;R&amp;"Arial,Vet"&amp;D</oddFooter>
  </headerFooter>
  <rowBreaks count="1" manualBreakCount="1">
    <brk id="52" min="2" max="2" man="1"/>
  </rowBreaks>
  <colBreaks count="1" manualBreakCount="1">
    <brk id="2" min="1" max="164" man="1"/>
  </colBreak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64"/>
  <sheetViews>
    <sheetView zoomScale="85" zoomScaleNormal="85" workbookViewId="0">
      <selection activeCell="B2" sqref="B2"/>
    </sheetView>
  </sheetViews>
  <sheetFormatPr defaultColWidth="9.140625" defaultRowHeight="12.75" x14ac:dyDescent="0.2"/>
  <cols>
    <col min="1" max="1" width="3.7109375" style="39" customWidth="1"/>
    <col min="2" max="3" width="2.7109375" style="39" customWidth="1"/>
    <col min="4" max="4" width="45.5703125" style="39" customWidth="1"/>
    <col min="5" max="5" width="2.7109375" style="39" customWidth="1"/>
    <col min="6" max="8" width="15" style="39" customWidth="1"/>
    <col min="9" max="9" width="15" style="85" customWidth="1"/>
    <col min="10" max="13" width="15" style="39" customWidth="1"/>
    <col min="14" max="15" width="2.7109375" style="39" customWidth="1"/>
    <col min="16" max="16384" width="9.140625" style="39"/>
  </cols>
  <sheetData>
    <row r="2" spans="2:15" ht="12" customHeight="1" x14ac:dyDescent="0.2">
      <c r="B2" s="10"/>
      <c r="C2" s="11"/>
      <c r="D2" s="11"/>
      <c r="E2" s="11"/>
      <c r="F2" s="11"/>
      <c r="G2" s="11"/>
      <c r="H2" s="95"/>
      <c r="I2" s="11"/>
      <c r="J2" s="11"/>
      <c r="K2" s="11"/>
      <c r="L2" s="11"/>
      <c r="M2" s="11"/>
      <c r="N2" s="11"/>
      <c r="O2" s="13"/>
    </row>
    <row r="3" spans="2:15" ht="12" customHeight="1" x14ac:dyDescent="0.2">
      <c r="B3" s="20"/>
      <c r="C3" s="22"/>
      <c r="D3" s="22"/>
      <c r="E3" s="22"/>
      <c r="F3" s="22"/>
      <c r="G3" s="22"/>
      <c r="H3" s="101"/>
      <c r="I3" s="22"/>
      <c r="J3" s="22"/>
      <c r="K3" s="22"/>
      <c r="L3" s="22"/>
      <c r="M3" s="22"/>
      <c r="N3" s="22"/>
      <c r="O3" s="24"/>
    </row>
    <row r="4" spans="2:15" s="279" customFormat="1" ht="18" customHeight="1" x14ac:dyDescent="0.3">
      <c r="B4" s="275"/>
      <c r="C4" s="609" t="s">
        <v>222</v>
      </c>
      <c r="D4" s="276"/>
      <c r="E4" s="277"/>
      <c r="F4" s="277"/>
      <c r="G4" s="277"/>
      <c r="H4" s="277"/>
      <c r="I4" s="277"/>
      <c r="J4" s="277"/>
      <c r="K4" s="277"/>
      <c r="L4" s="277"/>
      <c r="M4" s="277"/>
      <c r="N4" s="277"/>
      <c r="O4" s="278"/>
    </row>
    <row r="5" spans="2:15" s="279" customFormat="1" ht="18" customHeight="1" x14ac:dyDescent="0.3">
      <c r="B5" s="275"/>
      <c r="C5" s="130" t="str">
        <f>+geg!G9</f>
        <v>De speciale school</v>
      </c>
      <c r="D5" s="276"/>
      <c r="E5" s="277"/>
      <c r="F5" s="277"/>
      <c r="G5" s="277"/>
      <c r="H5" s="277"/>
      <c r="I5" s="277"/>
      <c r="J5" s="277"/>
      <c r="K5" s="277"/>
      <c r="L5" s="277"/>
      <c r="M5" s="277"/>
      <c r="N5" s="277"/>
      <c r="O5" s="278"/>
    </row>
    <row r="6" spans="2:15" ht="12" customHeight="1" x14ac:dyDescent="0.2">
      <c r="B6" s="328"/>
      <c r="C6" s="329"/>
      <c r="D6" s="330"/>
      <c r="E6" s="15"/>
      <c r="F6" s="15"/>
      <c r="G6" s="15"/>
      <c r="H6" s="15"/>
      <c r="I6" s="15"/>
      <c r="J6" s="15"/>
      <c r="K6" s="15"/>
      <c r="L6" s="15"/>
      <c r="M6" s="15"/>
      <c r="N6" s="15"/>
      <c r="O6" s="17"/>
    </row>
    <row r="7" spans="2:15" ht="12" customHeight="1" x14ac:dyDescent="0.2">
      <c r="B7" s="328"/>
      <c r="C7" s="329"/>
      <c r="D7" s="330"/>
      <c r="E7" s="15"/>
      <c r="F7" s="15"/>
      <c r="G7" s="15"/>
      <c r="H7" s="15"/>
      <c r="I7" s="15"/>
      <c r="J7" s="15"/>
      <c r="K7" s="15"/>
      <c r="L7" s="15"/>
      <c r="M7" s="15"/>
      <c r="N7" s="15"/>
      <c r="O7" s="17"/>
    </row>
    <row r="8" spans="2:15" s="196" customFormat="1" ht="12" customHeight="1" x14ac:dyDescent="0.2">
      <c r="B8" s="331"/>
      <c r="C8" s="332"/>
      <c r="D8" s="289"/>
      <c r="E8" s="333"/>
      <c r="F8" s="1066">
        <f>+tab!C4</f>
        <v>2014</v>
      </c>
      <c r="G8" s="1066">
        <f t="shared" ref="G8:M8" si="0">F8+1</f>
        <v>2015</v>
      </c>
      <c r="H8" s="1066">
        <f t="shared" si="0"/>
        <v>2016</v>
      </c>
      <c r="I8" s="1066">
        <f t="shared" si="0"/>
        <v>2017</v>
      </c>
      <c r="J8" s="1066">
        <f t="shared" si="0"/>
        <v>2018</v>
      </c>
      <c r="K8" s="1066">
        <f t="shared" si="0"/>
        <v>2019</v>
      </c>
      <c r="L8" s="1066">
        <f t="shared" si="0"/>
        <v>2020</v>
      </c>
      <c r="M8" s="1066">
        <f t="shared" si="0"/>
        <v>2021</v>
      </c>
      <c r="N8" s="333"/>
      <c r="O8" s="334"/>
    </row>
    <row r="9" spans="2:15" ht="12" customHeight="1" x14ac:dyDescent="0.2">
      <c r="B9" s="328"/>
      <c r="C9" s="329"/>
      <c r="D9" s="335"/>
      <c r="E9" s="15"/>
      <c r="F9" s="15"/>
      <c r="G9" s="15"/>
      <c r="H9" s="15"/>
      <c r="I9" s="15"/>
      <c r="J9" s="15"/>
      <c r="K9" s="15"/>
      <c r="L9" s="15"/>
      <c r="M9" s="15"/>
      <c r="N9" s="15"/>
      <c r="O9" s="17"/>
    </row>
    <row r="10" spans="2:15" ht="12" customHeight="1" x14ac:dyDescent="0.2">
      <c r="B10" s="336"/>
      <c r="C10" s="337"/>
      <c r="D10" s="338"/>
      <c r="E10" s="26"/>
      <c r="F10" s="26"/>
      <c r="G10" s="26"/>
      <c r="H10" s="26"/>
      <c r="I10" s="26"/>
      <c r="J10" s="26"/>
      <c r="K10" s="28"/>
      <c r="L10" s="28"/>
      <c r="M10" s="28"/>
      <c r="N10" s="28"/>
      <c r="O10" s="24"/>
    </row>
    <row r="11" spans="2:15" ht="12" customHeight="1" x14ac:dyDescent="0.2">
      <c r="B11" s="336"/>
      <c r="C11" s="339"/>
      <c r="D11" s="913" t="s">
        <v>223</v>
      </c>
      <c r="E11" s="3"/>
      <c r="F11" s="3"/>
      <c r="G11" s="3"/>
      <c r="H11" s="3"/>
      <c r="I11" s="3"/>
      <c r="J11" s="3"/>
      <c r="K11" s="6"/>
      <c r="L11" s="6"/>
      <c r="M11" s="6"/>
      <c r="N11" s="6"/>
      <c r="O11" s="24"/>
    </row>
    <row r="12" spans="2:15" ht="12" customHeight="1" x14ac:dyDescent="0.2">
      <c r="B12" s="336"/>
      <c r="C12" s="339"/>
      <c r="D12" s="1" t="s">
        <v>224</v>
      </c>
      <c r="E12" s="3"/>
      <c r="F12" s="327">
        <v>0</v>
      </c>
      <c r="G12" s="1081">
        <f t="shared" ref="G12:J17" si="1">F55</f>
        <v>0</v>
      </c>
      <c r="H12" s="1081">
        <f t="shared" si="1"/>
        <v>0</v>
      </c>
      <c r="I12" s="1081">
        <f t="shared" si="1"/>
        <v>0</v>
      </c>
      <c r="J12" s="1081">
        <f t="shared" si="1"/>
        <v>0</v>
      </c>
      <c r="K12" s="1081">
        <f t="shared" ref="K12:K17" si="2">J55</f>
        <v>0</v>
      </c>
      <c r="L12" s="1081">
        <f t="shared" ref="L12:L17" si="3">K55</f>
        <v>0</v>
      </c>
      <c r="M12" s="1081">
        <f t="shared" ref="M12:M17" si="4">L55</f>
        <v>0</v>
      </c>
      <c r="N12" s="6"/>
      <c r="O12" s="24"/>
    </row>
    <row r="13" spans="2:15" ht="12" customHeight="1" x14ac:dyDescent="0.2">
      <c r="B13" s="336"/>
      <c r="C13" s="339"/>
      <c r="D13" s="1" t="s">
        <v>225</v>
      </c>
      <c r="E13" s="3"/>
      <c r="F13" s="340">
        <v>0</v>
      </c>
      <c r="G13" s="1081">
        <f t="shared" si="1"/>
        <v>0</v>
      </c>
      <c r="H13" s="1081">
        <f t="shared" si="1"/>
        <v>0</v>
      </c>
      <c r="I13" s="1081">
        <f t="shared" si="1"/>
        <v>0</v>
      </c>
      <c r="J13" s="1081">
        <f t="shared" si="1"/>
        <v>0</v>
      </c>
      <c r="K13" s="1081">
        <f t="shared" si="2"/>
        <v>0</v>
      </c>
      <c r="L13" s="1081">
        <f t="shared" si="3"/>
        <v>0</v>
      </c>
      <c r="M13" s="1081">
        <f t="shared" si="4"/>
        <v>0</v>
      </c>
      <c r="N13" s="6"/>
      <c r="O13" s="24"/>
    </row>
    <row r="14" spans="2:15" ht="12" customHeight="1" x14ac:dyDescent="0.2">
      <c r="B14" s="336"/>
      <c r="C14" s="339"/>
      <c r="D14" s="341" t="s">
        <v>226</v>
      </c>
      <c r="E14" s="3"/>
      <c r="F14" s="340">
        <v>0</v>
      </c>
      <c r="G14" s="1081">
        <f t="shared" si="1"/>
        <v>0</v>
      </c>
      <c r="H14" s="1081">
        <f t="shared" si="1"/>
        <v>0</v>
      </c>
      <c r="I14" s="1081">
        <f t="shared" si="1"/>
        <v>0</v>
      </c>
      <c r="J14" s="1081">
        <f t="shared" si="1"/>
        <v>0</v>
      </c>
      <c r="K14" s="1081">
        <f t="shared" si="2"/>
        <v>0</v>
      </c>
      <c r="L14" s="1081">
        <f t="shared" si="3"/>
        <v>0</v>
      </c>
      <c r="M14" s="1081">
        <f t="shared" si="4"/>
        <v>0</v>
      </c>
      <c r="N14" s="6"/>
      <c r="O14" s="24"/>
    </row>
    <row r="15" spans="2:15" ht="12" customHeight="1" x14ac:dyDescent="0.2">
      <c r="B15" s="336"/>
      <c r="C15" s="339"/>
      <c r="D15" s="341" t="s">
        <v>227</v>
      </c>
      <c r="E15" s="3"/>
      <c r="F15" s="340">
        <v>0</v>
      </c>
      <c r="G15" s="1081">
        <f t="shared" si="1"/>
        <v>0</v>
      </c>
      <c r="H15" s="1081">
        <f t="shared" si="1"/>
        <v>0</v>
      </c>
      <c r="I15" s="1081">
        <f t="shared" si="1"/>
        <v>0</v>
      </c>
      <c r="J15" s="1081">
        <f t="shared" si="1"/>
        <v>0</v>
      </c>
      <c r="K15" s="1081">
        <f t="shared" si="2"/>
        <v>0</v>
      </c>
      <c r="L15" s="1081">
        <f t="shared" si="3"/>
        <v>0</v>
      </c>
      <c r="M15" s="1081">
        <f t="shared" si="4"/>
        <v>0</v>
      </c>
      <c r="N15" s="6"/>
      <c r="O15" s="24"/>
    </row>
    <row r="16" spans="2:15" ht="12" customHeight="1" x14ac:dyDescent="0.2">
      <c r="B16" s="336"/>
      <c r="C16" s="339"/>
      <c r="D16" s="1" t="s">
        <v>228</v>
      </c>
      <c r="E16" s="3"/>
      <c r="F16" s="340">
        <v>0</v>
      </c>
      <c r="G16" s="1081">
        <f t="shared" si="1"/>
        <v>0</v>
      </c>
      <c r="H16" s="1081">
        <f t="shared" si="1"/>
        <v>0</v>
      </c>
      <c r="I16" s="1081">
        <f t="shared" si="1"/>
        <v>0</v>
      </c>
      <c r="J16" s="1081">
        <f t="shared" si="1"/>
        <v>0</v>
      </c>
      <c r="K16" s="1081">
        <f t="shared" si="2"/>
        <v>0</v>
      </c>
      <c r="L16" s="1081">
        <f t="shared" si="3"/>
        <v>0</v>
      </c>
      <c r="M16" s="1081">
        <f t="shared" si="4"/>
        <v>0</v>
      </c>
      <c r="N16" s="6"/>
      <c r="O16" s="24"/>
    </row>
    <row r="17" spans="2:15" ht="12" customHeight="1" x14ac:dyDescent="0.2">
      <c r="B17" s="336"/>
      <c r="C17" s="339"/>
      <c r="D17" s="1" t="s">
        <v>229</v>
      </c>
      <c r="E17" s="3"/>
      <c r="F17" s="340">
        <v>0</v>
      </c>
      <c r="G17" s="1081">
        <f t="shared" si="1"/>
        <v>0</v>
      </c>
      <c r="H17" s="1081">
        <f t="shared" si="1"/>
        <v>0</v>
      </c>
      <c r="I17" s="1081">
        <f t="shared" si="1"/>
        <v>0</v>
      </c>
      <c r="J17" s="1081">
        <f t="shared" si="1"/>
        <v>0</v>
      </c>
      <c r="K17" s="1081">
        <f t="shared" si="2"/>
        <v>0</v>
      </c>
      <c r="L17" s="1081">
        <f t="shared" si="3"/>
        <v>0</v>
      </c>
      <c r="M17" s="1081">
        <f t="shared" si="4"/>
        <v>0</v>
      </c>
      <c r="N17" s="6"/>
      <c r="O17" s="24"/>
    </row>
    <row r="18" spans="2:15" ht="12" customHeight="1" x14ac:dyDescent="0.2">
      <c r="B18" s="336"/>
      <c r="C18" s="339"/>
      <c r="D18" s="31" t="s">
        <v>182</v>
      </c>
      <c r="E18" s="3"/>
      <c r="F18" s="1082">
        <f t="shared" ref="F18:M18" si="5">SUM(F12:F17)</f>
        <v>0</v>
      </c>
      <c r="G18" s="1082">
        <f t="shared" si="5"/>
        <v>0</v>
      </c>
      <c r="H18" s="1082">
        <f t="shared" si="5"/>
        <v>0</v>
      </c>
      <c r="I18" s="1082">
        <f t="shared" si="5"/>
        <v>0</v>
      </c>
      <c r="J18" s="1082">
        <f t="shared" si="5"/>
        <v>0</v>
      </c>
      <c r="K18" s="1082">
        <f t="shared" si="5"/>
        <v>0</v>
      </c>
      <c r="L18" s="1082">
        <f t="shared" si="5"/>
        <v>0</v>
      </c>
      <c r="M18" s="1082">
        <f t="shared" si="5"/>
        <v>0</v>
      </c>
      <c r="N18" s="6"/>
      <c r="O18" s="24"/>
    </row>
    <row r="19" spans="2:15" ht="12" customHeight="1" x14ac:dyDescent="0.2">
      <c r="B19" s="336"/>
      <c r="C19" s="342"/>
      <c r="D19" s="187"/>
      <c r="E19" s="297"/>
      <c r="F19" s="297"/>
      <c r="G19" s="297"/>
      <c r="H19" s="297"/>
      <c r="I19" s="297"/>
      <c r="J19" s="297"/>
      <c r="K19" s="297"/>
      <c r="L19" s="297"/>
      <c r="M19" s="297"/>
      <c r="N19" s="43"/>
      <c r="O19" s="24"/>
    </row>
    <row r="20" spans="2:15" ht="12" customHeight="1" x14ac:dyDescent="0.2">
      <c r="B20" s="20"/>
      <c r="C20" s="22"/>
      <c r="D20" s="22"/>
      <c r="E20" s="22"/>
      <c r="F20" s="22"/>
      <c r="G20" s="22"/>
      <c r="H20" s="22"/>
      <c r="I20" s="22"/>
      <c r="J20" s="22"/>
      <c r="K20" s="22"/>
      <c r="L20" s="22"/>
      <c r="M20" s="22"/>
      <c r="N20" s="22"/>
      <c r="O20" s="24"/>
    </row>
    <row r="21" spans="2:15" ht="12" customHeight="1" x14ac:dyDescent="0.2">
      <c r="B21" s="336"/>
      <c r="C21" s="337"/>
      <c r="D21" s="338"/>
      <c r="E21" s="26"/>
      <c r="F21" s="26"/>
      <c r="G21" s="26"/>
      <c r="H21" s="26"/>
      <c r="I21" s="26"/>
      <c r="J21" s="26"/>
      <c r="K21" s="26"/>
      <c r="L21" s="26"/>
      <c r="M21" s="26"/>
      <c r="N21" s="28"/>
      <c r="O21" s="24"/>
    </row>
    <row r="22" spans="2:15" ht="12" customHeight="1" x14ac:dyDescent="0.2">
      <c r="B22" s="336"/>
      <c r="C22" s="339"/>
      <c r="D22" s="913" t="s">
        <v>230</v>
      </c>
      <c r="E22" s="3"/>
      <c r="F22" s="31"/>
      <c r="G22" s="3"/>
      <c r="H22" s="3"/>
      <c r="I22" s="3"/>
      <c r="J22" s="3"/>
      <c r="K22" s="3"/>
      <c r="L22" s="3"/>
      <c r="M22" s="3"/>
      <c r="N22" s="6"/>
      <c r="O22" s="24"/>
    </row>
    <row r="23" spans="2:15" ht="12" customHeight="1" x14ac:dyDescent="0.2">
      <c r="B23" s="336"/>
      <c r="C23" s="339"/>
      <c r="D23" s="1" t="s">
        <v>224</v>
      </c>
      <c r="E23" s="3"/>
      <c r="F23" s="1075">
        <f>(SUMIF(mip!$D14:$D141,"gebouwen en terreinen",mip!AA14:AA141))</f>
        <v>0</v>
      </c>
      <c r="G23" s="1075">
        <f>(SUMIF(mip!$D14:$D141,"gebouwen en terreinen",mip!AB14:AB141))</f>
        <v>0</v>
      </c>
      <c r="H23" s="1075">
        <f>(SUMIF(mip!$D14:$D141,"gebouwen en terreinen",mip!AC14:AC141))</f>
        <v>0</v>
      </c>
      <c r="I23" s="1075">
        <f>(SUMIF(mip!$D14:$D141,"gebouwen en terreinen",mip!AD14:AD141))</f>
        <v>0</v>
      </c>
      <c r="J23" s="1075">
        <f>(SUMIF(mip!$D14:$D141,"gebouwen en terreinen",mip!AE14:AE141))</f>
        <v>0</v>
      </c>
      <c r="K23" s="1075">
        <f>(SUMIF(mip!$D14:$D141,"gebouwen en terreinen",mip!AF14:AF141))</f>
        <v>0</v>
      </c>
      <c r="L23" s="1075">
        <f>(SUMIF(mip!$D14:$D141,"gebouwen en terreinen",mip!AG14:AG141))</f>
        <v>0</v>
      </c>
      <c r="M23" s="1075">
        <f>(SUMIF(mip!$D14:$D141,"gebouwen en terreinen",mip!AH14:AH141))</f>
        <v>0</v>
      </c>
      <c r="N23" s="6"/>
      <c r="O23" s="24"/>
    </row>
    <row r="24" spans="2:15" ht="12" customHeight="1" x14ac:dyDescent="0.2">
      <c r="B24" s="336"/>
      <c r="C24" s="339"/>
      <c r="D24" s="1" t="s">
        <v>225</v>
      </c>
      <c r="E24" s="3"/>
      <c r="F24" s="1070">
        <f>(SUMIF(mip!$D14:$D141,"inventaris en apparatuur",mip!AA14:AA141))</f>
        <v>0</v>
      </c>
      <c r="G24" s="1070">
        <f>(SUMIF(mip!$D14:$D141,"inventaris en apparatuur",mip!AB14:AB141))</f>
        <v>0</v>
      </c>
      <c r="H24" s="1070">
        <f>(SUMIF(mip!$D14:$D141,"inventaris en apparatuur",mip!AC14:AC141))</f>
        <v>0</v>
      </c>
      <c r="I24" s="1070">
        <f>(SUMIF(mip!$D14:$D141,"inventaris en apparatuur",mip!AD14:AD141))</f>
        <v>0</v>
      </c>
      <c r="J24" s="1070">
        <f>(SUMIF(mip!$D14:$D141,"inventaris en apparatuur",mip!AE14:AE141))</f>
        <v>0</v>
      </c>
      <c r="K24" s="1070">
        <f>(SUMIF(mip!$D14:$D141,"inventaris en apparatuur",mip!AF14:AF141))</f>
        <v>0</v>
      </c>
      <c r="L24" s="1070">
        <f>(SUMIF(mip!$D14:$D141,"inventaris en apparatuur",mip!AG14:AG141))</f>
        <v>0</v>
      </c>
      <c r="M24" s="1070">
        <f>(SUMIF(mip!$D14:$D141,"inventaris en apparatuur",mip!AH14:AH141))</f>
        <v>0</v>
      </c>
      <c r="N24" s="6"/>
      <c r="O24" s="24"/>
    </row>
    <row r="25" spans="2:15" ht="12" customHeight="1" x14ac:dyDescent="0.2">
      <c r="B25" s="336"/>
      <c r="C25" s="339"/>
      <c r="D25" s="341" t="s">
        <v>226</v>
      </c>
      <c r="E25" s="3"/>
      <c r="F25" s="1070">
        <f>(SUMIF(mip!$D14:$D141,"meubilair",mip!AA14:AA141))</f>
        <v>0</v>
      </c>
      <c r="G25" s="1070">
        <f>(SUMIF(mip!$D14:$D141,"meubilair",mip!AB14:AB141))</f>
        <v>0</v>
      </c>
      <c r="H25" s="1070">
        <f>(SUMIF(mip!$D14:$D141,"meubilair",mip!AC14:AC141))</f>
        <v>0</v>
      </c>
      <c r="I25" s="1070">
        <f>(SUMIF(mip!$D14:$D141,"meubilair",mip!AD14:AD141))</f>
        <v>0</v>
      </c>
      <c r="J25" s="1070">
        <f>(SUMIF(mip!$D14:$D141,"meubilair",mip!AE14:AE141))</f>
        <v>0</v>
      </c>
      <c r="K25" s="1070">
        <f>(SUMIF(mip!$D14:$D141,"meubilair",mip!AF14:AF141))</f>
        <v>0</v>
      </c>
      <c r="L25" s="1070">
        <f>(SUMIF(mip!$D14:$D141,"meubilair",mip!AG14:AG141))</f>
        <v>0</v>
      </c>
      <c r="M25" s="1070">
        <f>(SUMIF(mip!$D14:$D141,"meubilair",mip!AH14:AH141))</f>
        <v>0</v>
      </c>
      <c r="N25" s="6"/>
      <c r="O25" s="24"/>
    </row>
    <row r="26" spans="2:15" ht="12" customHeight="1" x14ac:dyDescent="0.2">
      <c r="B26" s="336"/>
      <c r="C26" s="339"/>
      <c r="D26" s="341" t="s">
        <v>227</v>
      </c>
      <c r="E26" s="3"/>
      <c r="F26" s="1070">
        <f>(SUMIF(mip!$D14:$D141,"ICT",mip!AA14:AA141))</f>
        <v>0</v>
      </c>
      <c r="G26" s="1070">
        <f>(SUMIF(mip!$D14:$D141,"ICT",mip!AB14:AB141))</f>
        <v>0</v>
      </c>
      <c r="H26" s="1070">
        <f>(SUMIF(mip!$D14:$D141,"ICT",mip!AC14:AC141))</f>
        <v>0</v>
      </c>
      <c r="I26" s="1070">
        <f>(SUMIF(mip!$D14:$D141,"ICT",mip!AD14:AD141))</f>
        <v>0</v>
      </c>
      <c r="J26" s="1070">
        <f>(SUMIF(mip!$D14:$D141,"ICT",mip!AE14:AE141))</f>
        <v>0</v>
      </c>
      <c r="K26" s="1070">
        <f>(SUMIF(mip!$D14:$D141,"ICT",mip!AF14:AF141))</f>
        <v>0</v>
      </c>
      <c r="L26" s="1070">
        <f>(SUMIF(mip!$D14:$D141,"ICT",mip!AG14:AG141))</f>
        <v>0</v>
      </c>
      <c r="M26" s="1070">
        <f>(SUMIF(mip!$D14:$D141,"ICT",mip!AH14:AH141))</f>
        <v>0</v>
      </c>
      <c r="N26" s="6"/>
      <c r="O26" s="24"/>
    </row>
    <row r="27" spans="2:15" ht="12" customHeight="1" x14ac:dyDescent="0.2">
      <c r="B27" s="336"/>
      <c r="C27" s="339"/>
      <c r="D27" s="1" t="s">
        <v>228</v>
      </c>
      <c r="E27" s="3"/>
      <c r="F27" s="1070">
        <f>(SUMIF(mip!$D14:$D141,"leermiddelen po",mip!AA14:AA141))</f>
        <v>0</v>
      </c>
      <c r="G27" s="1070">
        <f>(SUMIF(mip!$D14:$D141,"leermiddelen po",mip!AB14:AB141))</f>
        <v>0</v>
      </c>
      <c r="H27" s="1070">
        <f>(SUMIF(mip!$D14:$D141,"leermiddelen po",mip!AC14:AC141))</f>
        <v>0</v>
      </c>
      <c r="I27" s="1070">
        <f>(SUMIF(mip!$D14:$D141,"leermiddelen po",mip!AD14:AD141))</f>
        <v>0</v>
      </c>
      <c r="J27" s="1070">
        <f>(SUMIF(mip!$D14:$D141,"leermiddelen po",mip!AE14:AE141))</f>
        <v>0</v>
      </c>
      <c r="K27" s="1070">
        <f>(SUMIF(mip!$D14:$D141,"leermiddelen po",mip!AF14:AF141))</f>
        <v>0</v>
      </c>
      <c r="L27" s="1070">
        <f>(SUMIF(mip!$D14:$D141,"leermiddelen po",mip!AG14:AG141))</f>
        <v>0</v>
      </c>
      <c r="M27" s="1070">
        <f>(SUMIF(mip!$D14:$D141,"leermiddelen po",mip!AH14:AH141))</f>
        <v>0</v>
      </c>
      <c r="N27" s="6"/>
      <c r="O27" s="24"/>
    </row>
    <row r="28" spans="2:15" ht="12" customHeight="1" x14ac:dyDescent="0.2">
      <c r="B28" s="336"/>
      <c r="C28" s="339"/>
      <c r="D28" s="1" t="s">
        <v>229</v>
      </c>
      <c r="E28" s="3"/>
      <c r="F28" s="1070">
        <f>(SUMIF(mip!$D14:$D141,"overige materiële vaste activa",mip!AA14:AA141))</f>
        <v>0</v>
      </c>
      <c r="G28" s="1070">
        <f>(SUMIF(mip!$D14:$D141,"overige materiële vaste activa",mip!AB14:AB141))</f>
        <v>0</v>
      </c>
      <c r="H28" s="1070">
        <f>(SUMIF(mip!$D14:$D141,"overige materiële vaste activa",mip!AC14:AC141))</f>
        <v>0</v>
      </c>
      <c r="I28" s="1070">
        <f>(SUMIF(mip!$D14:$D141,"overige materiële vaste activa",mip!AD14:AD141))</f>
        <v>0</v>
      </c>
      <c r="J28" s="1070">
        <f>(SUMIF(mip!$D14:$D141,"overige materiële vaste activa",mip!AE14:AE141))</f>
        <v>0</v>
      </c>
      <c r="K28" s="1070">
        <f>(SUMIF(mip!$D14:$D141,"overige materiële vaste activa",mip!AF14:AF141))</f>
        <v>0</v>
      </c>
      <c r="L28" s="1070">
        <f>(SUMIF(mip!$D14:$D141,"overige materiële vaste activa",mip!AG14:AG141))</f>
        <v>0</v>
      </c>
      <c r="M28" s="1070">
        <f>(SUMIF(mip!$D14:$D141,"overige materiële vaste activa",mip!AH14:AH141))</f>
        <v>0</v>
      </c>
      <c r="N28" s="6"/>
      <c r="O28" s="24"/>
    </row>
    <row r="29" spans="2:15" ht="12" customHeight="1" x14ac:dyDescent="0.2">
      <c r="B29" s="336"/>
      <c r="C29" s="339"/>
      <c r="D29" s="31" t="s">
        <v>182</v>
      </c>
      <c r="E29" s="3"/>
      <c r="F29" s="1082">
        <f t="shared" ref="F29:M29" si="6">SUM(F23:F28)</f>
        <v>0</v>
      </c>
      <c r="G29" s="1082">
        <f t="shared" si="6"/>
        <v>0</v>
      </c>
      <c r="H29" s="1082">
        <f t="shared" si="6"/>
        <v>0</v>
      </c>
      <c r="I29" s="1082">
        <f t="shared" si="6"/>
        <v>0</v>
      </c>
      <c r="J29" s="1082">
        <f t="shared" si="6"/>
        <v>0</v>
      </c>
      <c r="K29" s="1082">
        <f t="shared" si="6"/>
        <v>0</v>
      </c>
      <c r="L29" s="1082">
        <f t="shared" si="6"/>
        <v>0</v>
      </c>
      <c r="M29" s="1082">
        <f t="shared" si="6"/>
        <v>0</v>
      </c>
      <c r="N29" s="6"/>
      <c r="O29" s="24"/>
    </row>
    <row r="30" spans="2:15" ht="12" customHeight="1" x14ac:dyDescent="0.2">
      <c r="B30" s="336"/>
      <c r="C30" s="342"/>
      <c r="D30" s="187"/>
      <c r="E30" s="297"/>
      <c r="F30" s="297"/>
      <c r="G30" s="297"/>
      <c r="H30" s="297"/>
      <c r="I30" s="297"/>
      <c r="J30" s="297"/>
      <c r="K30" s="297"/>
      <c r="L30" s="297"/>
      <c r="M30" s="297"/>
      <c r="N30" s="43"/>
      <c r="O30" s="24"/>
    </row>
    <row r="31" spans="2:15" ht="12" customHeight="1" x14ac:dyDescent="0.2">
      <c r="B31" s="20"/>
      <c r="C31" s="22"/>
      <c r="D31" s="22"/>
      <c r="E31" s="22"/>
      <c r="F31" s="22"/>
      <c r="G31" s="22"/>
      <c r="H31" s="22"/>
      <c r="I31" s="22"/>
      <c r="J31" s="22"/>
      <c r="K31" s="22"/>
      <c r="L31" s="22"/>
      <c r="M31" s="22"/>
      <c r="N31" s="22"/>
      <c r="O31" s="24"/>
    </row>
    <row r="32" spans="2:15" ht="12" customHeight="1" x14ac:dyDescent="0.2">
      <c r="B32" s="20"/>
      <c r="C32" s="25"/>
      <c r="D32" s="68"/>
      <c r="E32" s="26"/>
      <c r="F32" s="26"/>
      <c r="G32" s="26"/>
      <c r="H32" s="343"/>
      <c r="I32" s="26"/>
      <c r="J32" s="26"/>
      <c r="K32" s="26"/>
      <c r="L32" s="26"/>
      <c r="M32" s="26"/>
      <c r="N32" s="28"/>
      <c r="O32" s="24"/>
    </row>
    <row r="33" spans="2:15" ht="12" customHeight="1" x14ac:dyDescent="0.2">
      <c r="B33" s="336"/>
      <c r="C33" s="339"/>
      <c r="D33" s="913" t="s">
        <v>231</v>
      </c>
      <c r="E33" s="3"/>
      <c r="F33" s="3"/>
      <c r="G33" s="3"/>
      <c r="H33" s="3"/>
      <c r="I33" s="3"/>
      <c r="J33" s="3"/>
      <c r="K33" s="3"/>
      <c r="L33" s="3"/>
      <c r="M33" s="3"/>
      <c r="N33" s="6"/>
      <c r="O33" s="24"/>
    </row>
    <row r="34" spans="2:15" ht="12" customHeight="1" x14ac:dyDescent="0.2">
      <c r="B34" s="336"/>
      <c r="C34" s="339"/>
      <c r="D34" s="1" t="s">
        <v>224</v>
      </c>
      <c r="E34" s="3"/>
      <c r="F34" s="1075">
        <f>(SUMIF(mip!$D14:$D141,"gebouwen en terreinen",mip!R14:R141))</f>
        <v>0</v>
      </c>
      <c r="G34" s="1075">
        <f>(SUMIF(mip!$D14:$D141,"gebouwen en terreinen",mip!S14:S141))</f>
        <v>0</v>
      </c>
      <c r="H34" s="1075">
        <f>(SUMIF(mip!$D14:$D141,"gebouwen en terreinen",mip!T14:T141))</f>
        <v>0</v>
      </c>
      <c r="I34" s="1075">
        <f>(SUMIF(mip!$D14:$D141,"gebouwen en terreinen",mip!U14:U141))</f>
        <v>0</v>
      </c>
      <c r="J34" s="1075">
        <f>(SUMIF(mip!$D14:$D141,"gebouwen en terreinen",mip!V14:V141))</f>
        <v>0</v>
      </c>
      <c r="K34" s="1075">
        <f>(SUMIF(mip!$D14:$D141,"gebouwen en terreinen",mip!W14:W141))</f>
        <v>0</v>
      </c>
      <c r="L34" s="1075">
        <f>(SUMIF(mip!$D14:$D141,"gebouwen en terreinen",mip!X14:X141))</f>
        <v>0</v>
      </c>
      <c r="M34" s="1075">
        <f>(SUMIF(mip!$D14:$D141,"gebouwen en terreinen",mip!Y14:Y141))</f>
        <v>0</v>
      </c>
      <c r="N34" s="6"/>
      <c r="O34" s="24"/>
    </row>
    <row r="35" spans="2:15" ht="12" customHeight="1" x14ac:dyDescent="0.2">
      <c r="B35" s="336"/>
      <c r="C35" s="339"/>
      <c r="D35" s="1" t="s">
        <v>225</v>
      </c>
      <c r="E35" s="3"/>
      <c r="F35" s="1081">
        <f>(SUMIF(mip!$D14:$D141,"inventaris en apparatuur",mip!R14:R141))</f>
        <v>0</v>
      </c>
      <c r="G35" s="1081">
        <f>(SUMIF(mip!$D14:$D141,"inventaris en apparatuur",mip!S14:S141))</f>
        <v>0</v>
      </c>
      <c r="H35" s="1081">
        <f>(SUMIF(mip!$D14:$D141,"inventaris en apparatuur",mip!T14:T141))</f>
        <v>0</v>
      </c>
      <c r="I35" s="1081">
        <f>(SUMIF(mip!$D14:$D141,"inventaris en apparatuur",mip!U14:U141))</f>
        <v>0</v>
      </c>
      <c r="J35" s="1081">
        <f>(SUMIF(mip!$D14:$D141,"inventaris en apparatuur",mip!V14:V141))</f>
        <v>0</v>
      </c>
      <c r="K35" s="1081">
        <f>(SUMIF(mip!$D14:$D141,"inventaris en apparatuur",mip!W14:W141))</f>
        <v>0</v>
      </c>
      <c r="L35" s="1081">
        <f>(SUMIF(mip!$D14:$D141,"inventaris en apparatuur",mip!X14:X141))</f>
        <v>0</v>
      </c>
      <c r="M35" s="1081">
        <f>(SUMIF(mip!$D14:$D141,"inventaris en apparatuur",mip!Y14:Y141))</f>
        <v>0</v>
      </c>
      <c r="N35" s="6"/>
      <c r="O35" s="24"/>
    </row>
    <row r="36" spans="2:15" ht="12" customHeight="1" x14ac:dyDescent="0.2">
      <c r="B36" s="336"/>
      <c r="C36" s="339"/>
      <c r="D36" s="341" t="s">
        <v>226</v>
      </c>
      <c r="E36" s="3"/>
      <c r="F36" s="1070">
        <f>(SUMIF(mip!$D14:$D141,"meubilair",mip!R14:R141))</f>
        <v>0</v>
      </c>
      <c r="G36" s="1070">
        <f>(SUMIF(mip!$D14:$D141,"meubilair",mip!S14:S141))</f>
        <v>0</v>
      </c>
      <c r="H36" s="1070">
        <f>(SUMIF(mip!$D14:$D141,"meubilair",mip!T14:T141))</f>
        <v>0</v>
      </c>
      <c r="I36" s="1070">
        <f>(SUMIF(mip!$D14:$D141,"meubilair",mip!U14:U141))</f>
        <v>0</v>
      </c>
      <c r="J36" s="1070">
        <f>(SUMIF(mip!$D14:$D141,"meubilair",mip!V14:V141))</f>
        <v>0</v>
      </c>
      <c r="K36" s="1070">
        <f>(SUMIF(mip!$D14:$D141,"meubilair",mip!W14:W141))</f>
        <v>0</v>
      </c>
      <c r="L36" s="1070">
        <f>(SUMIF(mip!$D14:$D141,"meubilair",mip!X14:X141))</f>
        <v>0</v>
      </c>
      <c r="M36" s="1070">
        <f>(SUMIF(mip!$D14:$D141,"meubilair",mip!Y14:Y141))</f>
        <v>0</v>
      </c>
      <c r="N36" s="6"/>
      <c r="O36" s="24"/>
    </row>
    <row r="37" spans="2:15" ht="12" customHeight="1" x14ac:dyDescent="0.2">
      <c r="B37" s="336"/>
      <c r="C37" s="339"/>
      <c r="D37" s="341" t="s">
        <v>227</v>
      </c>
      <c r="E37" s="3"/>
      <c r="F37" s="1070">
        <f>(SUMIF(mip!$D14:$D141,"ICT",mip!R14:R141))</f>
        <v>0</v>
      </c>
      <c r="G37" s="1070">
        <f>(SUMIF(mip!$D14:$D141,"ICT",mip!S14:S141))</f>
        <v>0</v>
      </c>
      <c r="H37" s="1070">
        <f>(SUMIF(mip!$D14:$D141,"ICT",mip!T14:T141))</f>
        <v>0</v>
      </c>
      <c r="I37" s="1070">
        <f>(SUMIF(mip!$D14:$D141,"ICT",mip!U14:U141))</f>
        <v>0</v>
      </c>
      <c r="J37" s="1070">
        <f>(SUMIF(mip!$D14:$D141,"ICT",mip!V14:V141))</f>
        <v>0</v>
      </c>
      <c r="K37" s="1070">
        <f>(SUMIF(mip!$D14:$D141,"ICT",mip!W14:W141))</f>
        <v>0</v>
      </c>
      <c r="L37" s="1070">
        <f>(SUMIF(mip!$D14:$D141,"ICT",mip!X14:X141))</f>
        <v>0</v>
      </c>
      <c r="M37" s="1070">
        <f>(SUMIF(mip!$D14:$D141,"ICT",mip!Y14:Y141))</f>
        <v>0</v>
      </c>
      <c r="N37" s="6"/>
      <c r="O37" s="24"/>
    </row>
    <row r="38" spans="2:15" ht="12" customHeight="1" x14ac:dyDescent="0.2">
      <c r="B38" s="336"/>
      <c r="C38" s="339"/>
      <c r="D38" s="1" t="s">
        <v>228</v>
      </c>
      <c r="E38" s="3"/>
      <c r="F38" s="1070">
        <f>(SUMIF(mip!$D14:$D141,"leermiddelen po",mip!R14:R141))</f>
        <v>0</v>
      </c>
      <c r="G38" s="1070">
        <f>(SUMIF(mip!$D14:$D141,"leermiddelen po",mip!S14:S141))</f>
        <v>0</v>
      </c>
      <c r="H38" s="1070">
        <f>(SUMIF(mip!$D14:$D141,"leermiddelen po",mip!T14:T141))</f>
        <v>0</v>
      </c>
      <c r="I38" s="1070">
        <f>(SUMIF(mip!$D14:$D141,"leermiddelen po",mip!U14:U141))</f>
        <v>0</v>
      </c>
      <c r="J38" s="1070">
        <f>(SUMIF(mip!$D14:$D141,"leermiddelen po",mip!V14:V141))</f>
        <v>0</v>
      </c>
      <c r="K38" s="1070">
        <f>(SUMIF(mip!$D14:$D141,"leermiddelen po",mip!W14:W141))</f>
        <v>0</v>
      </c>
      <c r="L38" s="1070">
        <f>(SUMIF(mip!$D14:$D141,"leermiddelen po",mip!X14:X141))</f>
        <v>0</v>
      </c>
      <c r="M38" s="1070">
        <f>(SUMIF(mip!$D14:$D141,"leermiddelen po",mip!Y14:Y141))</f>
        <v>0</v>
      </c>
      <c r="N38" s="6"/>
      <c r="O38" s="24"/>
    </row>
    <row r="39" spans="2:15" ht="12" customHeight="1" x14ac:dyDescent="0.2">
      <c r="B39" s="336"/>
      <c r="C39" s="339"/>
      <c r="D39" s="1" t="s">
        <v>229</v>
      </c>
      <c r="E39" s="3"/>
      <c r="F39" s="1070">
        <f>(SUMIF(mip!$D14:$D141,"overige materiële vaste activa",mip!R14:R141))</f>
        <v>0</v>
      </c>
      <c r="G39" s="1070">
        <f>(SUMIF(mip!$D14:$D141,"overige materiële vaste activa",mip!S14:S141))</f>
        <v>0</v>
      </c>
      <c r="H39" s="1070">
        <f>(SUMIF(mip!$D14:$D141,"overige materiële vaste activa",mip!T14:T141))</f>
        <v>0</v>
      </c>
      <c r="I39" s="1070">
        <f>(SUMIF(mip!$D14:$D141,"overige materiële vaste activa",mip!U14:U141))</f>
        <v>0</v>
      </c>
      <c r="J39" s="1070">
        <f>(SUMIF(mip!$D14:$D141,"overige materiële vaste activa",mip!V14:V141))</f>
        <v>0</v>
      </c>
      <c r="K39" s="1070">
        <f>(SUMIF(mip!$D14:$D141,"overige materiële vaste activa",mip!W14:W141))</f>
        <v>0</v>
      </c>
      <c r="L39" s="1070">
        <f>(SUMIF(mip!$D14:$D141,"overige materiële vaste activa",mip!X14:X141))</f>
        <v>0</v>
      </c>
      <c r="M39" s="1070">
        <f>(SUMIF(mip!$D14:$D141,"overige materiële vaste activa",mip!Y14:Y141))</f>
        <v>0</v>
      </c>
      <c r="N39" s="6"/>
      <c r="O39" s="24"/>
    </row>
    <row r="40" spans="2:15" ht="12" customHeight="1" x14ac:dyDescent="0.2">
      <c r="B40" s="286"/>
      <c r="C40" s="344"/>
      <c r="D40" s="345"/>
      <c r="E40" s="346"/>
      <c r="F40" s="1083">
        <f t="shared" ref="F40:M40" si="7">SUM(F34:F39)</f>
        <v>0</v>
      </c>
      <c r="G40" s="1083">
        <f t="shared" si="7"/>
        <v>0</v>
      </c>
      <c r="H40" s="1083">
        <f t="shared" si="7"/>
        <v>0</v>
      </c>
      <c r="I40" s="1083">
        <f t="shared" si="7"/>
        <v>0</v>
      </c>
      <c r="J40" s="1083">
        <f t="shared" si="7"/>
        <v>0</v>
      </c>
      <c r="K40" s="1083">
        <f t="shared" si="7"/>
        <v>0</v>
      </c>
      <c r="L40" s="1083">
        <f t="shared" si="7"/>
        <v>0</v>
      </c>
      <c r="M40" s="1083">
        <f t="shared" si="7"/>
        <v>0</v>
      </c>
      <c r="N40" s="348"/>
      <c r="O40" s="349"/>
    </row>
    <row r="41" spans="2:15" ht="12" hidden="1" customHeight="1" x14ac:dyDescent="0.2">
      <c r="B41" s="336"/>
      <c r="C41" s="339"/>
      <c r="D41" s="155" t="s">
        <v>232</v>
      </c>
      <c r="E41" s="3"/>
      <c r="F41" s="3"/>
      <c r="G41" s="3"/>
      <c r="H41" s="3"/>
      <c r="I41" s="3"/>
      <c r="J41" s="3"/>
      <c r="K41" s="3"/>
      <c r="L41" s="3"/>
      <c r="M41" s="3"/>
      <c r="N41" s="6"/>
      <c r="O41" s="24"/>
    </row>
    <row r="42" spans="2:15" ht="12" hidden="1" customHeight="1" x14ac:dyDescent="0.2">
      <c r="B42" s="336"/>
      <c r="C42" s="339"/>
      <c r="D42" s="1" t="s">
        <v>224</v>
      </c>
      <c r="E42" s="3"/>
      <c r="F42" s="327">
        <v>0</v>
      </c>
      <c r="G42" s="295">
        <v>0</v>
      </c>
      <c r="H42" s="295">
        <v>0</v>
      </c>
      <c r="I42" s="295">
        <v>0</v>
      </c>
      <c r="J42" s="295">
        <v>0</v>
      </c>
      <c r="K42" s="295">
        <v>0</v>
      </c>
      <c r="L42" s="295">
        <v>0</v>
      </c>
      <c r="M42" s="295">
        <v>0</v>
      </c>
      <c r="N42" s="6"/>
      <c r="O42" s="24"/>
    </row>
    <row r="43" spans="2:15" ht="12" hidden="1" customHeight="1" x14ac:dyDescent="0.2">
      <c r="B43" s="336"/>
      <c r="C43" s="339"/>
      <c r="D43" s="1" t="s">
        <v>225</v>
      </c>
      <c r="E43" s="3"/>
      <c r="F43" s="340">
        <v>0</v>
      </c>
      <c r="G43" s="295">
        <v>0</v>
      </c>
      <c r="H43" s="295">
        <v>0</v>
      </c>
      <c r="I43" s="295">
        <v>0</v>
      </c>
      <c r="J43" s="295">
        <v>0</v>
      </c>
      <c r="K43" s="295">
        <v>0</v>
      </c>
      <c r="L43" s="295">
        <v>0</v>
      </c>
      <c r="M43" s="295">
        <v>0</v>
      </c>
      <c r="N43" s="6"/>
      <c r="O43" s="24"/>
    </row>
    <row r="44" spans="2:15" ht="12" hidden="1" customHeight="1" x14ac:dyDescent="0.2">
      <c r="B44" s="336"/>
      <c r="C44" s="339"/>
      <c r="D44" s="341" t="s">
        <v>226</v>
      </c>
      <c r="E44" s="3"/>
      <c r="F44" s="340">
        <v>0</v>
      </c>
      <c r="G44" s="295">
        <v>0</v>
      </c>
      <c r="H44" s="295">
        <v>0</v>
      </c>
      <c r="I44" s="295">
        <v>0</v>
      </c>
      <c r="J44" s="295">
        <v>0</v>
      </c>
      <c r="K44" s="295">
        <v>0</v>
      </c>
      <c r="L44" s="295">
        <v>0</v>
      </c>
      <c r="M44" s="295">
        <v>0</v>
      </c>
      <c r="N44" s="6"/>
      <c r="O44" s="24"/>
    </row>
    <row r="45" spans="2:15" ht="12" hidden="1" customHeight="1" x14ac:dyDescent="0.2">
      <c r="B45" s="336"/>
      <c r="C45" s="339"/>
      <c r="D45" s="341" t="s">
        <v>227</v>
      </c>
      <c r="E45" s="3"/>
      <c r="F45" s="340">
        <v>0</v>
      </c>
      <c r="G45" s="295">
        <v>0</v>
      </c>
      <c r="H45" s="295">
        <v>0</v>
      </c>
      <c r="I45" s="295">
        <v>0</v>
      </c>
      <c r="J45" s="295">
        <v>0</v>
      </c>
      <c r="K45" s="295">
        <v>0</v>
      </c>
      <c r="L45" s="295">
        <v>0</v>
      </c>
      <c r="M45" s="295">
        <v>0</v>
      </c>
      <c r="N45" s="6"/>
      <c r="O45" s="24"/>
    </row>
    <row r="46" spans="2:15" ht="12" hidden="1" customHeight="1" x14ac:dyDescent="0.2">
      <c r="B46" s="336"/>
      <c r="C46" s="339"/>
      <c r="D46" s="1" t="s">
        <v>228</v>
      </c>
      <c r="E46" s="3"/>
      <c r="F46" s="340">
        <v>0</v>
      </c>
      <c r="G46" s="295">
        <v>0</v>
      </c>
      <c r="H46" s="295">
        <v>0</v>
      </c>
      <c r="I46" s="295">
        <v>0</v>
      </c>
      <c r="J46" s="295">
        <v>0</v>
      </c>
      <c r="K46" s="295">
        <v>0</v>
      </c>
      <c r="L46" s="295">
        <v>0</v>
      </c>
      <c r="M46" s="295">
        <v>0</v>
      </c>
      <c r="N46" s="6"/>
      <c r="O46" s="24"/>
    </row>
    <row r="47" spans="2:15" ht="12" hidden="1" customHeight="1" x14ac:dyDescent="0.2">
      <c r="B47" s="336"/>
      <c r="C47" s="339"/>
      <c r="D47" s="1" t="s">
        <v>229</v>
      </c>
      <c r="E47" s="3"/>
      <c r="F47" s="340">
        <v>0</v>
      </c>
      <c r="G47" s="295">
        <v>0</v>
      </c>
      <c r="H47" s="295">
        <v>0</v>
      </c>
      <c r="I47" s="295">
        <v>0</v>
      </c>
      <c r="J47" s="295">
        <v>0</v>
      </c>
      <c r="K47" s="295">
        <v>0</v>
      </c>
      <c r="L47" s="295">
        <v>0</v>
      </c>
      <c r="M47" s="295">
        <v>0</v>
      </c>
      <c r="N47" s="6"/>
      <c r="O47" s="24"/>
    </row>
    <row r="48" spans="2:15" ht="12" hidden="1" customHeight="1" x14ac:dyDescent="0.2">
      <c r="B48" s="286"/>
      <c r="C48" s="344"/>
      <c r="D48" s="345"/>
      <c r="E48" s="346"/>
      <c r="F48" s="347">
        <f t="shared" ref="F48:M48" si="8">SUM(F42:F47)</f>
        <v>0</v>
      </c>
      <c r="G48" s="347">
        <f t="shared" si="8"/>
        <v>0</v>
      </c>
      <c r="H48" s="347">
        <f t="shared" si="8"/>
        <v>0</v>
      </c>
      <c r="I48" s="347">
        <f t="shared" si="8"/>
        <v>0</v>
      </c>
      <c r="J48" s="347">
        <f t="shared" si="8"/>
        <v>0</v>
      </c>
      <c r="K48" s="347">
        <f t="shared" si="8"/>
        <v>0</v>
      </c>
      <c r="L48" s="347">
        <f t="shared" si="8"/>
        <v>0</v>
      </c>
      <c r="M48" s="347">
        <f t="shared" si="8"/>
        <v>0</v>
      </c>
      <c r="N48" s="348"/>
      <c r="O48" s="349"/>
    </row>
    <row r="49" spans="2:15" ht="12" customHeight="1" x14ac:dyDescent="0.2">
      <c r="B49" s="20"/>
      <c r="C49" s="35"/>
      <c r="D49" s="3"/>
      <c r="E49" s="3"/>
      <c r="F49" s="3"/>
      <c r="G49" s="3"/>
      <c r="H49" s="350"/>
      <c r="I49" s="3"/>
      <c r="J49" s="3"/>
      <c r="K49" s="3"/>
      <c r="L49" s="3"/>
      <c r="M49" s="3"/>
      <c r="N49" s="6"/>
      <c r="O49" s="24"/>
    </row>
    <row r="50" spans="2:15" s="40" customFormat="1" ht="12" customHeight="1" x14ac:dyDescent="0.2">
      <c r="B50" s="351"/>
      <c r="C50" s="30"/>
      <c r="D50" s="33" t="s">
        <v>233</v>
      </c>
      <c r="E50" s="33"/>
      <c r="F50" s="1034">
        <f t="shared" ref="F50:M50" si="9">F40+F48</f>
        <v>0</v>
      </c>
      <c r="G50" s="1034">
        <f t="shared" si="9"/>
        <v>0</v>
      </c>
      <c r="H50" s="1034">
        <f t="shared" si="9"/>
        <v>0</v>
      </c>
      <c r="I50" s="1034">
        <f t="shared" si="9"/>
        <v>0</v>
      </c>
      <c r="J50" s="1034">
        <f t="shared" si="9"/>
        <v>0</v>
      </c>
      <c r="K50" s="1034">
        <f t="shared" si="9"/>
        <v>0</v>
      </c>
      <c r="L50" s="1034">
        <f t="shared" si="9"/>
        <v>0</v>
      </c>
      <c r="M50" s="1034">
        <f t="shared" si="9"/>
        <v>0</v>
      </c>
      <c r="N50" s="352"/>
      <c r="O50" s="353"/>
    </row>
    <row r="51" spans="2:15" ht="12" customHeight="1" x14ac:dyDescent="0.2">
      <c r="B51" s="20"/>
      <c r="C51" s="41"/>
      <c r="D51" s="297"/>
      <c r="E51" s="297"/>
      <c r="F51" s="297"/>
      <c r="G51" s="297"/>
      <c r="H51" s="298"/>
      <c r="I51" s="297"/>
      <c r="J51" s="297"/>
      <c r="K51" s="297"/>
      <c r="L51" s="297"/>
      <c r="M51" s="297"/>
      <c r="N51" s="43"/>
      <c r="O51" s="24"/>
    </row>
    <row r="52" spans="2:15" ht="12" customHeight="1" x14ac:dyDescent="0.2">
      <c r="B52" s="20"/>
      <c r="C52" s="22"/>
      <c r="D52" s="22"/>
      <c r="E52" s="22"/>
      <c r="F52" s="22"/>
      <c r="G52" s="22"/>
      <c r="H52" s="22"/>
      <c r="I52" s="22"/>
      <c r="J52" s="22"/>
      <c r="K52" s="22"/>
      <c r="L52" s="22"/>
      <c r="M52" s="22"/>
      <c r="N52" s="22"/>
      <c r="O52" s="24"/>
    </row>
    <row r="53" spans="2:15" ht="12" customHeight="1" x14ac:dyDescent="0.2">
      <c r="B53" s="336"/>
      <c r="C53" s="337"/>
      <c r="D53" s="338"/>
      <c r="E53" s="26"/>
      <c r="F53" s="26"/>
      <c r="G53" s="26"/>
      <c r="H53" s="26"/>
      <c r="I53" s="26"/>
      <c r="J53" s="26"/>
      <c r="K53" s="26"/>
      <c r="L53" s="26"/>
      <c r="M53" s="26"/>
      <c r="N53" s="28"/>
      <c r="O53" s="24"/>
    </row>
    <row r="54" spans="2:15" ht="12" customHeight="1" x14ac:dyDescent="0.2">
      <c r="B54" s="336"/>
      <c r="C54" s="339"/>
      <c r="D54" s="913" t="s">
        <v>234</v>
      </c>
      <c r="E54" s="3"/>
      <c r="F54" s="3"/>
      <c r="G54" s="3"/>
      <c r="H54" s="3"/>
      <c r="I54" s="3"/>
      <c r="J54" s="3"/>
      <c r="K54" s="3"/>
      <c r="L54" s="3"/>
      <c r="M54" s="3"/>
      <c r="N54" s="6"/>
      <c r="O54" s="24"/>
    </row>
    <row r="55" spans="2:15" ht="12" customHeight="1" x14ac:dyDescent="0.2">
      <c r="B55" s="336"/>
      <c r="C55" s="339"/>
      <c r="D55" s="1" t="s">
        <v>224</v>
      </c>
      <c r="E55" s="3"/>
      <c r="F55" s="1081">
        <f t="shared" ref="F55:J60" si="10">F12+F23-F34-F42</f>
        <v>0</v>
      </c>
      <c r="G55" s="1081">
        <f t="shared" si="10"/>
        <v>0</v>
      </c>
      <c r="H55" s="1081">
        <f t="shared" si="10"/>
        <v>0</v>
      </c>
      <c r="I55" s="1081">
        <f t="shared" si="10"/>
        <v>0</v>
      </c>
      <c r="J55" s="1081">
        <f t="shared" si="10"/>
        <v>0</v>
      </c>
      <c r="K55" s="1081">
        <f t="shared" ref="K55:M60" si="11">K12+K23-K34-K42</f>
        <v>0</v>
      </c>
      <c r="L55" s="1081">
        <f t="shared" si="11"/>
        <v>0</v>
      </c>
      <c r="M55" s="1081">
        <f t="shared" si="11"/>
        <v>0</v>
      </c>
      <c r="N55" s="6"/>
      <c r="O55" s="24"/>
    </row>
    <row r="56" spans="2:15" ht="12" customHeight="1" x14ac:dyDescent="0.2">
      <c r="B56" s="336"/>
      <c r="C56" s="339"/>
      <c r="D56" s="1" t="s">
        <v>225</v>
      </c>
      <c r="E56" s="3"/>
      <c r="F56" s="1081">
        <f t="shared" si="10"/>
        <v>0</v>
      </c>
      <c r="G56" s="1081">
        <f t="shared" si="10"/>
        <v>0</v>
      </c>
      <c r="H56" s="1081">
        <f t="shared" si="10"/>
        <v>0</v>
      </c>
      <c r="I56" s="1081">
        <f t="shared" si="10"/>
        <v>0</v>
      </c>
      <c r="J56" s="1081">
        <f t="shared" si="10"/>
        <v>0</v>
      </c>
      <c r="K56" s="1081">
        <f t="shared" si="11"/>
        <v>0</v>
      </c>
      <c r="L56" s="1081">
        <f t="shared" si="11"/>
        <v>0</v>
      </c>
      <c r="M56" s="1081">
        <f t="shared" si="11"/>
        <v>0</v>
      </c>
      <c r="N56" s="6"/>
      <c r="O56" s="24"/>
    </row>
    <row r="57" spans="2:15" ht="12" customHeight="1" x14ac:dyDescent="0.2">
      <c r="B57" s="336"/>
      <c r="C57" s="339"/>
      <c r="D57" s="341" t="s">
        <v>226</v>
      </c>
      <c r="E57" s="3"/>
      <c r="F57" s="1081">
        <f t="shared" si="10"/>
        <v>0</v>
      </c>
      <c r="G57" s="1081">
        <f t="shared" si="10"/>
        <v>0</v>
      </c>
      <c r="H57" s="1081">
        <f t="shared" si="10"/>
        <v>0</v>
      </c>
      <c r="I57" s="1081">
        <f t="shared" si="10"/>
        <v>0</v>
      </c>
      <c r="J57" s="1081">
        <f t="shared" si="10"/>
        <v>0</v>
      </c>
      <c r="K57" s="1081">
        <f t="shared" si="11"/>
        <v>0</v>
      </c>
      <c r="L57" s="1081">
        <f t="shared" si="11"/>
        <v>0</v>
      </c>
      <c r="M57" s="1081">
        <f t="shared" si="11"/>
        <v>0</v>
      </c>
      <c r="N57" s="6"/>
      <c r="O57" s="24"/>
    </row>
    <row r="58" spans="2:15" ht="12" customHeight="1" x14ac:dyDescent="0.2">
      <c r="B58" s="336"/>
      <c r="C58" s="339"/>
      <c r="D58" s="341" t="s">
        <v>227</v>
      </c>
      <c r="E58" s="3"/>
      <c r="F58" s="1081">
        <f t="shared" si="10"/>
        <v>0</v>
      </c>
      <c r="G58" s="1081">
        <f t="shared" si="10"/>
        <v>0</v>
      </c>
      <c r="H58" s="1081">
        <f t="shared" si="10"/>
        <v>0</v>
      </c>
      <c r="I58" s="1081">
        <f t="shared" si="10"/>
        <v>0</v>
      </c>
      <c r="J58" s="1081">
        <f t="shared" si="10"/>
        <v>0</v>
      </c>
      <c r="K58" s="1081">
        <f t="shared" si="11"/>
        <v>0</v>
      </c>
      <c r="L58" s="1081">
        <f t="shared" si="11"/>
        <v>0</v>
      </c>
      <c r="M58" s="1081">
        <f t="shared" si="11"/>
        <v>0</v>
      </c>
      <c r="N58" s="6"/>
      <c r="O58" s="24"/>
    </row>
    <row r="59" spans="2:15" ht="12" customHeight="1" x14ac:dyDescent="0.2">
      <c r="B59" s="336"/>
      <c r="C59" s="339"/>
      <c r="D59" s="1" t="s">
        <v>228</v>
      </c>
      <c r="E59" s="3"/>
      <c r="F59" s="1081">
        <f t="shared" si="10"/>
        <v>0</v>
      </c>
      <c r="G59" s="1081">
        <f t="shared" si="10"/>
        <v>0</v>
      </c>
      <c r="H59" s="1081">
        <f t="shared" si="10"/>
        <v>0</v>
      </c>
      <c r="I59" s="1081">
        <f t="shared" si="10"/>
        <v>0</v>
      </c>
      <c r="J59" s="1081">
        <f t="shared" si="10"/>
        <v>0</v>
      </c>
      <c r="K59" s="1081">
        <f t="shared" si="11"/>
        <v>0</v>
      </c>
      <c r="L59" s="1081">
        <f t="shared" si="11"/>
        <v>0</v>
      </c>
      <c r="M59" s="1081">
        <f t="shared" si="11"/>
        <v>0</v>
      </c>
      <c r="N59" s="6"/>
      <c r="O59" s="24"/>
    </row>
    <row r="60" spans="2:15" ht="12" customHeight="1" x14ac:dyDescent="0.2">
      <c r="B60" s="336"/>
      <c r="C60" s="339"/>
      <c r="D60" s="1" t="s">
        <v>229</v>
      </c>
      <c r="E60" s="3"/>
      <c r="F60" s="1081">
        <f t="shared" si="10"/>
        <v>0</v>
      </c>
      <c r="G60" s="1081">
        <f t="shared" si="10"/>
        <v>0</v>
      </c>
      <c r="H60" s="1081">
        <f t="shared" si="10"/>
        <v>0</v>
      </c>
      <c r="I60" s="1081">
        <f t="shared" si="10"/>
        <v>0</v>
      </c>
      <c r="J60" s="1081">
        <f t="shared" si="10"/>
        <v>0</v>
      </c>
      <c r="K60" s="1081">
        <f t="shared" si="11"/>
        <v>0</v>
      </c>
      <c r="L60" s="1081">
        <f t="shared" si="11"/>
        <v>0</v>
      </c>
      <c r="M60" s="1081">
        <f t="shared" si="11"/>
        <v>0</v>
      </c>
      <c r="N60" s="6"/>
      <c r="O60" s="24"/>
    </row>
    <row r="61" spans="2:15" ht="12" customHeight="1" x14ac:dyDescent="0.2">
      <c r="B61" s="354"/>
      <c r="C61" s="355"/>
      <c r="D61" s="31" t="s">
        <v>182</v>
      </c>
      <c r="E61" s="33"/>
      <c r="F61" s="1034">
        <f t="shared" ref="F61:M61" si="12">SUM(F55:F60)</f>
        <v>0</v>
      </c>
      <c r="G61" s="1034">
        <f t="shared" si="12"/>
        <v>0</v>
      </c>
      <c r="H61" s="1034">
        <f t="shared" si="12"/>
        <v>0</v>
      </c>
      <c r="I61" s="1034">
        <f t="shared" si="12"/>
        <v>0</v>
      </c>
      <c r="J61" s="1034">
        <f t="shared" si="12"/>
        <v>0</v>
      </c>
      <c r="K61" s="1034">
        <f t="shared" si="12"/>
        <v>0</v>
      </c>
      <c r="L61" s="1034">
        <f t="shared" si="12"/>
        <v>0</v>
      </c>
      <c r="M61" s="1034">
        <f t="shared" si="12"/>
        <v>0</v>
      </c>
      <c r="N61" s="352"/>
      <c r="O61" s="353"/>
    </row>
    <row r="62" spans="2:15" ht="12" customHeight="1" x14ac:dyDescent="0.2">
      <c r="B62" s="20"/>
      <c r="C62" s="41"/>
      <c r="D62" s="297"/>
      <c r="E62" s="297"/>
      <c r="F62" s="297"/>
      <c r="G62" s="297"/>
      <c r="H62" s="297"/>
      <c r="I62" s="297"/>
      <c r="J62" s="297"/>
      <c r="K62" s="43"/>
      <c r="L62" s="43"/>
      <c r="M62" s="43"/>
      <c r="N62" s="43"/>
      <c r="O62" s="24"/>
    </row>
    <row r="63" spans="2:15" ht="12" customHeight="1" x14ac:dyDescent="0.2">
      <c r="B63" s="20"/>
      <c r="C63" s="22"/>
      <c r="D63" s="22"/>
      <c r="E63" s="22"/>
      <c r="F63" s="22"/>
      <c r="G63" s="22"/>
      <c r="H63" s="22"/>
      <c r="I63" s="22"/>
      <c r="J63" s="22"/>
      <c r="K63" s="22"/>
      <c r="L63" s="22"/>
      <c r="M63" s="22"/>
      <c r="N63" s="22"/>
      <c r="O63" s="24"/>
    </row>
    <row r="64" spans="2:15" ht="12" customHeight="1" x14ac:dyDescent="0.25">
      <c r="B64" s="44"/>
      <c r="C64" s="45"/>
      <c r="D64" s="45"/>
      <c r="E64" s="45"/>
      <c r="F64" s="45"/>
      <c r="G64" s="45"/>
      <c r="H64" s="45"/>
      <c r="I64" s="45"/>
      <c r="J64" s="45"/>
      <c r="K64" s="45"/>
      <c r="L64" s="45"/>
      <c r="M64" s="45"/>
      <c r="N64" s="47" t="s">
        <v>199</v>
      </c>
      <c r="O64" s="48"/>
    </row>
  </sheetData>
  <sheetProtection algorithmName="SHA-512" hashValue="dGNNeKpVqGxakmFDcbx9tdA79R9Ped7d7OYgax6mZB4Bxj7DZ+VnguvpGYm+9vzR+jtPk3v0vQ9HtQ6JtnC6Pw==" saltValue="uBD9TawDY9OdMxE1XS4nlw=="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4"/>
  <sheetViews>
    <sheetView topLeftCell="A58" zoomScale="85" zoomScaleNormal="85" workbookViewId="0">
      <selection activeCell="F14" sqref="F14"/>
    </sheetView>
  </sheetViews>
  <sheetFormatPr defaultColWidth="9.140625" defaultRowHeight="13.15" customHeight="1" x14ac:dyDescent="0.2"/>
  <cols>
    <col min="1" max="1" width="3.7109375" style="39" customWidth="1"/>
    <col min="2" max="3" width="2.7109375" style="39" customWidth="1"/>
    <col min="4" max="4" width="45.7109375" style="39" customWidth="1"/>
    <col min="5" max="5" width="2.7109375" style="39" customWidth="1"/>
    <col min="6" max="12" width="12.85546875" style="39" customWidth="1"/>
    <col min="13" max="14" width="2.7109375" style="39" customWidth="1"/>
    <col min="15" max="16384" width="9.140625" style="39"/>
  </cols>
  <sheetData>
    <row r="2" spans="2:15" ht="13.15" customHeight="1" x14ac:dyDescent="0.2">
      <c r="B2" s="10"/>
      <c r="C2" s="11"/>
      <c r="D2" s="11"/>
      <c r="E2" s="11"/>
      <c r="F2" s="11"/>
      <c r="G2" s="11"/>
      <c r="H2" s="11"/>
      <c r="I2" s="11"/>
      <c r="J2" s="11"/>
      <c r="K2" s="11"/>
      <c r="L2" s="11"/>
      <c r="M2" s="11"/>
      <c r="N2" s="13"/>
    </row>
    <row r="3" spans="2:15" ht="13.15" customHeight="1" x14ac:dyDescent="0.2">
      <c r="B3" s="20"/>
      <c r="C3" s="22"/>
      <c r="D3" s="22"/>
      <c r="E3" s="22"/>
      <c r="F3" s="22"/>
      <c r="G3" s="22"/>
      <c r="H3" s="22"/>
      <c r="I3" s="22"/>
      <c r="J3" s="22"/>
      <c r="K3" s="22"/>
      <c r="L3" s="22"/>
      <c r="M3" s="22"/>
      <c r="N3" s="24"/>
    </row>
    <row r="4" spans="2:15" s="228" customFormat="1" ht="18" customHeight="1" x14ac:dyDescent="0.3">
      <c r="B4" s="356"/>
      <c r="C4" s="609" t="s">
        <v>235</v>
      </c>
      <c r="D4" s="18"/>
      <c r="E4" s="357"/>
      <c r="F4" s="357"/>
      <c r="G4" s="357"/>
      <c r="H4" s="357"/>
      <c r="I4" s="357"/>
      <c r="J4" s="357"/>
      <c r="K4" s="357"/>
      <c r="L4" s="357"/>
      <c r="M4" s="357"/>
      <c r="N4" s="237"/>
    </row>
    <row r="5" spans="2:15" ht="13.15" customHeight="1" x14ac:dyDescent="0.3">
      <c r="B5" s="280"/>
      <c r="C5" s="130" t="str">
        <f>+geg!G9</f>
        <v>De speciale school</v>
      </c>
      <c r="D5" s="285"/>
      <c r="E5" s="22"/>
      <c r="F5" s="22"/>
      <c r="G5" s="22"/>
      <c r="H5" s="22"/>
      <c r="I5" s="22"/>
      <c r="J5" s="22"/>
      <c r="K5" s="22"/>
      <c r="L5" s="22"/>
      <c r="M5" s="22"/>
      <c r="N5" s="24"/>
    </row>
    <row r="6" spans="2:15" ht="13.15" customHeight="1" x14ac:dyDescent="0.2">
      <c r="B6" s="20"/>
      <c r="C6" s="22"/>
      <c r="D6" s="22"/>
      <c r="E6" s="22"/>
      <c r="F6" s="22"/>
      <c r="G6" s="22"/>
      <c r="H6" s="22"/>
      <c r="I6" s="22"/>
      <c r="J6" s="22"/>
      <c r="K6" s="22"/>
      <c r="L6" s="22"/>
      <c r="M6" s="22"/>
      <c r="N6" s="24"/>
    </row>
    <row r="7" spans="2:15" ht="13.15" customHeight="1" x14ac:dyDescent="0.2">
      <c r="B7" s="20"/>
      <c r="C7" s="22"/>
      <c r="D7" s="22"/>
      <c r="E7" s="22"/>
      <c r="F7" s="22"/>
      <c r="G7" s="22"/>
      <c r="H7" s="22"/>
      <c r="I7" s="22"/>
      <c r="J7" s="22"/>
      <c r="K7" s="22"/>
      <c r="L7" s="22"/>
      <c r="M7" s="22"/>
      <c r="N7" s="24"/>
    </row>
    <row r="8" spans="2:15" s="228" customFormat="1" ht="13.15" customHeight="1" x14ac:dyDescent="0.2">
      <c r="B8" s="229"/>
      <c r="C8" s="357"/>
      <c r="D8" s="359"/>
      <c r="E8" s="360"/>
      <c r="F8" s="1068">
        <f>+tab!D4</f>
        <v>2015</v>
      </c>
      <c r="G8" s="1068">
        <f>+tab!E4</f>
        <v>2016</v>
      </c>
      <c r="H8" s="1068">
        <f>+tab!F4</f>
        <v>2017</v>
      </c>
      <c r="I8" s="1068">
        <f>+tab!G4</f>
        <v>2018</v>
      </c>
      <c r="J8" s="1068">
        <f>+tab!H4</f>
        <v>2019</v>
      </c>
      <c r="K8" s="1068">
        <f>+tab!I4</f>
        <v>2020</v>
      </c>
      <c r="L8" s="1068">
        <f>+tab!J4</f>
        <v>2021</v>
      </c>
      <c r="M8" s="361"/>
      <c r="N8" s="362"/>
      <c r="O8" s="363"/>
    </row>
    <row r="9" spans="2:15" ht="13.15" customHeight="1" x14ac:dyDescent="0.2">
      <c r="B9" s="20"/>
      <c r="C9" s="22"/>
      <c r="D9" s="22"/>
      <c r="E9" s="281"/>
      <c r="F9" s="1069"/>
      <c r="G9" s="1069"/>
      <c r="H9" s="1069"/>
      <c r="I9" s="1069"/>
      <c r="J9" s="1069"/>
      <c r="K9" s="1069"/>
      <c r="L9" s="1069"/>
      <c r="M9" s="364"/>
      <c r="N9" s="365"/>
      <c r="O9" s="366"/>
    </row>
    <row r="10" spans="2:15" ht="13.15" customHeight="1" x14ac:dyDescent="0.2">
      <c r="B10" s="20"/>
      <c r="C10" s="25"/>
      <c r="D10" s="26"/>
      <c r="E10" s="367"/>
      <c r="F10" s="26"/>
      <c r="G10" s="26"/>
      <c r="H10" s="26"/>
      <c r="I10" s="28"/>
      <c r="J10" s="28"/>
      <c r="K10" s="28"/>
      <c r="L10" s="28"/>
      <c r="M10" s="368"/>
      <c r="N10" s="365"/>
      <c r="O10" s="366"/>
    </row>
    <row r="11" spans="2:15" ht="13.15" customHeight="1" x14ac:dyDescent="0.2">
      <c r="B11" s="20"/>
      <c r="C11" s="35"/>
      <c r="D11" s="896" t="s">
        <v>236</v>
      </c>
      <c r="E11" s="369"/>
      <c r="F11" s="3"/>
      <c r="G11" s="3"/>
      <c r="H11" s="3"/>
      <c r="I11" s="6"/>
      <c r="J11" s="6"/>
      <c r="K11" s="6"/>
      <c r="L11" s="6"/>
      <c r="M11" s="370"/>
      <c r="N11" s="365"/>
      <c r="O11" s="366"/>
    </row>
    <row r="12" spans="2:15" ht="13.15" customHeight="1" x14ac:dyDescent="0.2">
      <c r="B12" s="20"/>
      <c r="C12" s="35"/>
      <c r="D12" s="3"/>
      <c r="E12" s="369"/>
      <c r="F12" s="3"/>
      <c r="G12" s="3"/>
      <c r="H12" s="3"/>
      <c r="I12" s="6"/>
      <c r="J12" s="6"/>
      <c r="K12" s="6"/>
      <c r="L12" s="6"/>
      <c r="M12" s="370"/>
      <c r="N12" s="365"/>
      <c r="O12" s="366"/>
    </row>
    <row r="13" spans="2:15" ht="13.15" customHeight="1" x14ac:dyDescent="0.2">
      <c r="B13" s="20"/>
      <c r="C13" s="35"/>
      <c r="D13" s="3" t="s">
        <v>237</v>
      </c>
      <c r="E13" s="369"/>
      <c r="F13" s="3"/>
      <c r="G13" s="3"/>
      <c r="H13" s="3"/>
      <c r="I13" s="6"/>
      <c r="J13" s="6"/>
      <c r="K13" s="6"/>
      <c r="L13" s="6"/>
      <c r="M13" s="370"/>
      <c r="N13" s="365"/>
      <c r="O13" s="366"/>
    </row>
    <row r="14" spans="2:15" ht="13.15" customHeight="1" x14ac:dyDescent="0.2">
      <c r="B14" s="20"/>
      <c r="C14" s="35"/>
      <c r="D14" s="1" t="s">
        <v>238</v>
      </c>
      <c r="E14" s="3"/>
      <c r="F14" s="1086">
        <f>SUM(baten!G185:'baten'!G190)+SUM(baten!G200:'baten'!G203)-(baten!G191+baten!G204)</f>
        <v>173537.52010833332</v>
      </c>
      <c r="G14" s="1086">
        <f>SUM(baten!H185:'baten'!H190)+SUM(baten!H200:'baten'!H203)-(baten!H191+baten!H204)</f>
        <v>326592.86209333339</v>
      </c>
      <c r="H14" s="1086">
        <f>SUM(baten!I185:'baten'!I190)+SUM(baten!I200:'baten'!I203)-(baten!I191+baten!I204)</f>
        <v>328349.65209333343</v>
      </c>
      <c r="I14" s="1086">
        <f>SUM(baten!J185:'baten'!J190)+SUM(baten!J200:'baten'!J203)-(baten!J191+baten!J204)</f>
        <v>330106.44209333335</v>
      </c>
      <c r="J14" s="1086">
        <f>SUM(baten!K185:'baten'!K190)+SUM(baten!K200:'baten'!K203)-(baten!K191+baten!K204)</f>
        <v>331863.23209333327</v>
      </c>
      <c r="K14" s="1086">
        <f>SUM(baten!L185:'baten'!L190)+SUM(baten!L200:'baten'!L203)-(baten!L191+baten!L204)</f>
        <v>333620.0220933333</v>
      </c>
      <c r="L14" s="1086">
        <f>SUM(baten!M185:'baten'!M190)+SUM(baten!M200:'baten'!M203)-(baten!M191+baten!M204)</f>
        <v>333620.0220933333</v>
      </c>
      <c r="M14" s="6"/>
      <c r="N14" s="24"/>
    </row>
    <row r="15" spans="2:15" ht="13.15" customHeight="1" x14ac:dyDescent="0.2">
      <c r="B15" s="20"/>
      <c r="C15" s="35"/>
      <c r="D15" s="1" t="s">
        <v>239</v>
      </c>
      <c r="E15" s="3"/>
      <c r="F15" s="1087">
        <f>+baten!G192</f>
        <v>0</v>
      </c>
      <c r="G15" s="1087">
        <f>+baten!H192</f>
        <v>0</v>
      </c>
      <c r="H15" s="1087">
        <f>+baten!I192</f>
        <v>0</v>
      </c>
      <c r="I15" s="1087">
        <f>+baten!J192</f>
        <v>0</v>
      </c>
      <c r="J15" s="1087">
        <f>+baten!K192</f>
        <v>0</v>
      </c>
      <c r="K15" s="1087">
        <f>+baten!L192</f>
        <v>0</v>
      </c>
      <c r="L15" s="1087">
        <f>+baten!M192</f>
        <v>0</v>
      </c>
      <c r="M15" s="6"/>
      <c r="N15" s="24"/>
    </row>
    <row r="16" spans="2:15" ht="13.15" customHeight="1" x14ac:dyDescent="0.2">
      <c r="B16" s="20"/>
      <c r="C16" s="35"/>
      <c r="D16" s="1" t="s">
        <v>240</v>
      </c>
      <c r="E16" s="3"/>
      <c r="F16" s="1086">
        <v>0</v>
      </c>
      <c r="G16" s="1086">
        <v>0</v>
      </c>
      <c r="H16" s="1086">
        <v>0</v>
      </c>
      <c r="I16" s="1088"/>
      <c r="J16" s="1088"/>
      <c r="K16" s="1088"/>
      <c r="L16" s="1088"/>
      <c r="M16" s="6"/>
      <c r="N16" s="24"/>
    </row>
    <row r="17" spans="2:14" ht="13.15" customHeight="1" x14ac:dyDescent="0.2">
      <c r="B17" s="20"/>
      <c r="C17" s="35"/>
      <c r="D17" s="1" t="s">
        <v>241</v>
      </c>
      <c r="E17" s="3"/>
      <c r="F17" s="1086">
        <f>+baten!G194</f>
        <v>0</v>
      </c>
      <c r="G17" s="1086">
        <f>+baten!H194</f>
        <v>0</v>
      </c>
      <c r="H17" s="1086">
        <f>+baten!I194</f>
        <v>0</v>
      </c>
      <c r="I17" s="1086">
        <f>+baten!J194</f>
        <v>0</v>
      </c>
      <c r="J17" s="1086">
        <f>+baten!K194</f>
        <v>0</v>
      </c>
      <c r="K17" s="1086">
        <f>+baten!L194</f>
        <v>0</v>
      </c>
      <c r="L17" s="1086">
        <f>+baten!M194</f>
        <v>0</v>
      </c>
      <c r="M17" s="6"/>
      <c r="N17" s="24"/>
    </row>
    <row r="18" spans="2:14" ht="13.15" customHeight="1" x14ac:dyDescent="0.2">
      <c r="B18" s="20"/>
      <c r="C18" s="35"/>
      <c r="D18" s="1" t="s">
        <v>242</v>
      </c>
      <c r="E18" s="3"/>
      <c r="F18" s="1086">
        <f>+baten!G193</f>
        <v>0</v>
      </c>
      <c r="G18" s="1086">
        <f>+baten!H193</f>
        <v>0</v>
      </c>
      <c r="H18" s="1086">
        <f>+baten!I193</f>
        <v>0</v>
      </c>
      <c r="I18" s="1086">
        <f>+baten!J193</f>
        <v>0</v>
      </c>
      <c r="J18" s="1086">
        <f>+baten!K193</f>
        <v>0</v>
      </c>
      <c r="K18" s="1086">
        <f>+baten!L193</f>
        <v>0</v>
      </c>
      <c r="L18" s="1086">
        <f>+baten!M193</f>
        <v>0</v>
      </c>
      <c r="M18" s="6"/>
      <c r="N18" s="24"/>
    </row>
    <row r="19" spans="2:14" ht="13.15" customHeight="1" x14ac:dyDescent="0.2">
      <c r="B19" s="20"/>
      <c r="C19" s="35"/>
      <c r="D19" s="31"/>
      <c r="E19" s="33"/>
      <c r="F19" s="1084">
        <f t="shared" ref="F19:L19" si="0">SUM(F14:F18)</f>
        <v>173537.52010833332</v>
      </c>
      <c r="G19" s="1084">
        <f t="shared" si="0"/>
        <v>326592.86209333339</v>
      </c>
      <c r="H19" s="1084">
        <f t="shared" si="0"/>
        <v>328349.65209333343</v>
      </c>
      <c r="I19" s="1084">
        <f t="shared" si="0"/>
        <v>330106.44209333335</v>
      </c>
      <c r="J19" s="1084">
        <f t="shared" si="0"/>
        <v>331863.23209333327</v>
      </c>
      <c r="K19" s="1084">
        <f t="shared" si="0"/>
        <v>333620.0220933333</v>
      </c>
      <c r="L19" s="1084">
        <f t="shared" si="0"/>
        <v>333620.0220933333</v>
      </c>
      <c r="M19" s="6"/>
      <c r="N19" s="24"/>
    </row>
    <row r="20" spans="2:14" ht="13.15" customHeight="1" x14ac:dyDescent="0.2">
      <c r="B20" s="371"/>
      <c r="C20" s="372"/>
      <c r="D20" s="3" t="s">
        <v>243</v>
      </c>
      <c r="E20" s="33"/>
      <c r="F20" s="373"/>
      <c r="G20" s="373"/>
      <c r="H20" s="373"/>
      <c r="I20" s="580"/>
      <c r="J20" s="580"/>
      <c r="K20" s="580"/>
      <c r="L20" s="580"/>
      <c r="M20" s="6"/>
      <c r="N20" s="24"/>
    </row>
    <row r="21" spans="2:14" ht="13.15" customHeight="1" x14ac:dyDescent="0.2">
      <c r="B21" s="20"/>
      <c r="C21" s="35"/>
      <c r="D21" s="374" t="s">
        <v>246</v>
      </c>
      <c r="E21" s="346"/>
      <c r="F21" s="1087">
        <f>+lasten!I142+lasten!I143</f>
        <v>111284.28000000001</v>
      </c>
      <c r="G21" s="1087">
        <f>+lasten!J142+lasten!J143</f>
        <v>117032.04000000002</v>
      </c>
      <c r="H21" s="1087">
        <f>+lasten!K142+lasten!K143</f>
        <v>122039.46000000002</v>
      </c>
      <c r="I21" s="1087">
        <f>+lasten!L142+lasten!L143</f>
        <v>125971.20000000001</v>
      </c>
      <c r="J21" s="1087">
        <f>+lasten!M142+lasten!M143</f>
        <v>129734.46</v>
      </c>
      <c r="K21" s="1087">
        <f>+lasten!N142+lasten!N143</f>
        <v>132606.72</v>
      </c>
      <c r="L21" s="1087">
        <f>+lasten!O142+lasten!O143</f>
        <v>78041.88</v>
      </c>
      <c r="M21" s="6"/>
      <c r="N21" s="24"/>
    </row>
    <row r="22" spans="2:14" ht="13.15" customHeight="1" x14ac:dyDescent="0.2">
      <c r="B22" s="20"/>
      <c r="C22" s="35"/>
      <c r="D22" s="3" t="s">
        <v>247</v>
      </c>
      <c r="E22" s="3"/>
      <c r="F22" s="1087">
        <f>+lasten!I144</f>
        <v>0</v>
      </c>
      <c r="G22" s="1087">
        <f>+lasten!J144</f>
        <v>0</v>
      </c>
      <c r="H22" s="1087">
        <f>+lasten!K144</f>
        <v>0</v>
      </c>
      <c r="I22" s="1087">
        <f>+lasten!L144</f>
        <v>0</v>
      </c>
      <c r="J22" s="1087">
        <f>+lasten!M144</f>
        <v>0</v>
      </c>
      <c r="K22" s="1087">
        <f>+lasten!N144</f>
        <v>0</v>
      </c>
      <c r="L22" s="1087">
        <f>+lasten!O144</f>
        <v>0</v>
      </c>
      <c r="M22" s="6"/>
      <c r="N22" s="24"/>
    </row>
    <row r="23" spans="2:14" ht="13.15" customHeight="1" x14ac:dyDescent="0.2">
      <c r="B23" s="20"/>
      <c r="C23" s="35"/>
      <c r="D23" s="3" t="s">
        <v>248</v>
      </c>
      <c r="E23" s="3"/>
      <c r="F23" s="1087">
        <f>+lasten!I145</f>
        <v>0</v>
      </c>
      <c r="G23" s="1087">
        <f>+lasten!J145</f>
        <v>0</v>
      </c>
      <c r="H23" s="1087">
        <f>+lasten!K145</f>
        <v>0</v>
      </c>
      <c r="I23" s="1087">
        <f>+lasten!L145</f>
        <v>0</v>
      </c>
      <c r="J23" s="1087">
        <f>+lasten!M145</f>
        <v>0</v>
      </c>
      <c r="K23" s="1087">
        <f>+lasten!N145</f>
        <v>0</v>
      </c>
      <c r="L23" s="1087">
        <f>+lasten!O145</f>
        <v>0</v>
      </c>
      <c r="M23" s="6"/>
      <c r="N23" s="24"/>
    </row>
    <row r="24" spans="2:14" ht="13.15" customHeight="1" x14ac:dyDescent="0.2">
      <c r="B24" s="20"/>
      <c r="C24" s="35"/>
      <c r="D24" s="3" t="s">
        <v>249</v>
      </c>
      <c r="E24" s="3"/>
      <c r="F24" s="1087">
        <f>+lasten!I146</f>
        <v>0</v>
      </c>
      <c r="G24" s="1087">
        <f>+lasten!J146</f>
        <v>0</v>
      </c>
      <c r="H24" s="1087">
        <f>+lasten!K146</f>
        <v>0</v>
      </c>
      <c r="I24" s="1087">
        <f>+lasten!L146</f>
        <v>0</v>
      </c>
      <c r="J24" s="1087">
        <f>+lasten!M146</f>
        <v>0</v>
      </c>
      <c r="K24" s="1087">
        <f>+lasten!N146</f>
        <v>0</v>
      </c>
      <c r="L24" s="1087">
        <f>+lasten!O146</f>
        <v>0</v>
      </c>
      <c r="M24" s="6"/>
      <c r="N24" s="24"/>
    </row>
    <row r="25" spans="2:14" ht="13.15" customHeight="1" x14ac:dyDescent="0.2">
      <c r="B25" s="20"/>
      <c r="C25" s="35"/>
      <c r="D25" s="31"/>
      <c r="E25" s="3"/>
      <c r="F25" s="1084">
        <f t="shared" ref="F25:L25" si="1">SUM(F21:F24)</f>
        <v>111284.28000000001</v>
      </c>
      <c r="G25" s="1084">
        <f t="shared" si="1"/>
        <v>117032.04000000002</v>
      </c>
      <c r="H25" s="1084">
        <f t="shared" si="1"/>
        <v>122039.46000000002</v>
      </c>
      <c r="I25" s="1084">
        <f t="shared" si="1"/>
        <v>125971.20000000001</v>
      </c>
      <c r="J25" s="1084">
        <f t="shared" si="1"/>
        <v>129734.46</v>
      </c>
      <c r="K25" s="1084">
        <f t="shared" si="1"/>
        <v>132606.72</v>
      </c>
      <c r="L25" s="1084">
        <f t="shared" si="1"/>
        <v>78041.88</v>
      </c>
      <c r="M25" s="6"/>
      <c r="N25" s="24"/>
    </row>
    <row r="26" spans="2:14" ht="13.15" customHeight="1" x14ac:dyDescent="0.2">
      <c r="B26" s="20"/>
      <c r="C26" s="35"/>
      <c r="D26" s="375"/>
      <c r="E26" s="346"/>
      <c r="F26" s="376"/>
      <c r="G26" s="376"/>
      <c r="H26" s="376"/>
      <c r="I26" s="581"/>
      <c r="J26" s="581"/>
      <c r="K26" s="581"/>
      <c r="L26" s="581"/>
      <c r="M26" s="6"/>
      <c r="N26" s="24"/>
    </row>
    <row r="27" spans="2:14" ht="13.15" customHeight="1" x14ac:dyDescent="0.2">
      <c r="B27" s="351"/>
      <c r="C27" s="30"/>
      <c r="D27" s="31" t="s">
        <v>250</v>
      </c>
      <c r="E27" s="346"/>
      <c r="F27" s="1085">
        <f t="shared" ref="F27:L27" si="2">F19-F25</f>
        <v>62253.24010833331</v>
      </c>
      <c r="G27" s="1085">
        <f t="shared" si="2"/>
        <v>209560.82209333335</v>
      </c>
      <c r="H27" s="1085">
        <f t="shared" si="2"/>
        <v>206310.1920933334</v>
      </c>
      <c r="I27" s="1085">
        <f t="shared" si="2"/>
        <v>204135.24209333333</v>
      </c>
      <c r="J27" s="1085">
        <f t="shared" si="2"/>
        <v>202128.77209333325</v>
      </c>
      <c r="K27" s="1085">
        <f t="shared" si="2"/>
        <v>201013.3020933333</v>
      </c>
      <c r="L27" s="1085">
        <f t="shared" si="2"/>
        <v>255578.1420933333</v>
      </c>
      <c r="M27" s="6"/>
      <c r="N27" s="24"/>
    </row>
    <row r="28" spans="2:14" ht="13.15" customHeight="1" x14ac:dyDescent="0.2">
      <c r="B28" s="20"/>
      <c r="C28" s="41"/>
      <c r="D28" s="377"/>
      <c r="E28" s="378"/>
      <c r="F28" s="379"/>
      <c r="G28" s="379"/>
      <c r="H28" s="379"/>
      <c r="I28" s="582"/>
      <c r="J28" s="582"/>
      <c r="K28" s="582"/>
      <c r="L28" s="582"/>
      <c r="M28" s="43"/>
      <c r="N28" s="24"/>
    </row>
    <row r="29" spans="2:14" ht="13.15" customHeight="1" x14ac:dyDescent="0.2">
      <c r="B29" s="20"/>
      <c r="C29" s="22"/>
      <c r="D29" s="309"/>
      <c r="E29" s="380"/>
      <c r="F29" s="381"/>
      <c r="G29" s="381"/>
      <c r="H29" s="381"/>
      <c r="I29" s="381"/>
      <c r="J29" s="381"/>
      <c r="K29" s="381"/>
      <c r="L29" s="381"/>
      <c r="M29" s="22"/>
      <c r="N29" s="24"/>
    </row>
    <row r="30" spans="2:14" ht="13.15" customHeight="1" x14ac:dyDescent="0.2">
      <c r="B30" s="20"/>
      <c r="C30" s="25"/>
      <c r="D30" s="312"/>
      <c r="E30" s="382"/>
      <c r="F30" s="383"/>
      <c r="G30" s="383"/>
      <c r="H30" s="383"/>
      <c r="I30" s="583"/>
      <c r="J30" s="583"/>
      <c r="K30" s="583"/>
      <c r="L30" s="583"/>
      <c r="M30" s="28"/>
      <c r="N30" s="24"/>
    </row>
    <row r="31" spans="2:14" ht="13.15" customHeight="1" x14ac:dyDescent="0.2">
      <c r="B31" s="20"/>
      <c r="C31" s="35"/>
      <c r="D31" s="914" t="s">
        <v>251</v>
      </c>
      <c r="E31" s="346"/>
      <c r="F31" s="384"/>
      <c r="G31" s="384"/>
      <c r="H31" s="384"/>
      <c r="I31" s="584"/>
      <c r="J31" s="584"/>
      <c r="K31" s="584"/>
      <c r="L31" s="584"/>
      <c r="M31" s="6"/>
      <c r="N31" s="24"/>
    </row>
    <row r="32" spans="2:14" ht="13.15" customHeight="1" x14ac:dyDescent="0.2">
      <c r="B32" s="20"/>
      <c r="C32" s="35"/>
      <c r="D32" s="323"/>
      <c r="E32" s="346"/>
      <c r="F32" s="384"/>
      <c r="G32" s="384"/>
      <c r="H32" s="384"/>
      <c r="I32" s="584"/>
      <c r="J32" s="584"/>
      <c r="K32" s="584"/>
      <c r="L32" s="584"/>
      <c r="M32" s="6"/>
      <c r="N32" s="24"/>
    </row>
    <row r="33" spans="2:14" ht="13.15" customHeight="1" x14ac:dyDescent="0.2">
      <c r="B33" s="20"/>
      <c r="C33" s="35"/>
      <c r="D33" s="1" t="s">
        <v>252</v>
      </c>
      <c r="E33" s="346"/>
      <c r="F33" s="385">
        <v>0</v>
      </c>
      <c r="G33" s="385">
        <v>0</v>
      </c>
      <c r="H33" s="385">
        <v>0</v>
      </c>
      <c r="I33" s="385">
        <v>0</v>
      </c>
      <c r="J33" s="385">
        <v>0</v>
      </c>
      <c r="K33" s="385">
        <v>0</v>
      </c>
      <c r="L33" s="385">
        <v>0</v>
      </c>
      <c r="M33" s="6"/>
      <c r="N33" s="24"/>
    </row>
    <row r="34" spans="2:14" ht="13.15" customHeight="1" x14ac:dyDescent="0.2">
      <c r="B34" s="20"/>
      <c r="C34" s="35"/>
      <c r="D34" s="1" t="s">
        <v>253</v>
      </c>
      <c r="E34" s="346"/>
      <c r="F34" s="385">
        <v>0</v>
      </c>
      <c r="G34" s="385">
        <v>0</v>
      </c>
      <c r="H34" s="385">
        <v>0</v>
      </c>
      <c r="I34" s="385">
        <v>0</v>
      </c>
      <c r="J34" s="385">
        <v>0</v>
      </c>
      <c r="K34" s="385">
        <v>0</v>
      </c>
      <c r="L34" s="385">
        <v>0</v>
      </c>
      <c r="M34" s="6"/>
      <c r="N34" s="24"/>
    </row>
    <row r="35" spans="2:14" ht="13.15" customHeight="1" x14ac:dyDescent="0.2">
      <c r="B35" s="20"/>
      <c r="C35" s="35"/>
      <c r="D35" s="1"/>
      <c r="E35" s="346"/>
      <c r="F35" s="384"/>
      <c r="G35" s="384"/>
      <c r="H35" s="384"/>
      <c r="I35" s="384"/>
      <c r="J35" s="384"/>
      <c r="K35" s="384"/>
      <c r="L35" s="384"/>
      <c r="M35" s="6"/>
      <c r="N35" s="24"/>
    </row>
    <row r="36" spans="2:14" s="40" customFormat="1" ht="13.15" customHeight="1" x14ac:dyDescent="0.2">
      <c r="B36" s="351"/>
      <c r="C36" s="30"/>
      <c r="D36" s="31" t="s">
        <v>254</v>
      </c>
      <c r="E36" s="33"/>
      <c r="F36" s="1085">
        <f t="shared" ref="F36:L36" si="3">F33-F34</f>
        <v>0</v>
      </c>
      <c r="G36" s="1085">
        <f t="shared" si="3"/>
        <v>0</v>
      </c>
      <c r="H36" s="1085">
        <f t="shared" si="3"/>
        <v>0</v>
      </c>
      <c r="I36" s="1085">
        <f t="shared" si="3"/>
        <v>0</v>
      </c>
      <c r="J36" s="1085">
        <f t="shared" si="3"/>
        <v>0</v>
      </c>
      <c r="K36" s="1085">
        <f t="shared" si="3"/>
        <v>0</v>
      </c>
      <c r="L36" s="1085">
        <f t="shared" si="3"/>
        <v>0</v>
      </c>
      <c r="M36" s="352"/>
      <c r="N36" s="353"/>
    </row>
    <row r="37" spans="2:14" ht="13.15" customHeight="1" x14ac:dyDescent="0.2">
      <c r="B37" s="20"/>
      <c r="C37" s="35"/>
      <c r="D37" s="1"/>
      <c r="E37" s="346"/>
      <c r="F37" s="384"/>
      <c r="G37" s="384"/>
      <c r="H37" s="384"/>
      <c r="I37" s="584"/>
      <c r="J37" s="584"/>
      <c r="K37" s="584"/>
      <c r="L37" s="584"/>
      <c r="M37" s="6"/>
      <c r="N37" s="24"/>
    </row>
    <row r="38" spans="2:14" ht="13.15" customHeight="1" x14ac:dyDescent="0.2">
      <c r="B38" s="20"/>
      <c r="C38" s="22"/>
      <c r="D38" s="309"/>
      <c r="E38" s="380"/>
      <c r="F38" s="381"/>
      <c r="G38" s="381"/>
      <c r="H38" s="381"/>
      <c r="I38" s="381"/>
      <c r="J38" s="381"/>
      <c r="K38" s="381"/>
      <c r="L38" s="381"/>
      <c r="M38" s="22"/>
      <c r="N38" s="24"/>
    </row>
    <row r="39" spans="2:14" ht="13.15" customHeight="1" x14ac:dyDescent="0.2">
      <c r="B39" s="20"/>
      <c r="C39" s="35"/>
      <c r="D39" s="1"/>
      <c r="E39" s="346"/>
      <c r="F39" s="384"/>
      <c r="G39" s="384"/>
      <c r="H39" s="384"/>
      <c r="I39" s="584"/>
      <c r="J39" s="584"/>
      <c r="K39" s="584"/>
      <c r="L39" s="584"/>
      <c r="M39" s="6"/>
      <c r="N39" s="24"/>
    </row>
    <row r="40" spans="2:14" s="40" customFormat="1" ht="13.15" customHeight="1" x14ac:dyDescent="0.2">
      <c r="B40" s="351"/>
      <c r="C40" s="30"/>
      <c r="D40" s="914" t="s">
        <v>255</v>
      </c>
      <c r="E40" s="33"/>
      <c r="F40" s="1085">
        <f t="shared" ref="F40:L40" si="4">F27+F36</f>
        <v>62253.24010833331</v>
      </c>
      <c r="G40" s="1085">
        <f t="shared" si="4"/>
        <v>209560.82209333335</v>
      </c>
      <c r="H40" s="1085">
        <f t="shared" si="4"/>
        <v>206310.1920933334</v>
      </c>
      <c r="I40" s="1085">
        <f t="shared" si="4"/>
        <v>204135.24209333333</v>
      </c>
      <c r="J40" s="1085">
        <f t="shared" si="4"/>
        <v>202128.77209333325</v>
      </c>
      <c r="K40" s="1085">
        <f t="shared" si="4"/>
        <v>201013.3020933333</v>
      </c>
      <c r="L40" s="1085">
        <f t="shared" si="4"/>
        <v>255578.1420933333</v>
      </c>
      <c r="M40" s="352"/>
      <c r="N40" s="353"/>
    </row>
    <row r="41" spans="2:14" ht="13.15" customHeight="1" x14ac:dyDescent="0.2">
      <c r="B41" s="20"/>
      <c r="C41" s="35"/>
      <c r="D41" s="1"/>
      <c r="E41" s="346"/>
      <c r="F41" s="384"/>
      <c r="G41" s="384"/>
      <c r="H41" s="384"/>
      <c r="I41" s="584"/>
      <c r="J41" s="584"/>
      <c r="K41" s="584"/>
      <c r="L41" s="584"/>
      <c r="M41" s="6"/>
      <c r="N41" s="24"/>
    </row>
    <row r="42" spans="2:14" ht="13.15" customHeight="1" x14ac:dyDescent="0.2">
      <c r="B42" s="20"/>
      <c r="C42" s="22"/>
      <c r="D42" s="309"/>
      <c r="E42" s="380"/>
      <c r="F42" s="381"/>
      <c r="G42" s="381"/>
      <c r="H42" s="381"/>
      <c r="I42" s="381"/>
      <c r="J42" s="381"/>
      <c r="K42" s="381"/>
      <c r="L42" s="381"/>
      <c r="M42" s="22"/>
      <c r="N42" s="24"/>
    </row>
    <row r="43" spans="2:14" ht="13.15" customHeight="1" x14ac:dyDescent="0.2">
      <c r="B43" s="20"/>
      <c r="C43" s="22"/>
      <c r="D43" s="309"/>
      <c r="E43" s="380"/>
      <c r="F43" s="381"/>
      <c r="G43" s="381"/>
      <c r="H43" s="381"/>
      <c r="I43" s="381"/>
      <c r="J43" s="381"/>
      <c r="K43" s="381"/>
      <c r="L43" s="381"/>
      <c r="M43" s="22"/>
      <c r="N43" s="24"/>
    </row>
    <row r="44" spans="2:14" ht="13.15" customHeight="1" x14ac:dyDescent="0.2">
      <c r="B44" s="20"/>
      <c r="C44" s="35"/>
      <c r="D44" s="3"/>
      <c r="E44" s="3"/>
      <c r="F44" s="386"/>
      <c r="G44" s="386"/>
      <c r="H44" s="386"/>
      <c r="I44" s="387"/>
      <c r="J44" s="387"/>
      <c r="K44" s="387"/>
      <c r="L44" s="387"/>
      <c r="M44" s="387"/>
      <c r="N44" s="24"/>
    </row>
    <row r="45" spans="2:14" s="228" customFormat="1" ht="13.15" customHeight="1" x14ac:dyDescent="0.2">
      <c r="B45" s="229"/>
      <c r="C45" s="235"/>
      <c r="D45" s="896" t="s">
        <v>256</v>
      </c>
      <c r="E45" s="7"/>
      <c r="F45" s="388"/>
      <c r="G45" s="388"/>
      <c r="H45" s="388"/>
      <c r="I45" s="389"/>
      <c r="J45" s="389"/>
      <c r="K45" s="389"/>
      <c r="L45" s="389"/>
      <c r="M45" s="389"/>
      <c r="N45" s="237"/>
    </row>
    <row r="46" spans="2:14" ht="13.15" customHeight="1" x14ac:dyDescent="0.2">
      <c r="B46" s="20"/>
      <c r="C46" s="35"/>
      <c r="D46" s="3"/>
      <c r="E46" s="3"/>
      <c r="F46" s="386"/>
      <c r="G46" s="386"/>
      <c r="H46" s="386"/>
      <c r="I46" s="387"/>
      <c r="J46" s="387"/>
      <c r="K46" s="387"/>
      <c r="L46" s="387"/>
      <c r="M46" s="387"/>
      <c r="N46" s="24"/>
    </row>
    <row r="47" spans="2:14" ht="13.15" customHeight="1" x14ac:dyDescent="0.2">
      <c r="B47" s="20"/>
      <c r="C47" s="35"/>
      <c r="D47" s="3" t="s">
        <v>257</v>
      </c>
      <c r="E47" s="3"/>
      <c r="F47" s="1081">
        <f>+baten!H45</f>
        <v>0</v>
      </c>
      <c r="G47" s="1081">
        <f>+baten!I45</f>
        <v>0</v>
      </c>
      <c r="H47" s="1081">
        <f>+baten!J45</f>
        <v>0</v>
      </c>
      <c r="I47" s="1081">
        <f>+baten!K45</f>
        <v>0</v>
      </c>
      <c r="J47" s="1081">
        <f>+baten!L45</f>
        <v>0</v>
      </c>
      <c r="K47" s="1081">
        <f>+baten!M45</f>
        <v>0</v>
      </c>
      <c r="L47" s="1081">
        <f>+baten!N45</f>
        <v>0</v>
      </c>
      <c r="M47" s="387"/>
      <c r="N47" s="24"/>
    </row>
    <row r="48" spans="2:14" ht="13.15" customHeight="1" x14ac:dyDescent="0.2">
      <c r="B48" s="20"/>
      <c r="C48" s="35"/>
      <c r="D48" s="3" t="s">
        <v>258</v>
      </c>
      <c r="E48" s="3"/>
      <c r="F48" s="1081">
        <f>+baten!H131</f>
        <v>0</v>
      </c>
      <c r="G48" s="1081">
        <f>+baten!I131</f>
        <v>0</v>
      </c>
      <c r="H48" s="1081">
        <f>+baten!J131</f>
        <v>0</v>
      </c>
      <c r="I48" s="1081">
        <f>+baten!K131</f>
        <v>0</v>
      </c>
      <c r="J48" s="1081">
        <f>+baten!L131</f>
        <v>0</v>
      </c>
      <c r="K48" s="1081">
        <f>+baten!M131</f>
        <v>0</v>
      </c>
      <c r="L48" s="1081">
        <f>+baten!N131</f>
        <v>0</v>
      </c>
      <c r="M48" s="387"/>
      <c r="N48" s="24"/>
    </row>
    <row r="49" spans="2:14" ht="13.15" customHeight="1" x14ac:dyDescent="0.2">
      <c r="B49" s="20"/>
      <c r="C49" s="35"/>
      <c r="D49" s="33"/>
      <c r="E49" s="3"/>
      <c r="F49" s="1034">
        <f t="shared" ref="F49:L49" si="5">SUM(F47:F48)</f>
        <v>0</v>
      </c>
      <c r="G49" s="1034">
        <f t="shared" si="5"/>
        <v>0</v>
      </c>
      <c r="H49" s="1034">
        <f t="shared" si="5"/>
        <v>0</v>
      </c>
      <c r="I49" s="1034">
        <f t="shared" si="5"/>
        <v>0</v>
      </c>
      <c r="J49" s="1034">
        <f t="shared" si="5"/>
        <v>0</v>
      </c>
      <c r="K49" s="1034">
        <f t="shared" si="5"/>
        <v>0</v>
      </c>
      <c r="L49" s="1034">
        <f t="shared" si="5"/>
        <v>0</v>
      </c>
      <c r="M49" s="387"/>
      <c r="N49" s="24"/>
    </row>
    <row r="50" spans="2:14" ht="13.15" customHeight="1" x14ac:dyDescent="0.2">
      <c r="B50" s="20"/>
      <c r="C50" s="41"/>
      <c r="D50" s="297"/>
      <c r="E50" s="297"/>
      <c r="F50" s="390"/>
      <c r="G50" s="390"/>
      <c r="H50" s="390"/>
      <c r="I50" s="391"/>
      <c r="J50" s="391"/>
      <c r="K50" s="391"/>
      <c r="L50" s="391"/>
      <c r="M50" s="391"/>
      <c r="N50" s="24"/>
    </row>
    <row r="51" spans="2:14" ht="13.15" customHeight="1" x14ac:dyDescent="0.2">
      <c r="B51" s="20"/>
      <c r="C51" s="22"/>
      <c r="D51" s="392"/>
      <c r="E51" s="22"/>
      <c r="F51" s="393"/>
      <c r="G51" s="393"/>
      <c r="H51" s="393"/>
      <c r="I51" s="393"/>
      <c r="J51" s="393"/>
      <c r="K51" s="393"/>
      <c r="L51" s="393"/>
      <c r="M51" s="22"/>
      <c r="N51" s="24"/>
    </row>
    <row r="52" spans="2:14" ht="13.15" customHeight="1" x14ac:dyDescent="0.25">
      <c r="B52" s="44"/>
      <c r="C52" s="45"/>
      <c r="D52" s="394"/>
      <c r="E52" s="45"/>
      <c r="F52" s="257"/>
      <c r="G52" s="257"/>
      <c r="H52" s="257"/>
      <c r="I52" s="257"/>
      <c r="J52" s="257"/>
      <c r="K52" s="257"/>
      <c r="L52" s="257"/>
      <c r="M52" s="47" t="s">
        <v>199</v>
      </c>
      <c r="N52" s="48"/>
    </row>
    <row r="53" spans="2:14" ht="13.15" customHeight="1" x14ac:dyDescent="0.2">
      <c r="D53" s="294"/>
      <c r="F53" s="258"/>
      <c r="G53" s="258"/>
      <c r="H53" s="258"/>
      <c r="I53" s="258"/>
      <c r="J53" s="258"/>
      <c r="K53" s="258"/>
      <c r="L53" s="258"/>
    </row>
    <row r="54" spans="2:14" ht="13.15" customHeight="1" x14ac:dyDescent="0.2">
      <c r="B54" s="10"/>
      <c r="C54" s="11"/>
      <c r="D54" s="11"/>
      <c r="E54" s="11"/>
      <c r="F54" s="11"/>
      <c r="G54" s="11"/>
      <c r="H54" s="11"/>
      <c r="I54" s="11"/>
      <c r="J54" s="11"/>
      <c r="K54" s="11"/>
      <c r="L54" s="11"/>
      <c r="M54" s="11"/>
      <c r="N54" s="13"/>
    </row>
    <row r="55" spans="2:14" ht="13.15" customHeight="1" x14ac:dyDescent="0.2">
      <c r="B55" s="20"/>
      <c r="C55" s="22"/>
      <c r="D55" s="22"/>
      <c r="E55" s="22"/>
      <c r="F55" s="22"/>
      <c r="G55" s="22"/>
      <c r="H55" s="22"/>
      <c r="I55" s="22"/>
      <c r="J55" s="22"/>
      <c r="K55" s="22"/>
      <c r="L55" s="22"/>
      <c r="M55" s="22"/>
      <c r="N55" s="24"/>
    </row>
    <row r="56" spans="2:14" ht="18" customHeight="1" x14ac:dyDescent="0.3">
      <c r="B56" s="356"/>
      <c r="C56" s="609" t="s">
        <v>663</v>
      </c>
      <c r="D56" s="18"/>
      <c r="E56" s="357"/>
      <c r="F56" s="357"/>
      <c r="G56" s="357"/>
      <c r="H56" s="357"/>
      <c r="I56" s="357"/>
      <c r="J56" s="357"/>
      <c r="K56" s="357"/>
      <c r="L56" s="357"/>
      <c r="M56" s="357"/>
      <c r="N56" s="237"/>
    </row>
    <row r="57" spans="2:14" ht="13.15" customHeight="1" x14ac:dyDescent="0.3">
      <c r="B57" s="280"/>
      <c r="C57" s="19" t="str">
        <f>C5</f>
        <v>De speciale school</v>
      </c>
      <c r="D57" s="285"/>
      <c r="E57" s="22"/>
      <c r="F57" s="22"/>
      <c r="G57" s="22"/>
      <c r="H57" s="22"/>
      <c r="I57" s="22"/>
      <c r="J57" s="22"/>
      <c r="K57" s="22"/>
      <c r="L57" s="22"/>
      <c r="M57" s="22"/>
      <c r="N57" s="24"/>
    </row>
    <row r="58" spans="2:14" ht="13.15" customHeight="1" x14ac:dyDescent="0.2">
      <c r="B58" s="20"/>
      <c r="C58" s="22"/>
      <c r="D58" s="22"/>
      <c r="E58" s="22"/>
      <c r="F58" s="22"/>
      <c r="G58" s="22"/>
      <c r="H58" s="22"/>
      <c r="I58" s="22"/>
      <c r="J58" s="22"/>
      <c r="K58" s="22"/>
      <c r="L58" s="22"/>
      <c r="M58" s="22"/>
      <c r="N58" s="24"/>
    </row>
    <row r="59" spans="2:14" ht="13.15" customHeight="1" x14ac:dyDescent="0.2">
      <c r="B59" s="20"/>
      <c r="C59" s="22"/>
      <c r="D59" s="22"/>
      <c r="E59" s="22"/>
      <c r="F59" s="22"/>
      <c r="G59" s="22"/>
      <c r="H59" s="22"/>
      <c r="I59" s="22"/>
      <c r="J59" s="22"/>
      <c r="K59" s="22"/>
      <c r="L59" s="22"/>
      <c r="M59" s="22"/>
      <c r="N59" s="24"/>
    </row>
    <row r="60" spans="2:14" ht="13.15" customHeight="1" x14ac:dyDescent="0.2">
      <c r="B60" s="229"/>
      <c r="C60" s="357"/>
      <c r="D60" s="359"/>
      <c r="E60" s="360"/>
      <c r="F60" s="1089" t="str">
        <f>+tab!D2</f>
        <v>2015/16</v>
      </c>
      <c r="G60" s="1089" t="str">
        <f>+tab!E2</f>
        <v>2016/17</v>
      </c>
      <c r="H60" s="1089" t="str">
        <f>+tab!F2</f>
        <v>2017/18</v>
      </c>
      <c r="I60" s="1089" t="str">
        <f>+tab!G2</f>
        <v>2018/19</v>
      </c>
      <c r="J60" s="1089" t="str">
        <f>+tab!H2</f>
        <v>2019/20</v>
      </c>
      <c r="K60" s="1089" t="str">
        <f>+tab!I2</f>
        <v>2020/21</v>
      </c>
      <c r="L60" s="587" t="str">
        <f>+tab!J2</f>
        <v>2021/22</v>
      </c>
      <c r="M60" s="361"/>
      <c r="N60" s="362"/>
    </row>
    <row r="61" spans="2:14" ht="13.15" customHeight="1" x14ac:dyDescent="0.2">
      <c r="B61" s="20"/>
      <c r="C61" s="22"/>
      <c r="D61" s="22"/>
      <c r="E61" s="281"/>
      <c r="F61" s="22"/>
      <c r="G61" s="22"/>
      <c r="H61" s="22"/>
      <c r="I61" s="22"/>
      <c r="J61" s="22"/>
      <c r="K61" s="22"/>
      <c r="L61" s="22"/>
      <c r="M61" s="364"/>
      <c r="N61" s="365"/>
    </row>
    <row r="62" spans="2:14" ht="13.15" customHeight="1" x14ac:dyDescent="0.2">
      <c r="B62" s="20"/>
      <c r="C62" s="25"/>
      <c r="D62" s="26"/>
      <c r="E62" s="367"/>
      <c r="F62" s="26"/>
      <c r="G62" s="26"/>
      <c r="H62" s="26"/>
      <c r="I62" s="28"/>
      <c r="J62" s="28"/>
      <c r="K62" s="28"/>
      <c r="L62" s="28"/>
      <c r="M62" s="368"/>
      <c r="N62" s="365"/>
    </row>
    <row r="63" spans="2:14" ht="13.15" customHeight="1" x14ac:dyDescent="0.2">
      <c r="B63" s="20"/>
      <c r="C63" s="35"/>
      <c r="D63" s="896" t="s">
        <v>236</v>
      </c>
      <c r="E63" s="369"/>
      <c r="F63" s="3"/>
      <c r="G63" s="3"/>
      <c r="H63" s="3"/>
      <c r="I63" s="6"/>
      <c r="J63" s="6"/>
      <c r="K63" s="6"/>
      <c r="L63" s="6"/>
      <c r="M63" s="370"/>
      <c r="N63" s="365"/>
    </row>
    <row r="64" spans="2:14" ht="13.15" customHeight="1" x14ac:dyDescent="0.2">
      <c r="B64" s="20"/>
      <c r="C64" s="35"/>
      <c r="D64" s="3"/>
      <c r="E64" s="369"/>
      <c r="F64" s="3"/>
      <c r="G64" s="3"/>
      <c r="H64" s="3"/>
      <c r="I64" s="6"/>
      <c r="J64" s="6"/>
      <c r="K64" s="6"/>
      <c r="L64" s="6"/>
      <c r="M64" s="370"/>
      <c r="N64" s="365"/>
    </row>
    <row r="65" spans="2:14" ht="13.15" customHeight="1" x14ac:dyDescent="0.2">
      <c r="B65" s="20"/>
      <c r="C65" s="35"/>
      <c r="D65" s="3" t="s">
        <v>237</v>
      </c>
      <c r="E65" s="369"/>
      <c r="F65" s="3"/>
      <c r="G65" s="3"/>
      <c r="H65" s="3"/>
      <c r="I65" s="6"/>
      <c r="J65" s="6"/>
      <c r="K65" s="6"/>
      <c r="L65" s="6"/>
      <c r="M65" s="370"/>
      <c r="N65" s="365"/>
    </row>
    <row r="66" spans="2:14" ht="13.15" customHeight="1" x14ac:dyDescent="0.2">
      <c r="B66" s="20"/>
      <c r="C66" s="35"/>
      <c r="D66" s="1" t="s">
        <v>238</v>
      </c>
      <c r="E66" s="3"/>
      <c r="F66" s="1086">
        <f>SUM(baten!H216:H221)-baten!H222+SUM(baten!H231:H234)-baten!H235</f>
        <v>325860.86626000004</v>
      </c>
      <c r="G66" s="1086">
        <f>SUM(baten!I216:I221)-baten!I222+SUM(baten!I231:I234)-baten!I235</f>
        <v>327617.65626000008</v>
      </c>
      <c r="H66" s="1086">
        <f>SUM(baten!J216:J221)-baten!J222+SUM(baten!J231:J234)-baten!J235</f>
        <v>329374.44626</v>
      </c>
      <c r="I66" s="1086">
        <f>SUM(baten!K216:K221)-baten!K222+SUM(baten!K231:K234)-baten!K235</f>
        <v>331131.23626000003</v>
      </c>
      <c r="J66" s="1086">
        <f>SUM(baten!L216:L221)-baten!L222+SUM(baten!L231:L234)-baten!L235</f>
        <v>332888.02626000007</v>
      </c>
      <c r="K66" s="1086">
        <f>SUM(baten!M216:M221)-baten!M222+SUM(baten!M231:M234)-baten!M235</f>
        <v>334644.81625999999</v>
      </c>
      <c r="L66" s="384"/>
      <c r="M66" s="6"/>
      <c r="N66" s="24"/>
    </row>
    <row r="67" spans="2:14" ht="13.15" customHeight="1" x14ac:dyDescent="0.2">
      <c r="B67" s="20"/>
      <c r="C67" s="35"/>
      <c r="D67" s="1" t="s">
        <v>239</v>
      </c>
      <c r="E67" s="3"/>
      <c r="F67" s="1087">
        <f>+baten!H223</f>
        <v>0</v>
      </c>
      <c r="G67" s="1087">
        <f>+baten!I223</f>
        <v>0</v>
      </c>
      <c r="H67" s="1087">
        <f>+baten!J223</f>
        <v>0</v>
      </c>
      <c r="I67" s="1087">
        <f>+baten!K223</f>
        <v>0</v>
      </c>
      <c r="J67" s="1087">
        <f>+baten!L223</f>
        <v>0</v>
      </c>
      <c r="K67" s="1087">
        <f>+baten!M223</f>
        <v>0</v>
      </c>
      <c r="L67" s="585"/>
      <c r="M67" s="6"/>
      <c r="N67" s="24"/>
    </row>
    <row r="68" spans="2:14" ht="13.15" customHeight="1" x14ac:dyDescent="0.2">
      <c r="B68" s="20"/>
      <c r="C68" s="35"/>
      <c r="D68" s="1" t="s">
        <v>240</v>
      </c>
      <c r="E68" s="3"/>
      <c r="F68" s="1086">
        <v>0</v>
      </c>
      <c r="G68" s="1086">
        <v>0</v>
      </c>
      <c r="H68" s="1086">
        <v>0</v>
      </c>
      <c r="I68" s="1086">
        <v>0</v>
      </c>
      <c r="J68" s="1086">
        <v>0</v>
      </c>
      <c r="K68" s="1086">
        <v>0</v>
      </c>
      <c r="L68" s="384"/>
      <c r="M68" s="6"/>
      <c r="N68" s="24"/>
    </row>
    <row r="69" spans="2:14" ht="13.15" customHeight="1" x14ac:dyDescent="0.2">
      <c r="B69" s="20"/>
      <c r="C69" s="35"/>
      <c r="D69" s="1" t="s">
        <v>241</v>
      </c>
      <c r="E69" s="3"/>
      <c r="F69" s="1086">
        <f>+baten!H224</f>
        <v>0</v>
      </c>
      <c r="G69" s="1086">
        <f>+baten!I224</f>
        <v>0</v>
      </c>
      <c r="H69" s="1086">
        <f>+baten!J224</f>
        <v>0</v>
      </c>
      <c r="I69" s="1086">
        <f>+baten!K224</f>
        <v>0</v>
      </c>
      <c r="J69" s="1086">
        <f>+baten!L224</f>
        <v>0</v>
      </c>
      <c r="K69" s="1086">
        <f>+baten!M224</f>
        <v>0</v>
      </c>
      <c r="L69" s="384"/>
      <c r="M69" s="6"/>
      <c r="N69" s="24"/>
    </row>
    <row r="70" spans="2:14" ht="13.15" customHeight="1" x14ac:dyDescent="0.2">
      <c r="B70" s="20"/>
      <c r="C70" s="35"/>
      <c r="D70" s="1" t="s">
        <v>242</v>
      </c>
      <c r="E70" s="3"/>
      <c r="F70" s="1086">
        <f>+baten!H225</f>
        <v>0</v>
      </c>
      <c r="G70" s="1086">
        <f>+baten!I225</f>
        <v>0</v>
      </c>
      <c r="H70" s="1086">
        <f>+baten!J225</f>
        <v>0</v>
      </c>
      <c r="I70" s="1086">
        <f>+baten!K225</f>
        <v>0</v>
      </c>
      <c r="J70" s="1086">
        <f>+baten!L225</f>
        <v>0</v>
      </c>
      <c r="K70" s="1086">
        <f>+baten!M225</f>
        <v>0</v>
      </c>
      <c r="L70" s="384"/>
      <c r="M70" s="6"/>
      <c r="N70" s="24"/>
    </row>
    <row r="71" spans="2:14" ht="13.15" customHeight="1" x14ac:dyDescent="0.2">
      <c r="B71" s="20"/>
      <c r="C71" s="35"/>
      <c r="D71" s="31"/>
      <c r="E71" s="33"/>
      <c r="F71" s="1084">
        <f t="shared" ref="F71:K71" si="6">SUM(F66:F70)</f>
        <v>325860.86626000004</v>
      </c>
      <c r="G71" s="1084">
        <f t="shared" si="6"/>
        <v>327617.65626000008</v>
      </c>
      <c r="H71" s="1084">
        <f t="shared" si="6"/>
        <v>329374.44626</v>
      </c>
      <c r="I71" s="1084">
        <f t="shared" si="6"/>
        <v>331131.23626000003</v>
      </c>
      <c r="J71" s="1084">
        <f t="shared" si="6"/>
        <v>332888.02626000007</v>
      </c>
      <c r="K71" s="1084">
        <f t="shared" si="6"/>
        <v>334644.81625999999</v>
      </c>
      <c r="L71" s="586"/>
      <c r="M71" s="6"/>
      <c r="N71" s="24"/>
    </row>
    <row r="72" spans="2:14" ht="13.15" customHeight="1" x14ac:dyDescent="0.2">
      <c r="B72" s="371"/>
      <c r="C72" s="372"/>
      <c r="D72" s="3" t="s">
        <v>243</v>
      </c>
      <c r="E72" s="33"/>
      <c r="F72" s="373"/>
      <c r="G72" s="373"/>
      <c r="H72" s="373"/>
      <c r="I72" s="580"/>
      <c r="J72" s="580"/>
      <c r="K72" s="580"/>
      <c r="L72" s="580"/>
      <c r="M72" s="6"/>
      <c r="N72" s="24"/>
    </row>
    <row r="73" spans="2:14" ht="13.15" customHeight="1" x14ac:dyDescent="0.2">
      <c r="B73" s="20"/>
      <c r="C73" s="35"/>
      <c r="D73" s="374" t="s">
        <v>246</v>
      </c>
      <c r="E73" s="346"/>
      <c r="F73" s="1087">
        <f>+lasten!J15+lasten!J40</f>
        <v>114618.24000000001</v>
      </c>
      <c r="G73" s="1087">
        <f>+lasten!K15+lasten!K40</f>
        <v>120411.36000000002</v>
      </c>
      <c r="H73" s="1087">
        <f>+lasten!L15+lasten!L40</f>
        <v>124318.80000000002</v>
      </c>
      <c r="I73" s="1087">
        <f>+lasten!M15+lasten!M40</f>
        <v>128284.56</v>
      </c>
      <c r="J73" s="1087">
        <f>+lasten!N15+lasten!N40</f>
        <v>131764.32</v>
      </c>
      <c r="K73" s="1087">
        <f>+lasten!O15+lasten!O40</f>
        <v>133786.07999999999</v>
      </c>
      <c r="L73" s="585"/>
      <c r="M73" s="6"/>
      <c r="N73" s="24"/>
    </row>
    <row r="74" spans="2:14" ht="13.15" customHeight="1" x14ac:dyDescent="0.2">
      <c r="B74" s="20"/>
      <c r="C74" s="35"/>
      <c r="D74" s="3" t="s">
        <v>247</v>
      </c>
      <c r="E74" s="3"/>
      <c r="F74" s="1087">
        <f>+lasten!J160</f>
        <v>0</v>
      </c>
      <c r="G74" s="1087">
        <f>+lasten!K160</f>
        <v>0</v>
      </c>
      <c r="H74" s="1087">
        <f>+lasten!L160</f>
        <v>0</v>
      </c>
      <c r="I74" s="1087">
        <f>+lasten!M160</f>
        <v>0</v>
      </c>
      <c r="J74" s="1087">
        <f>+lasten!N160</f>
        <v>0</v>
      </c>
      <c r="K74" s="1087">
        <f>+lasten!O160</f>
        <v>0</v>
      </c>
      <c r="L74" s="585"/>
      <c r="M74" s="6"/>
      <c r="N74" s="24"/>
    </row>
    <row r="75" spans="2:14" ht="13.15" customHeight="1" x14ac:dyDescent="0.2">
      <c r="B75" s="20"/>
      <c r="C75" s="35"/>
      <c r="D75" s="3" t="s">
        <v>248</v>
      </c>
      <c r="E75" s="3"/>
      <c r="F75" s="1087">
        <f>+lasten!J161</f>
        <v>0</v>
      </c>
      <c r="G75" s="1087">
        <f>+lasten!K161</f>
        <v>0</v>
      </c>
      <c r="H75" s="1087">
        <f>+lasten!L161</f>
        <v>0</v>
      </c>
      <c r="I75" s="1087">
        <f>+lasten!M161</f>
        <v>0</v>
      </c>
      <c r="J75" s="1087">
        <f>+lasten!N161</f>
        <v>0</v>
      </c>
      <c r="K75" s="1087">
        <f>+lasten!O161</f>
        <v>0</v>
      </c>
      <c r="L75" s="585"/>
      <c r="M75" s="6"/>
      <c r="N75" s="24"/>
    </row>
    <row r="76" spans="2:14" ht="13.15" customHeight="1" x14ac:dyDescent="0.2">
      <c r="B76" s="20"/>
      <c r="C76" s="35"/>
      <c r="D76" s="3" t="s">
        <v>249</v>
      </c>
      <c r="E76" s="3"/>
      <c r="F76" s="1087">
        <f>+lasten!J162</f>
        <v>0</v>
      </c>
      <c r="G76" s="1087">
        <f>+lasten!K162</f>
        <v>0</v>
      </c>
      <c r="H76" s="1087">
        <f>+lasten!L162</f>
        <v>0</v>
      </c>
      <c r="I76" s="1087">
        <f>+lasten!M162</f>
        <v>0</v>
      </c>
      <c r="J76" s="1087">
        <f>+lasten!N162</f>
        <v>0</v>
      </c>
      <c r="K76" s="1087">
        <f>+lasten!O162</f>
        <v>0</v>
      </c>
      <c r="L76" s="585"/>
      <c r="M76" s="6"/>
      <c r="N76" s="24"/>
    </row>
    <row r="77" spans="2:14" ht="13.15" customHeight="1" x14ac:dyDescent="0.2">
      <c r="B77" s="20"/>
      <c r="C77" s="35"/>
      <c r="D77" s="31"/>
      <c r="E77" s="3"/>
      <c r="F77" s="1084">
        <f t="shared" ref="F77:K77" si="7">SUM(F73:F76)</f>
        <v>114618.24000000001</v>
      </c>
      <c r="G77" s="1084">
        <f t="shared" si="7"/>
        <v>120411.36000000002</v>
      </c>
      <c r="H77" s="1084">
        <f t="shared" si="7"/>
        <v>124318.80000000002</v>
      </c>
      <c r="I77" s="1084">
        <f t="shared" si="7"/>
        <v>128284.56</v>
      </c>
      <c r="J77" s="1084">
        <f t="shared" si="7"/>
        <v>131764.32</v>
      </c>
      <c r="K77" s="1084">
        <f t="shared" si="7"/>
        <v>133786.07999999999</v>
      </c>
      <c r="L77" s="586"/>
      <c r="M77" s="6"/>
      <c r="N77" s="24"/>
    </row>
    <row r="78" spans="2:14" ht="13.15" customHeight="1" x14ac:dyDescent="0.2">
      <c r="B78" s="20"/>
      <c r="C78" s="35"/>
      <c r="D78" s="375"/>
      <c r="E78" s="346"/>
      <c r="F78" s="376"/>
      <c r="G78" s="376"/>
      <c r="H78" s="376"/>
      <c r="I78" s="581"/>
      <c r="J78" s="581"/>
      <c r="K78" s="581"/>
      <c r="L78" s="581"/>
      <c r="M78" s="6"/>
      <c r="N78" s="24"/>
    </row>
    <row r="79" spans="2:14" ht="13.15" customHeight="1" x14ac:dyDescent="0.2">
      <c r="B79" s="351"/>
      <c r="C79" s="30"/>
      <c r="D79" s="31" t="s">
        <v>250</v>
      </c>
      <c r="E79" s="346"/>
      <c r="F79" s="1085">
        <f t="shared" ref="F79:K79" si="8">F71-F77</f>
        <v>211242.62626000005</v>
      </c>
      <c r="G79" s="1085">
        <f t="shared" si="8"/>
        <v>207206.29626000006</v>
      </c>
      <c r="H79" s="1085">
        <f t="shared" si="8"/>
        <v>205055.64625999998</v>
      </c>
      <c r="I79" s="1085">
        <f t="shared" si="8"/>
        <v>202846.67626000004</v>
      </c>
      <c r="J79" s="1085">
        <f t="shared" si="8"/>
        <v>201123.70626000006</v>
      </c>
      <c r="K79" s="1085">
        <f t="shared" si="8"/>
        <v>200858.73626000001</v>
      </c>
      <c r="L79" s="588"/>
      <c r="M79" s="6"/>
      <c r="N79" s="24"/>
    </row>
    <row r="80" spans="2:14" ht="13.15" customHeight="1" x14ac:dyDescent="0.2">
      <c r="B80" s="20"/>
      <c r="C80" s="41"/>
      <c r="D80" s="377"/>
      <c r="E80" s="378"/>
      <c r="F80" s="379"/>
      <c r="G80" s="379"/>
      <c r="H80" s="379"/>
      <c r="I80" s="582"/>
      <c r="J80" s="582"/>
      <c r="K80" s="582"/>
      <c r="L80" s="582"/>
      <c r="M80" s="43"/>
      <c r="N80" s="24"/>
    </row>
    <row r="81" spans="2:14" ht="13.15" customHeight="1" x14ac:dyDescent="0.2">
      <c r="B81" s="20"/>
      <c r="C81" s="22"/>
      <c r="D81" s="309"/>
      <c r="E81" s="380"/>
      <c r="F81" s="381"/>
      <c r="G81" s="381"/>
      <c r="H81" s="381"/>
      <c r="I81" s="381"/>
      <c r="J81" s="381"/>
      <c r="K81" s="381"/>
      <c r="L81" s="381"/>
      <c r="M81" s="22"/>
      <c r="N81" s="24"/>
    </row>
    <row r="82" spans="2:14" ht="13.15" customHeight="1" x14ac:dyDescent="0.2">
      <c r="B82" s="20"/>
      <c r="C82" s="25"/>
      <c r="D82" s="312"/>
      <c r="E82" s="382"/>
      <c r="F82" s="383"/>
      <c r="G82" s="383"/>
      <c r="H82" s="383"/>
      <c r="I82" s="583"/>
      <c r="J82" s="583"/>
      <c r="K82" s="583"/>
      <c r="L82" s="583"/>
      <c r="M82" s="28"/>
      <c r="N82" s="24"/>
    </row>
    <row r="83" spans="2:14" ht="13.15" customHeight="1" x14ac:dyDescent="0.2">
      <c r="B83" s="20"/>
      <c r="C83" s="35"/>
      <c r="D83" s="914" t="s">
        <v>251</v>
      </c>
      <c r="E83" s="346"/>
      <c r="F83" s="384"/>
      <c r="G83" s="384"/>
      <c r="H83" s="384"/>
      <c r="I83" s="584"/>
      <c r="J83" s="584"/>
      <c r="K83" s="584"/>
      <c r="L83" s="584"/>
      <c r="M83" s="6"/>
      <c r="N83" s="24"/>
    </row>
    <row r="84" spans="2:14" ht="13.15" customHeight="1" x14ac:dyDescent="0.2">
      <c r="B84" s="20"/>
      <c r="C84" s="35"/>
      <c r="D84" s="323"/>
      <c r="E84" s="346"/>
      <c r="F84" s="384"/>
      <c r="G84" s="384"/>
      <c r="H84" s="384"/>
      <c r="I84" s="584"/>
      <c r="J84" s="584"/>
      <c r="K84" s="584"/>
      <c r="L84" s="584"/>
      <c r="M84" s="6"/>
      <c r="N84" s="24"/>
    </row>
    <row r="85" spans="2:14" ht="13.15" customHeight="1" x14ac:dyDescent="0.2">
      <c r="B85" s="20"/>
      <c r="C85" s="35"/>
      <c r="D85" s="1" t="s">
        <v>252</v>
      </c>
      <c r="E85" s="346"/>
      <c r="F85" s="385">
        <v>0</v>
      </c>
      <c r="G85" s="385">
        <v>0</v>
      </c>
      <c r="H85" s="385">
        <v>0</v>
      </c>
      <c r="I85" s="385">
        <v>0</v>
      </c>
      <c r="J85" s="385">
        <v>0</v>
      </c>
      <c r="K85" s="385">
        <v>0</v>
      </c>
      <c r="L85" s="589"/>
      <c r="M85" s="6"/>
      <c r="N85" s="24"/>
    </row>
    <row r="86" spans="2:14" ht="13.15" customHeight="1" x14ac:dyDescent="0.2">
      <c r="B86" s="20"/>
      <c r="C86" s="35"/>
      <c r="D86" s="1" t="s">
        <v>253</v>
      </c>
      <c r="E86" s="346"/>
      <c r="F86" s="385">
        <v>0</v>
      </c>
      <c r="G86" s="385">
        <v>0</v>
      </c>
      <c r="H86" s="385">
        <v>0</v>
      </c>
      <c r="I86" s="385">
        <v>0</v>
      </c>
      <c r="J86" s="385">
        <v>0</v>
      </c>
      <c r="K86" s="385">
        <v>0</v>
      </c>
      <c r="L86" s="589"/>
      <c r="M86" s="6"/>
      <c r="N86" s="24"/>
    </row>
    <row r="87" spans="2:14" ht="13.15" customHeight="1" x14ac:dyDescent="0.2">
      <c r="B87" s="20"/>
      <c r="C87" s="35"/>
      <c r="D87" s="1"/>
      <c r="E87" s="346"/>
      <c r="F87" s="384"/>
      <c r="G87" s="384"/>
      <c r="H87" s="384"/>
      <c r="I87" s="384"/>
      <c r="J87" s="384"/>
      <c r="K87" s="384"/>
      <c r="L87" s="384"/>
      <c r="M87" s="6"/>
      <c r="N87" s="24"/>
    </row>
    <row r="88" spans="2:14" ht="13.15" customHeight="1" x14ac:dyDescent="0.2">
      <c r="B88" s="351"/>
      <c r="C88" s="30"/>
      <c r="D88" s="31" t="s">
        <v>254</v>
      </c>
      <c r="E88" s="33"/>
      <c r="F88" s="1085">
        <f t="shared" ref="F88:K88" si="9">F85-F86</f>
        <v>0</v>
      </c>
      <c r="G88" s="1085">
        <f t="shared" si="9"/>
        <v>0</v>
      </c>
      <c r="H88" s="1085">
        <f t="shared" si="9"/>
        <v>0</v>
      </c>
      <c r="I88" s="1085">
        <f t="shared" si="9"/>
        <v>0</v>
      </c>
      <c r="J88" s="1085">
        <f t="shared" si="9"/>
        <v>0</v>
      </c>
      <c r="K88" s="1085">
        <f t="shared" si="9"/>
        <v>0</v>
      </c>
      <c r="L88" s="588"/>
      <c r="M88" s="352"/>
      <c r="N88" s="353"/>
    </row>
    <row r="89" spans="2:14" ht="13.15" customHeight="1" x14ac:dyDescent="0.2">
      <c r="B89" s="20"/>
      <c r="C89" s="35"/>
      <c r="D89" s="1"/>
      <c r="E89" s="346"/>
      <c r="F89" s="384"/>
      <c r="G89" s="384"/>
      <c r="H89" s="384"/>
      <c r="I89" s="584"/>
      <c r="J89" s="584"/>
      <c r="K89" s="584"/>
      <c r="L89" s="584"/>
      <c r="M89" s="6"/>
      <c r="N89" s="24"/>
    </row>
    <row r="90" spans="2:14" ht="13.15" customHeight="1" x14ac:dyDescent="0.2">
      <c r="B90" s="20"/>
      <c r="C90" s="22"/>
      <c r="D90" s="309"/>
      <c r="E90" s="380"/>
      <c r="F90" s="381"/>
      <c r="G90" s="381"/>
      <c r="H90" s="381"/>
      <c r="I90" s="381"/>
      <c r="J90" s="381"/>
      <c r="K90" s="381"/>
      <c r="L90" s="381"/>
      <c r="M90" s="22"/>
      <c r="N90" s="24"/>
    </row>
    <row r="91" spans="2:14" ht="13.15" customHeight="1" x14ac:dyDescent="0.2">
      <c r="B91" s="20"/>
      <c r="C91" s="35"/>
      <c r="D91" s="1"/>
      <c r="E91" s="346"/>
      <c r="F91" s="384"/>
      <c r="G91" s="384"/>
      <c r="H91" s="384"/>
      <c r="I91" s="584"/>
      <c r="J91" s="584"/>
      <c r="K91" s="584"/>
      <c r="L91" s="584"/>
      <c r="M91" s="6"/>
      <c r="N91" s="24"/>
    </row>
    <row r="92" spans="2:14" ht="13.15" customHeight="1" x14ac:dyDescent="0.2">
      <c r="B92" s="351"/>
      <c r="C92" s="30"/>
      <c r="D92" s="914" t="s">
        <v>255</v>
      </c>
      <c r="E92" s="33"/>
      <c r="F92" s="1085">
        <f t="shared" ref="F92:K92" si="10">F79+F88</f>
        <v>211242.62626000005</v>
      </c>
      <c r="G92" s="1085">
        <f t="shared" si="10"/>
        <v>207206.29626000006</v>
      </c>
      <c r="H92" s="1085">
        <f t="shared" si="10"/>
        <v>205055.64625999998</v>
      </c>
      <c r="I92" s="1085">
        <f t="shared" si="10"/>
        <v>202846.67626000004</v>
      </c>
      <c r="J92" s="1085">
        <f t="shared" si="10"/>
        <v>201123.70626000006</v>
      </c>
      <c r="K92" s="1085">
        <f t="shared" si="10"/>
        <v>200858.73626000001</v>
      </c>
      <c r="L92" s="588"/>
      <c r="M92" s="352"/>
      <c r="N92" s="353"/>
    </row>
    <row r="93" spans="2:14" ht="13.15" customHeight="1" x14ac:dyDescent="0.2">
      <c r="B93" s="20"/>
      <c r="C93" s="35"/>
      <c r="D93" s="1"/>
      <c r="E93" s="346"/>
      <c r="F93" s="384"/>
      <c r="G93" s="384"/>
      <c r="H93" s="384"/>
      <c r="I93" s="584"/>
      <c r="J93" s="584"/>
      <c r="K93" s="584"/>
      <c r="L93" s="584"/>
      <c r="M93" s="6"/>
      <c r="N93" s="24"/>
    </row>
    <row r="94" spans="2:14" ht="13.15" customHeight="1" x14ac:dyDescent="0.2">
      <c r="B94" s="20"/>
      <c r="C94" s="22"/>
      <c r="D94" s="309"/>
      <c r="E94" s="380"/>
      <c r="F94" s="381"/>
      <c r="G94" s="381"/>
      <c r="H94" s="381"/>
      <c r="I94" s="381"/>
      <c r="J94" s="381"/>
      <c r="K94" s="381"/>
      <c r="L94" s="381"/>
      <c r="M94" s="22"/>
      <c r="N94" s="24"/>
    </row>
    <row r="95" spans="2:14" ht="13.15" customHeight="1" x14ac:dyDescent="0.2">
      <c r="B95" s="20"/>
      <c r="C95" s="22"/>
      <c r="D95" s="309"/>
      <c r="E95" s="380"/>
      <c r="F95" s="381"/>
      <c r="G95" s="381"/>
      <c r="H95" s="381"/>
      <c r="I95" s="381"/>
      <c r="J95" s="381"/>
      <c r="K95" s="381"/>
      <c r="L95" s="381"/>
      <c r="M95" s="22"/>
      <c r="N95" s="24"/>
    </row>
    <row r="96" spans="2:14" ht="13.15" customHeight="1" x14ac:dyDescent="0.2">
      <c r="B96" s="20"/>
      <c r="C96" s="35"/>
      <c r="D96" s="3"/>
      <c r="E96" s="3"/>
      <c r="F96" s="386"/>
      <c r="G96" s="386"/>
      <c r="H96" s="386"/>
      <c r="I96" s="387"/>
      <c r="J96" s="387"/>
      <c r="K96" s="387"/>
      <c r="L96" s="387"/>
      <c r="M96" s="387"/>
      <c r="N96" s="24"/>
    </row>
    <row r="97" spans="2:14" ht="13.15" customHeight="1" x14ac:dyDescent="0.2">
      <c r="B97" s="229"/>
      <c r="C97" s="235"/>
      <c r="D97" s="896" t="s">
        <v>256</v>
      </c>
      <c r="E97" s="7"/>
      <c r="F97" s="388"/>
      <c r="G97" s="388"/>
      <c r="H97" s="388"/>
      <c r="I97" s="389"/>
      <c r="J97" s="389"/>
      <c r="K97" s="389"/>
      <c r="L97" s="389"/>
      <c r="M97" s="389"/>
      <c r="N97" s="237"/>
    </row>
    <row r="98" spans="2:14" ht="13.15" customHeight="1" x14ac:dyDescent="0.2">
      <c r="B98" s="20"/>
      <c r="C98" s="35"/>
      <c r="D98" s="3"/>
      <c r="E98" s="3"/>
      <c r="F98" s="386"/>
      <c r="G98" s="386"/>
      <c r="H98" s="386"/>
      <c r="I98" s="387"/>
      <c r="J98" s="387"/>
      <c r="K98" s="387"/>
      <c r="L98" s="387"/>
      <c r="M98" s="387"/>
      <c r="N98" s="24"/>
    </row>
    <row r="99" spans="2:14" ht="13.15" customHeight="1" x14ac:dyDescent="0.2">
      <c r="B99" s="20"/>
      <c r="C99" s="35"/>
      <c r="D99" s="3" t="s">
        <v>257</v>
      </c>
      <c r="E99" s="3"/>
      <c r="F99" s="1081">
        <f>+baten!H222</f>
        <v>0</v>
      </c>
      <c r="G99" s="1081">
        <f>+baten!I222</f>
        <v>0</v>
      </c>
      <c r="H99" s="1081">
        <f>+baten!J222</f>
        <v>0</v>
      </c>
      <c r="I99" s="1081">
        <f>+baten!K222</f>
        <v>0</v>
      </c>
      <c r="J99" s="1081">
        <f>+baten!L222</f>
        <v>0</v>
      </c>
      <c r="K99" s="1081">
        <f>+baten!M222</f>
        <v>0</v>
      </c>
      <c r="L99" s="451"/>
      <c r="M99" s="387"/>
      <c r="N99" s="24"/>
    </row>
    <row r="100" spans="2:14" ht="13.15" customHeight="1" x14ac:dyDescent="0.2">
      <c r="B100" s="20"/>
      <c r="C100" s="35"/>
      <c r="D100" s="3" t="s">
        <v>258</v>
      </c>
      <c r="E100" s="3"/>
      <c r="F100" s="1081">
        <f>+baten!H235</f>
        <v>0</v>
      </c>
      <c r="G100" s="1081">
        <f>+baten!I235</f>
        <v>0</v>
      </c>
      <c r="H100" s="1081">
        <f>+baten!J235</f>
        <v>0</v>
      </c>
      <c r="I100" s="1081">
        <f>+baten!K235</f>
        <v>0</v>
      </c>
      <c r="J100" s="1081">
        <f>+baten!L235</f>
        <v>0</v>
      </c>
      <c r="K100" s="1081">
        <f>+baten!M235</f>
        <v>0</v>
      </c>
      <c r="L100" s="451"/>
      <c r="M100" s="387"/>
      <c r="N100" s="24"/>
    </row>
    <row r="101" spans="2:14" ht="13.15" customHeight="1" x14ac:dyDescent="0.2">
      <c r="B101" s="20"/>
      <c r="C101" s="35"/>
      <c r="D101" s="33"/>
      <c r="E101" s="3"/>
      <c r="F101" s="1034">
        <f t="shared" ref="F101:K101" si="11">SUM(F99:F100)</f>
        <v>0</v>
      </c>
      <c r="G101" s="1034">
        <f t="shared" si="11"/>
        <v>0</v>
      </c>
      <c r="H101" s="1034">
        <f t="shared" si="11"/>
        <v>0</v>
      </c>
      <c r="I101" s="1034">
        <f t="shared" si="11"/>
        <v>0</v>
      </c>
      <c r="J101" s="1034">
        <f t="shared" si="11"/>
        <v>0</v>
      </c>
      <c r="K101" s="1034">
        <f t="shared" si="11"/>
        <v>0</v>
      </c>
      <c r="L101" s="590"/>
      <c r="M101" s="387"/>
      <c r="N101" s="24"/>
    </row>
    <row r="102" spans="2:14" ht="13.15" customHeight="1" x14ac:dyDescent="0.2">
      <c r="B102" s="20"/>
      <c r="C102" s="41"/>
      <c r="D102" s="297"/>
      <c r="E102" s="297"/>
      <c r="F102" s="390"/>
      <c r="G102" s="390"/>
      <c r="H102" s="390"/>
      <c r="I102" s="391"/>
      <c r="J102" s="391"/>
      <c r="K102" s="391"/>
      <c r="L102" s="391"/>
      <c r="M102" s="391"/>
      <c r="N102" s="24"/>
    </row>
    <row r="103" spans="2:14" ht="13.15" customHeight="1" x14ac:dyDescent="0.2">
      <c r="B103" s="20"/>
      <c r="C103" s="22"/>
      <c r="D103" s="392"/>
      <c r="E103" s="22"/>
      <c r="F103" s="393"/>
      <c r="G103" s="393"/>
      <c r="H103" s="393"/>
      <c r="I103" s="393"/>
      <c r="J103" s="393"/>
      <c r="K103" s="393"/>
      <c r="L103" s="393"/>
      <c r="M103" s="22"/>
      <c r="N103" s="24"/>
    </row>
    <row r="104" spans="2:14" ht="13.15" customHeight="1" x14ac:dyDescent="0.25">
      <c r="B104" s="44"/>
      <c r="C104" s="45"/>
      <c r="D104" s="394"/>
      <c r="E104" s="45"/>
      <c r="F104" s="257"/>
      <c r="G104" s="257"/>
      <c r="H104" s="257"/>
      <c r="I104" s="257"/>
      <c r="J104" s="257"/>
      <c r="K104" s="257"/>
      <c r="L104" s="257"/>
      <c r="M104" s="47" t="s">
        <v>199</v>
      </c>
      <c r="N104" s="48"/>
    </row>
  </sheetData>
  <sheetProtection algorithmName="SHA-512" hashValue="tiSU9E2XzijO5pPdBhgR7I98F9QD9WpuTxTq2FV61nu/Gww5xygtw2Il08xGN9vL+gyynJAmPYFE+KgdnB9l8g==" saltValue="61/n6qqIt9ZPq83BQQvSGQ==" spinCount="100000" sheet="1" objects="1" scenarios="1"/>
  <pageMargins left="0.7" right="0.7" top="0.75" bottom="0.75" header="0.3" footer="0.3"/>
  <pageSetup paperSize="9" scale="59"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2" manualBreakCount="2">
    <brk id="14" max="1048575" man="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0"/>
  <sheetViews>
    <sheetView zoomScale="85" zoomScaleNormal="85" workbookViewId="0">
      <selection activeCell="B2" sqref="B2"/>
    </sheetView>
  </sheetViews>
  <sheetFormatPr defaultColWidth="9.140625" defaultRowHeight="12.75" x14ac:dyDescent="0.2"/>
  <cols>
    <col min="1" max="1" width="3.7109375" style="39" customWidth="1"/>
    <col min="2" max="3" width="2.7109375" style="39" customWidth="1"/>
    <col min="4" max="4" width="40.7109375" style="39" customWidth="1"/>
    <col min="5" max="5" width="2.7109375" style="39" customWidth="1"/>
    <col min="6" max="6" width="14.85546875" style="39" customWidth="1"/>
    <col min="7" max="10" width="14.85546875" style="9" customWidth="1"/>
    <col min="11" max="11" width="2.7109375" style="9" customWidth="1"/>
    <col min="12" max="12" width="2.7109375" style="39" customWidth="1"/>
    <col min="13" max="13" width="11.42578125" style="91" customWidth="1"/>
    <col min="14" max="14" width="33.7109375" style="39" customWidth="1"/>
    <col min="15" max="15" width="2.5703125" style="39" customWidth="1"/>
    <col min="16" max="20" width="10.7109375" style="39" customWidth="1"/>
    <col min="21" max="21" width="2.7109375" style="39" customWidth="1"/>
    <col min="22" max="16384" width="9.140625" style="39"/>
  </cols>
  <sheetData>
    <row r="2" spans="2:16" x14ac:dyDescent="0.2">
      <c r="B2" s="10"/>
      <c r="C2" s="11"/>
      <c r="D2" s="11"/>
      <c r="E2" s="11"/>
      <c r="F2" s="11"/>
      <c r="G2" s="12"/>
      <c r="H2" s="12"/>
      <c r="I2" s="12"/>
      <c r="J2" s="12"/>
      <c r="K2" s="12"/>
      <c r="L2" s="13"/>
    </row>
    <row r="3" spans="2:16" x14ac:dyDescent="0.2">
      <c r="B3" s="20"/>
      <c r="C3" s="22"/>
      <c r="D3" s="22"/>
      <c r="E3" s="22"/>
      <c r="F3" s="22"/>
      <c r="G3" s="23"/>
      <c r="H3" s="23"/>
      <c r="I3" s="23"/>
      <c r="J3" s="23"/>
      <c r="K3" s="23"/>
      <c r="L3" s="24"/>
    </row>
    <row r="4" spans="2:16" s="196" customFormat="1" ht="18.75" x14ac:dyDescent="0.3">
      <c r="B4" s="395"/>
      <c r="C4" s="609" t="s">
        <v>259</v>
      </c>
      <c r="D4" s="357"/>
      <c r="E4" s="15"/>
      <c r="F4" s="15"/>
      <c r="G4" s="16"/>
      <c r="H4" s="16"/>
      <c r="I4" s="16"/>
      <c r="J4" s="16"/>
      <c r="K4" s="16"/>
      <c r="L4" s="17"/>
      <c r="M4" s="396"/>
    </row>
    <row r="5" spans="2:16" s="196" customFormat="1" ht="18.75" x14ac:dyDescent="0.3">
      <c r="B5" s="395"/>
      <c r="C5" s="130" t="str">
        <f>+geg!G9</f>
        <v>De speciale school</v>
      </c>
      <c r="D5" s="15"/>
      <c r="E5" s="15"/>
      <c r="F5" s="15"/>
      <c r="G5" s="16"/>
      <c r="H5" s="16"/>
      <c r="I5" s="16"/>
      <c r="J5" s="16"/>
      <c r="K5" s="16"/>
      <c r="L5" s="17"/>
      <c r="M5" s="396"/>
    </row>
    <row r="6" spans="2:16" x14ac:dyDescent="0.2">
      <c r="B6" s="397"/>
      <c r="C6" s="380"/>
      <c r="D6" s="22"/>
      <c r="E6" s="22"/>
      <c r="F6" s="22"/>
      <c r="G6" s="23"/>
      <c r="H6" s="23"/>
      <c r="I6" s="23"/>
      <c r="J6" s="23"/>
      <c r="K6" s="23"/>
      <c r="L6" s="24"/>
    </row>
    <row r="7" spans="2:16" x14ac:dyDescent="0.2">
      <c r="B7" s="397"/>
      <c r="C7" s="380"/>
      <c r="D7" s="22"/>
      <c r="E7" s="22"/>
      <c r="F7" s="22"/>
      <c r="G7" s="23"/>
      <c r="H7" s="23"/>
      <c r="I7" s="23"/>
      <c r="J7" s="23"/>
      <c r="K7" s="23"/>
      <c r="L7" s="24"/>
    </row>
    <row r="8" spans="2:16" s="196" customFormat="1" x14ac:dyDescent="0.2">
      <c r="B8" s="29"/>
      <c r="C8" s="288"/>
      <c r="D8" s="333"/>
      <c r="E8" s="15"/>
      <c r="F8" s="1068">
        <f>+tab!C4</f>
        <v>2014</v>
      </c>
      <c r="G8" s="1068">
        <f>+tab!D4</f>
        <v>2015</v>
      </c>
      <c r="H8" s="1068">
        <f>+tab!E4</f>
        <v>2016</v>
      </c>
      <c r="I8" s="1068">
        <f>+tab!F4</f>
        <v>2017</v>
      </c>
      <c r="J8" s="1068">
        <f>+tab!G4</f>
        <v>2018</v>
      </c>
      <c r="K8" s="300"/>
      <c r="L8" s="17"/>
      <c r="M8" s="396"/>
    </row>
    <row r="9" spans="2:16" x14ac:dyDescent="0.2">
      <c r="B9" s="351"/>
      <c r="C9" s="304"/>
      <c r="D9" s="380"/>
      <c r="E9" s="22"/>
      <c r="F9" s="1067"/>
      <c r="G9" s="1066"/>
      <c r="H9" s="1066"/>
      <c r="I9" s="1066"/>
      <c r="J9" s="1066"/>
      <c r="K9" s="287"/>
      <c r="L9" s="24"/>
    </row>
    <row r="10" spans="2:16" x14ac:dyDescent="0.2">
      <c r="B10" s="351"/>
      <c r="C10" s="398"/>
      <c r="D10" s="382"/>
      <c r="E10" s="26"/>
      <c r="F10" s="26"/>
      <c r="G10" s="399"/>
      <c r="H10" s="399"/>
      <c r="I10" s="399"/>
      <c r="J10" s="399"/>
      <c r="K10" s="400"/>
      <c r="L10" s="24"/>
    </row>
    <row r="11" spans="2:16" x14ac:dyDescent="0.2">
      <c r="B11" s="20"/>
      <c r="C11" s="35"/>
      <c r="D11" s="896" t="s">
        <v>260</v>
      </c>
      <c r="E11" s="3"/>
      <c r="F11" s="3"/>
      <c r="G11" s="401"/>
      <c r="H11" s="401"/>
      <c r="I11" s="401"/>
      <c r="J11" s="401"/>
      <c r="K11" s="402"/>
      <c r="L11" s="24"/>
    </row>
    <row r="12" spans="2:16" x14ac:dyDescent="0.2">
      <c r="B12" s="20"/>
      <c r="C12" s="35"/>
      <c r="D12" s="3"/>
      <c r="E12" s="3"/>
      <c r="F12" s="3"/>
      <c r="G12" s="3"/>
      <c r="H12" s="3"/>
      <c r="I12" s="3"/>
      <c r="J12" s="3"/>
      <c r="K12" s="6"/>
      <c r="L12" s="403"/>
      <c r="M12" s="209"/>
      <c r="N12" s="9"/>
      <c r="O12" s="9"/>
      <c r="P12" s="9"/>
    </row>
    <row r="13" spans="2:16" x14ac:dyDescent="0.2">
      <c r="B13" s="20"/>
      <c r="C13" s="35"/>
      <c r="D13" s="346" t="s">
        <v>261</v>
      </c>
      <c r="E13" s="3"/>
      <c r="F13" s="3"/>
      <c r="G13" s="3"/>
      <c r="H13" s="3"/>
      <c r="I13" s="3"/>
      <c r="J13" s="3"/>
      <c r="K13" s="6"/>
      <c r="L13" s="24"/>
    </row>
    <row r="14" spans="2:16" x14ac:dyDescent="0.2">
      <c r="B14" s="20"/>
      <c r="C14" s="35"/>
      <c r="D14" s="3" t="s">
        <v>263</v>
      </c>
      <c r="E14" s="3"/>
      <c r="F14" s="691">
        <v>0</v>
      </c>
      <c r="G14" s="1081">
        <f t="shared" ref="G14:J14" si="0">F14</f>
        <v>0</v>
      </c>
      <c r="H14" s="1081">
        <f t="shared" si="0"/>
        <v>0</v>
      </c>
      <c r="I14" s="1081">
        <f t="shared" si="0"/>
        <v>0</v>
      </c>
      <c r="J14" s="1081">
        <f t="shared" si="0"/>
        <v>0</v>
      </c>
      <c r="K14" s="404"/>
      <c r="L14" s="24"/>
    </row>
    <row r="15" spans="2:16" x14ac:dyDescent="0.2">
      <c r="B15" s="20"/>
      <c r="C15" s="35"/>
      <c r="D15" s="3" t="s">
        <v>262</v>
      </c>
      <c r="E15" s="3"/>
      <c r="F15" s="1075">
        <f>+act!F61</f>
        <v>0</v>
      </c>
      <c r="G15" s="1075">
        <f>+act!G61</f>
        <v>0</v>
      </c>
      <c r="H15" s="1075">
        <f>+act!H61</f>
        <v>0</v>
      </c>
      <c r="I15" s="1075">
        <f>+act!I61</f>
        <v>0</v>
      </c>
      <c r="J15" s="1075">
        <f>+act!J61</f>
        <v>0</v>
      </c>
      <c r="K15" s="404"/>
      <c r="L15" s="24"/>
    </row>
    <row r="16" spans="2:16" x14ac:dyDescent="0.2">
      <c r="B16" s="20"/>
      <c r="C16" s="35"/>
      <c r="D16" s="3" t="s">
        <v>264</v>
      </c>
      <c r="E16" s="3"/>
      <c r="F16" s="327">
        <v>0</v>
      </c>
      <c r="G16" s="327">
        <f t="shared" ref="G16:J16" si="1">F16</f>
        <v>0</v>
      </c>
      <c r="H16" s="327">
        <f t="shared" si="1"/>
        <v>0</v>
      </c>
      <c r="I16" s="327">
        <f t="shared" si="1"/>
        <v>0</v>
      </c>
      <c r="J16" s="327">
        <f t="shared" si="1"/>
        <v>0</v>
      </c>
      <c r="K16" s="404"/>
      <c r="L16" s="24"/>
    </row>
    <row r="17" spans="2:20" x14ac:dyDescent="0.2">
      <c r="B17" s="20"/>
      <c r="C17" s="35"/>
      <c r="D17" s="31"/>
      <c r="E17" s="3"/>
      <c r="F17" s="1083">
        <f>SUM(F14:F16)</f>
        <v>0</v>
      </c>
      <c r="G17" s="1083">
        <f>SUM(G14:G16)</f>
        <v>0</v>
      </c>
      <c r="H17" s="1083">
        <f t="shared" ref="H17:J17" si="2">SUM(H14:H16)</f>
        <v>0</v>
      </c>
      <c r="I17" s="1083">
        <f t="shared" si="2"/>
        <v>0</v>
      </c>
      <c r="J17" s="1083">
        <f t="shared" si="2"/>
        <v>0</v>
      </c>
      <c r="K17" s="405"/>
      <c r="L17" s="24"/>
    </row>
    <row r="18" spans="2:20" x14ac:dyDescent="0.2">
      <c r="B18" s="20"/>
      <c r="C18" s="35"/>
      <c r="D18" s="346" t="s">
        <v>265</v>
      </c>
      <c r="E18" s="3"/>
      <c r="F18" s="406"/>
      <c r="G18" s="406"/>
      <c r="H18" s="406"/>
      <c r="I18" s="406"/>
      <c r="J18" s="406"/>
      <c r="K18" s="404"/>
      <c r="L18" s="24"/>
    </row>
    <row r="19" spans="2:20" x14ac:dyDescent="0.2">
      <c r="B19" s="20"/>
      <c r="C19" s="35"/>
      <c r="D19" s="3" t="s">
        <v>266</v>
      </c>
      <c r="E19" s="3"/>
      <c r="F19" s="327">
        <v>0</v>
      </c>
      <c r="G19" s="327">
        <v>0</v>
      </c>
      <c r="H19" s="327">
        <f>G19</f>
        <v>0</v>
      </c>
      <c r="I19" s="327">
        <f>H19</f>
        <v>0</v>
      </c>
      <c r="J19" s="327">
        <f>I19</f>
        <v>0</v>
      </c>
      <c r="K19" s="404"/>
      <c r="L19" s="24"/>
    </row>
    <row r="20" spans="2:20" x14ac:dyDescent="0.2">
      <c r="B20" s="20"/>
      <c r="C20" s="35"/>
      <c r="D20" s="3" t="s">
        <v>267</v>
      </c>
      <c r="E20" s="3"/>
      <c r="F20" s="327">
        <v>0</v>
      </c>
      <c r="G20" s="327">
        <v>0</v>
      </c>
      <c r="H20" s="327">
        <f t="shared" ref="H20:J21" si="3">G20</f>
        <v>0</v>
      </c>
      <c r="I20" s="327">
        <f t="shared" si="3"/>
        <v>0</v>
      </c>
      <c r="J20" s="327">
        <f t="shared" si="3"/>
        <v>0</v>
      </c>
      <c r="K20" s="404"/>
      <c r="L20" s="24"/>
    </row>
    <row r="21" spans="2:20" x14ac:dyDescent="0.2">
      <c r="B21" s="20"/>
      <c r="C21" s="35"/>
      <c r="D21" s="3" t="s">
        <v>268</v>
      </c>
      <c r="E21" s="3"/>
      <c r="F21" s="327">
        <v>0</v>
      </c>
      <c r="G21" s="327">
        <v>0</v>
      </c>
      <c r="H21" s="327">
        <f t="shared" si="3"/>
        <v>0</v>
      </c>
      <c r="I21" s="327">
        <f t="shared" si="3"/>
        <v>0</v>
      </c>
      <c r="J21" s="327">
        <f t="shared" si="3"/>
        <v>0</v>
      </c>
      <c r="K21" s="404"/>
      <c r="L21" s="24"/>
    </row>
    <row r="22" spans="2:20" x14ac:dyDescent="0.2">
      <c r="B22" s="20"/>
      <c r="C22" s="35"/>
      <c r="D22" s="3" t="s">
        <v>269</v>
      </c>
      <c r="E22" s="3"/>
      <c r="F22" s="692">
        <v>0</v>
      </c>
      <c r="G22" s="1075">
        <f t="shared" ref="G22:J22" si="4">G57-(G17+(SUM(G19:G21)))</f>
        <v>62253.24010833331</v>
      </c>
      <c r="H22" s="1075">
        <f t="shared" si="4"/>
        <v>271130.28720166662</v>
      </c>
      <c r="I22" s="1075">
        <f t="shared" si="4"/>
        <v>475016.64429500006</v>
      </c>
      <c r="J22" s="1075">
        <f t="shared" si="4"/>
        <v>677098.71638833336</v>
      </c>
      <c r="K22" s="404"/>
      <c r="L22" s="24"/>
    </row>
    <row r="23" spans="2:20" x14ac:dyDescent="0.2">
      <c r="B23" s="20"/>
      <c r="C23" s="35"/>
      <c r="D23" s="31"/>
      <c r="E23" s="3"/>
      <c r="F23" s="1083">
        <f t="shared" ref="F23:J23" si="5">SUM(F19:F22)</f>
        <v>0</v>
      </c>
      <c r="G23" s="1083">
        <f t="shared" si="5"/>
        <v>62253.24010833331</v>
      </c>
      <c r="H23" s="1083">
        <f t="shared" si="5"/>
        <v>271130.28720166662</v>
      </c>
      <c r="I23" s="1083">
        <f t="shared" si="5"/>
        <v>475016.64429500006</v>
      </c>
      <c r="J23" s="1083">
        <f t="shared" si="5"/>
        <v>677098.71638833336</v>
      </c>
      <c r="K23" s="405"/>
      <c r="L23" s="24"/>
    </row>
    <row r="24" spans="2:20" x14ac:dyDescent="0.2">
      <c r="B24" s="20"/>
      <c r="C24" s="35"/>
      <c r="D24" s="3"/>
      <c r="E24" s="3"/>
      <c r="F24" s="3"/>
      <c r="G24" s="3"/>
      <c r="H24" s="3"/>
      <c r="I24" s="3"/>
      <c r="J24" s="3"/>
      <c r="K24" s="6"/>
      <c r="L24" s="24"/>
    </row>
    <row r="25" spans="2:20" x14ac:dyDescent="0.2">
      <c r="B25" s="20"/>
      <c r="C25" s="35"/>
      <c r="D25" s="31" t="s">
        <v>270</v>
      </c>
      <c r="E25" s="386"/>
      <c r="F25" s="1082">
        <f t="shared" ref="F25:J25" si="6">F17+F23</f>
        <v>0</v>
      </c>
      <c r="G25" s="1082">
        <f t="shared" si="6"/>
        <v>62253.24010833331</v>
      </c>
      <c r="H25" s="1082">
        <f t="shared" si="6"/>
        <v>271130.28720166662</v>
      </c>
      <c r="I25" s="1082">
        <f t="shared" si="6"/>
        <v>475016.64429500006</v>
      </c>
      <c r="J25" s="1082">
        <f t="shared" si="6"/>
        <v>677098.71638833336</v>
      </c>
      <c r="K25" s="405"/>
      <c r="L25" s="24"/>
    </row>
    <row r="26" spans="2:20" x14ac:dyDescent="0.2">
      <c r="B26" s="20"/>
      <c r="C26" s="41"/>
      <c r="D26" s="297"/>
      <c r="E26" s="390"/>
      <c r="F26" s="188"/>
      <c r="G26" s="188"/>
      <c r="H26" s="188"/>
      <c r="I26" s="188"/>
      <c r="J26" s="188"/>
      <c r="K26" s="407"/>
      <c r="L26" s="24"/>
      <c r="N26" s="294"/>
      <c r="P26" s="408"/>
      <c r="Q26" s="408"/>
      <c r="R26" s="408"/>
      <c r="S26" s="408"/>
      <c r="T26" s="408"/>
    </row>
    <row r="27" spans="2:20" x14ac:dyDescent="0.2">
      <c r="B27" s="20"/>
      <c r="C27" s="22"/>
      <c r="D27" s="22"/>
      <c r="E27" s="358"/>
      <c r="F27" s="23"/>
      <c r="G27" s="249"/>
      <c r="H27" s="249"/>
      <c r="I27" s="249"/>
      <c r="J27" s="249"/>
      <c r="K27" s="23"/>
      <c r="L27" s="24"/>
      <c r="N27" s="294"/>
      <c r="P27" s="408"/>
      <c r="Q27" s="408"/>
      <c r="R27" s="408"/>
      <c r="S27" s="408"/>
      <c r="T27" s="408"/>
    </row>
    <row r="28" spans="2:20" x14ac:dyDescent="0.2">
      <c r="B28" s="20"/>
      <c r="C28" s="25"/>
      <c r="D28" s="26"/>
      <c r="E28" s="409"/>
      <c r="F28" s="409"/>
      <c r="G28" s="409"/>
      <c r="H28" s="409"/>
      <c r="I28" s="409"/>
      <c r="J28" s="409"/>
      <c r="K28" s="410"/>
      <c r="L28" s="24"/>
      <c r="N28" s="294"/>
      <c r="P28" s="408"/>
      <c r="Q28" s="408"/>
      <c r="R28" s="408"/>
      <c r="S28" s="408"/>
      <c r="T28" s="408"/>
    </row>
    <row r="29" spans="2:20" x14ac:dyDescent="0.2">
      <c r="B29" s="20"/>
      <c r="C29" s="35"/>
      <c r="D29" s="896" t="s">
        <v>271</v>
      </c>
      <c r="E29" s="3"/>
      <c r="F29" s="36"/>
      <c r="G29" s="36"/>
      <c r="H29" s="36"/>
      <c r="I29" s="36"/>
      <c r="J29" s="36"/>
      <c r="K29" s="239"/>
      <c r="L29" s="24"/>
      <c r="N29" s="294"/>
      <c r="P29" s="408"/>
      <c r="Q29" s="408"/>
      <c r="R29" s="408"/>
      <c r="S29" s="408"/>
      <c r="T29" s="408"/>
    </row>
    <row r="30" spans="2:20" x14ac:dyDescent="0.2">
      <c r="B30" s="411"/>
      <c r="C30" s="412"/>
      <c r="D30" s="3"/>
      <c r="E30" s="386"/>
      <c r="F30" s="36"/>
      <c r="G30" s="36"/>
      <c r="H30" s="36"/>
      <c r="I30" s="36"/>
      <c r="J30" s="36"/>
      <c r="K30" s="239"/>
      <c r="L30" s="24"/>
      <c r="N30" s="294"/>
      <c r="P30" s="408"/>
      <c r="Q30" s="408"/>
      <c r="R30" s="408"/>
      <c r="S30" s="408"/>
      <c r="T30" s="408"/>
    </row>
    <row r="31" spans="2:20" x14ac:dyDescent="0.2">
      <c r="B31" s="411"/>
      <c r="C31" s="412"/>
      <c r="D31" s="3" t="s">
        <v>272</v>
      </c>
      <c r="E31" s="386"/>
      <c r="F31" s="36"/>
      <c r="G31" s="36"/>
      <c r="H31" s="36"/>
      <c r="I31" s="36"/>
      <c r="J31" s="36"/>
      <c r="K31" s="239"/>
      <c r="L31" s="24"/>
      <c r="N31" s="294"/>
      <c r="P31" s="408"/>
      <c r="Q31" s="408"/>
      <c r="R31" s="408"/>
      <c r="S31" s="408"/>
      <c r="T31" s="408"/>
    </row>
    <row r="32" spans="2:20" x14ac:dyDescent="0.2">
      <c r="B32" s="411"/>
      <c r="C32" s="412"/>
      <c r="D32" s="346" t="s">
        <v>273</v>
      </c>
      <c r="E32" s="386"/>
      <c r="F32" s="1075">
        <f>F25-SUM(F33:F35)-F42-F46-F55</f>
        <v>0</v>
      </c>
      <c r="G32" s="1075">
        <f>F36+begr!F40-SUM(G33:G35)</f>
        <v>62253.24010833331</v>
      </c>
      <c r="H32" s="1075">
        <f>G36+begr!G40-SUM(H33:H35)</f>
        <v>271814.06220166665</v>
      </c>
      <c r="I32" s="1075">
        <f>H36+begr!H40-SUM(I33:I35)</f>
        <v>478124.25429500005</v>
      </c>
      <c r="J32" s="1075">
        <f>I36+begr!I40-SUM(J33:J35)</f>
        <v>682259.49638833338</v>
      </c>
      <c r="K32" s="239"/>
      <c r="L32" s="24"/>
      <c r="N32" s="294"/>
      <c r="P32" s="408"/>
      <c r="Q32" s="408"/>
      <c r="R32" s="408"/>
      <c r="S32" s="408"/>
      <c r="T32" s="408"/>
    </row>
    <row r="33" spans="2:20" x14ac:dyDescent="0.2">
      <c r="B33" s="411"/>
      <c r="C33" s="412"/>
      <c r="D33" s="346" t="s">
        <v>274</v>
      </c>
      <c r="E33" s="386"/>
      <c r="F33" s="327">
        <v>0</v>
      </c>
      <c r="G33" s="327">
        <v>0</v>
      </c>
      <c r="H33" s="327">
        <f t="shared" ref="H33:J35" si="7">G33</f>
        <v>0</v>
      </c>
      <c r="I33" s="327">
        <f t="shared" si="7"/>
        <v>0</v>
      </c>
      <c r="J33" s="327">
        <f t="shared" si="7"/>
        <v>0</v>
      </c>
      <c r="K33" s="239"/>
      <c r="L33" s="24"/>
      <c r="N33" s="294"/>
      <c r="P33" s="408"/>
      <c r="Q33" s="408"/>
      <c r="R33" s="408"/>
      <c r="S33" s="408"/>
      <c r="T33" s="408"/>
    </row>
    <row r="34" spans="2:20" x14ac:dyDescent="0.2">
      <c r="B34" s="411"/>
      <c r="C34" s="412"/>
      <c r="D34" s="346" t="s">
        <v>275</v>
      </c>
      <c r="E34" s="386"/>
      <c r="F34" s="327">
        <v>0</v>
      </c>
      <c r="G34" s="327">
        <v>0</v>
      </c>
      <c r="H34" s="327">
        <f t="shared" si="7"/>
        <v>0</v>
      </c>
      <c r="I34" s="327">
        <f t="shared" si="7"/>
        <v>0</v>
      </c>
      <c r="J34" s="327">
        <f t="shared" si="7"/>
        <v>0</v>
      </c>
      <c r="K34" s="239"/>
      <c r="L34" s="24"/>
      <c r="N34" s="294"/>
      <c r="P34" s="408"/>
      <c r="Q34" s="408"/>
      <c r="R34" s="408"/>
      <c r="S34" s="408"/>
      <c r="T34" s="408"/>
    </row>
    <row r="35" spans="2:20" x14ac:dyDescent="0.2">
      <c r="B35" s="411"/>
      <c r="C35" s="412"/>
      <c r="D35" s="346" t="s">
        <v>276</v>
      </c>
      <c r="E35" s="386"/>
      <c r="F35" s="327">
        <v>0</v>
      </c>
      <c r="G35" s="327">
        <v>0</v>
      </c>
      <c r="H35" s="327">
        <f t="shared" si="7"/>
        <v>0</v>
      </c>
      <c r="I35" s="327">
        <f t="shared" si="7"/>
        <v>0</v>
      </c>
      <c r="J35" s="327">
        <f t="shared" si="7"/>
        <v>0</v>
      </c>
      <c r="K35" s="239"/>
      <c r="L35" s="24"/>
      <c r="N35" s="294"/>
      <c r="P35" s="408"/>
      <c r="Q35" s="408"/>
      <c r="R35" s="408"/>
      <c r="S35" s="408"/>
      <c r="T35" s="408"/>
    </row>
    <row r="36" spans="2:20" x14ac:dyDescent="0.2">
      <c r="B36" s="20"/>
      <c r="C36" s="35"/>
      <c r="D36" s="33"/>
      <c r="E36" s="3"/>
      <c r="F36" s="1083">
        <f t="shared" ref="F36:J36" si="8">SUM(F32:F35)</f>
        <v>0</v>
      </c>
      <c r="G36" s="1083">
        <f t="shared" si="8"/>
        <v>62253.24010833331</v>
      </c>
      <c r="H36" s="1083">
        <f t="shared" si="8"/>
        <v>271814.06220166665</v>
      </c>
      <c r="I36" s="1083">
        <f t="shared" si="8"/>
        <v>478124.25429500005</v>
      </c>
      <c r="J36" s="1083">
        <f t="shared" si="8"/>
        <v>682259.49638833338</v>
      </c>
      <c r="K36" s="405"/>
      <c r="L36" s="24"/>
    </row>
    <row r="37" spans="2:20" x14ac:dyDescent="0.2">
      <c r="B37" s="20"/>
      <c r="C37" s="35"/>
      <c r="D37" s="3" t="s">
        <v>277</v>
      </c>
      <c r="E37" s="3"/>
      <c r="F37" s="3"/>
      <c r="G37" s="3"/>
      <c r="H37" s="3"/>
      <c r="I37" s="3"/>
      <c r="J37" s="3"/>
      <c r="K37" s="6"/>
      <c r="L37" s="24"/>
    </row>
    <row r="38" spans="2:20" x14ac:dyDescent="0.2">
      <c r="B38" s="20"/>
      <c r="C38" s="35"/>
      <c r="D38" s="346" t="s">
        <v>278</v>
      </c>
      <c r="E38" s="3"/>
      <c r="F38" s="1075">
        <f>+mop!F19</f>
        <v>0</v>
      </c>
      <c r="G38" s="1075">
        <f>+mop!G19</f>
        <v>0</v>
      </c>
      <c r="H38" s="1075">
        <f>+mop!H19</f>
        <v>0</v>
      </c>
      <c r="I38" s="1075">
        <f>+mop!I19</f>
        <v>0</v>
      </c>
      <c r="J38" s="1075">
        <f>+mop!J19</f>
        <v>0</v>
      </c>
      <c r="K38" s="404"/>
      <c r="L38" s="24"/>
    </row>
    <row r="39" spans="2:20" s="196" customFormat="1" x14ac:dyDescent="0.2">
      <c r="B39" s="14"/>
      <c r="C39" s="32"/>
      <c r="D39" s="346" t="s">
        <v>279</v>
      </c>
      <c r="E39" s="3"/>
      <c r="F39" s="327">
        <v>0</v>
      </c>
      <c r="G39" s="1075">
        <f>F39+lasten!I152-lasten!I153</f>
        <v>0</v>
      </c>
      <c r="H39" s="1075">
        <f>G39+lasten!J152-lasten!J153</f>
        <v>-683.77500000000009</v>
      </c>
      <c r="I39" s="1075">
        <f>H39+lasten!K152-lasten!K153</f>
        <v>-3107.6100000000006</v>
      </c>
      <c r="J39" s="1075">
        <f>I39+lasten!L152-lasten!L153</f>
        <v>-5160.7800000000007</v>
      </c>
      <c r="K39" s="404"/>
      <c r="L39" s="17"/>
      <c r="M39" s="396"/>
    </row>
    <row r="40" spans="2:20" s="196" customFormat="1" x14ac:dyDescent="0.2">
      <c r="B40" s="14"/>
      <c r="C40" s="32"/>
      <c r="D40" s="346" t="s">
        <v>678</v>
      </c>
      <c r="E40" s="3"/>
      <c r="F40" s="327">
        <v>0</v>
      </c>
      <c r="G40" s="327">
        <f>F40</f>
        <v>0</v>
      </c>
      <c r="H40" s="327">
        <f t="shared" ref="H40" si="9">G40</f>
        <v>0</v>
      </c>
      <c r="I40" s="327">
        <f t="shared" ref="I40" si="10">H40</f>
        <v>0</v>
      </c>
      <c r="J40" s="327">
        <f t="shared" ref="J40" si="11">I40</f>
        <v>0</v>
      </c>
      <c r="K40" s="404"/>
      <c r="L40" s="17"/>
      <c r="M40" s="396"/>
    </row>
    <row r="41" spans="2:20" s="196" customFormat="1" x14ac:dyDescent="0.2">
      <c r="B41" s="14"/>
      <c r="C41" s="32"/>
      <c r="D41" s="346" t="s">
        <v>280</v>
      </c>
      <c r="E41" s="3"/>
      <c r="F41" s="327">
        <v>0</v>
      </c>
      <c r="G41" s="327">
        <f>F41</f>
        <v>0</v>
      </c>
      <c r="H41" s="327">
        <f t="shared" ref="H41:J41" si="12">G41</f>
        <v>0</v>
      </c>
      <c r="I41" s="327">
        <f t="shared" si="12"/>
        <v>0</v>
      </c>
      <c r="J41" s="327">
        <f t="shared" si="12"/>
        <v>0</v>
      </c>
      <c r="K41" s="404"/>
      <c r="L41" s="17"/>
      <c r="M41" s="396"/>
    </row>
    <row r="42" spans="2:20" x14ac:dyDescent="0.2">
      <c r="B42" s="20"/>
      <c r="C42" s="35"/>
      <c r="D42" s="33"/>
      <c r="E42" s="3"/>
      <c r="F42" s="1083">
        <f t="shared" ref="F42:J42" si="13">SUM(F38:F41)</f>
        <v>0</v>
      </c>
      <c r="G42" s="1083">
        <f t="shared" si="13"/>
        <v>0</v>
      </c>
      <c r="H42" s="1083">
        <f t="shared" si="13"/>
        <v>-683.77500000000009</v>
      </c>
      <c r="I42" s="1083">
        <f t="shared" si="13"/>
        <v>-3107.6100000000006</v>
      </c>
      <c r="J42" s="1083">
        <f t="shared" si="13"/>
        <v>-5160.7800000000007</v>
      </c>
      <c r="K42" s="405"/>
      <c r="L42" s="24"/>
    </row>
    <row r="43" spans="2:20" x14ac:dyDescent="0.2">
      <c r="B43" s="20"/>
      <c r="C43" s="35"/>
      <c r="D43" s="3" t="s">
        <v>281</v>
      </c>
      <c r="E43" s="3"/>
      <c r="F43" s="406"/>
      <c r="G43" s="406"/>
      <c r="H43" s="406"/>
      <c r="I43" s="406"/>
      <c r="J43" s="406"/>
      <c r="K43" s="404"/>
      <c r="L43" s="24"/>
    </row>
    <row r="44" spans="2:20" x14ac:dyDescent="0.2">
      <c r="B44" s="20"/>
      <c r="C44" s="35"/>
      <c r="D44" s="346" t="s">
        <v>282</v>
      </c>
      <c r="E44" s="3"/>
      <c r="F44" s="327">
        <v>0</v>
      </c>
      <c r="G44" s="327">
        <f t="shared" ref="G44:J45" si="14">F44</f>
        <v>0</v>
      </c>
      <c r="H44" s="327">
        <f t="shared" si="14"/>
        <v>0</v>
      </c>
      <c r="I44" s="327">
        <f t="shared" si="14"/>
        <v>0</v>
      </c>
      <c r="J44" s="327">
        <f t="shared" si="14"/>
        <v>0</v>
      </c>
      <c r="K44" s="404"/>
      <c r="L44" s="24"/>
    </row>
    <row r="45" spans="2:20" x14ac:dyDescent="0.2">
      <c r="B45" s="20"/>
      <c r="C45" s="35"/>
      <c r="D45" s="346" t="s">
        <v>283</v>
      </c>
      <c r="E45" s="3"/>
      <c r="F45" s="327">
        <v>0</v>
      </c>
      <c r="G45" s="327">
        <f t="shared" si="14"/>
        <v>0</v>
      </c>
      <c r="H45" s="327">
        <f t="shared" si="14"/>
        <v>0</v>
      </c>
      <c r="I45" s="327">
        <f t="shared" si="14"/>
        <v>0</v>
      </c>
      <c r="J45" s="327">
        <f t="shared" si="14"/>
        <v>0</v>
      </c>
      <c r="K45" s="404"/>
      <c r="L45" s="24"/>
    </row>
    <row r="46" spans="2:20" x14ac:dyDescent="0.2">
      <c r="B46" s="20"/>
      <c r="C46" s="35"/>
      <c r="D46" s="31"/>
      <c r="E46" s="3"/>
      <c r="F46" s="1083">
        <f t="shared" ref="F46:J46" si="15">SUM(F44:F45)</f>
        <v>0</v>
      </c>
      <c r="G46" s="1083">
        <f t="shared" si="15"/>
        <v>0</v>
      </c>
      <c r="H46" s="1083">
        <f t="shared" si="15"/>
        <v>0</v>
      </c>
      <c r="I46" s="1083">
        <f t="shared" si="15"/>
        <v>0</v>
      </c>
      <c r="J46" s="1083">
        <f t="shared" si="15"/>
        <v>0</v>
      </c>
      <c r="K46" s="405"/>
      <c r="L46" s="24"/>
    </row>
    <row r="47" spans="2:20" x14ac:dyDescent="0.2">
      <c r="B47" s="20"/>
      <c r="C47" s="35"/>
      <c r="D47" s="3" t="s">
        <v>284</v>
      </c>
      <c r="E47" s="3"/>
      <c r="F47" s="406"/>
      <c r="G47" s="406"/>
      <c r="H47" s="406"/>
      <c r="I47" s="406"/>
      <c r="J47" s="406"/>
      <c r="K47" s="404"/>
      <c r="L47" s="24"/>
    </row>
    <row r="48" spans="2:20" x14ac:dyDescent="0.2">
      <c r="B48" s="20"/>
      <c r="C48" s="35"/>
      <c r="D48" s="346" t="s">
        <v>282</v>
      </c>
      <c r="E48" s="3"/>
      <c r="F48" s="327">
        <v>0</v>
      </c>
      <c r="G48" s="327">
        <f>F48</f>
        <v>0</v>
      </c>
      <c r="H48" s="327">
        <f>G48</f>
        <v>0</v>
      </c>
      <c r="I48" s="327">
        <f t="shared" ref="I48:J54" si="16">H48</f>
        <v>0</v>
      </c>
      <c r="J48" s="327">
        <f t="shared" si="16"/>
        <v>0</v>
      </c>
      <c r="K48" s="404"/>
      <c r="L48" s="24"/>
    </row>
    <row r="49" spans="2:13" x14ac:dyDescent="0.2">
      <c r="B49" s="20"/>
      <c r="C49" s="35"/>
      <c r="D49" s="346" t="s">
        <v>285</v>
      </c>
      <c r="E49" s="3"/>
      <c r="F49" s="327">
        <v>0</v>
      </c>
      <c r="G49" s="327">
        <f t="shared" ref="G49:G54" si="17">F49</f>
        <v>0</v>
      </c>
      <c r="H49" s="327">
        <f t="shared" ref="H49:H54" si="18">G49</f>
        <v>0</v>
      </c>
      <c r="I49" s="327">
        <f t="shared" si="16"/>
        <v>0</v>
      </c>
      <c r="J49" s="327">
        <f t="shared" si="16"/>
        <v>0</v>
      </c>
      <c r="K49" s="404"/>
      <c r="L49" s="24"/>
    </row>
    <row r="50" spans="2:13" x14ac:dyDescent="0.2">
      <c r="B50" s="20"/>
      <c r="C50" s="35"/>
      <c r="D50" s="346" t="s">
        <v>286</v>
      </c>
      <c r="E50" s="3"/>
      <c r="F50" s="327">
        <v>0</v>
      </c>
      <c r="G50" s="327">
        <f t="shared" si="17"/>
        <v>0</v>
      </c>
      <c r="H50" s="327">
        <f t="shared" si="18"/>
        <v>0</v>
      </c>
      <c r="I50" s="327">
        <f t="shared" si="16"/>
        <v>0</v>
      </c>
      <c r="J50" s="327">
        <f t="shared" si="16"/>
        <v>0</v>
      </c>
      <c r="K50" s="404"/>
      <c r="L50" s="24"/>
      <c r="M50" s="39"/>
    </row>
    <row r="51" spans="2:13" x14ac:dyDescent="0.2">
      <c r="B51" s="20"/>
      <c r="C51" s="35"/>
      <c r="D51" s="346" t="s">
        <v>287</v>
      </c>
      <c r="E51" s="3"/>
      <c r="F51" s="327">
        <v>0</v>
      </c>
      <c r="G51" s="327">
        <f t="shared" si="17"/>
        <v>0</v>
      </c>
      <c r="H51" s="327">
        <f>G51</f>
        <v>0</v>
      </c>
      <c r="I51" s="327">
        <f t="shared" si="16"/>
        <v>0</v>
      </c>
      <c r="J51" s="327">
        <f t="shared" si="16"/>
        <v>0</v>
      </c>
      <c r="K51" s="404"/>
      <c r="L51" s="24"/>
      <c r="M51" s="39"/>
    </row>
    <row r="52" spans="2:13" x14ac:dyDescent="0.2">
      <c r="B52" s="20"/>
      <c r="C52" s="35"/>
      <c r="D52" s="346" t="s">
        <v>288</v>
      </c>
      <c r="E52" s="3"/>
      <c r="F52" s="327">
        <v>0</v>
      </c>
      <c r="G52" s="327">
        <f t="shared" si="17"/>
        <v>0</v>
      </c>
      <c r="H52" s="327">
        <f t="shared" si="18"/>
        <v>0</v>
      </c>
      <c r="I52" s="327">
        <f t="shared" si="16"/>
        <v>0</v>
      </c>
      <c r="J52" s="327">
        <f t="shared" si="16"/>
        <v>0</v>
      </c>
      <c r="K52" s="404"/>
      <c r="L52" s="24"/>
      <c r="M52" s="39"/>
    </row>
    <row r="53" spans="2:13" x14ac:dyDescent="0.2">
      <c r="B53" s="20"/>
      <c r="C53" s="35"/>
      <c r="D53" s="346" t="s">
        <v>289</v>
      </c>
      <c r="E53" s="3"/>
      <c r="F53" s="327">
        <v>0</v>
      </c>
      <c r="G53" s="327">
        <f t="shared" si="17"/>
        <v>0</v>
      </c>
      <c r="H53" s="327">
        <f t="shared" si="18"/>
        <v>0</v>
      </c>
      <c r="I53" s="327">
        <f t="shared" si="16"/>
        <v>0</v>
      </c>
      <c r="J53" s="327">
        <f t="shared" si="16"/>
        <v>0</v>
      </c>
      <c r="K53" s="404"/>
      <c r="L53" s="24"/>
      <c r="M53" s="39"/>
    </row>
    <row r="54" spans="2:13" x14ac:dyDescent="0.2">
      <c r="B54" s="20"/>
      <c r="C54" s="35"/>
      <c r="D54" s="346" t="s">
        <v>290</v>
      </c>
      <c r="E54" s="3"/>
      <c r="F54" s="327">
        <v>0</v>
      </c>
      <c r="G54" s="327">
        <f t="shared" si="17"/>
        <v>0</v>
      </c>
      <c r="H54" s="327">
        <f t="shared" si="18"/>
        <v>0</v>
      </c>
      <c r="I54" s="327">
        <f t="shared" si="16"/>
        <v>0</v>
      </c>
      <c r="J54" s="327">
        <f t="shared" si="16"/>
        <v>0</v>
      </c>
      <c r="K54" s="404"/>
      <c r="L54" s="24"/>
      <c r="M54" s="39"/>
    </row>
    <row r="55" spans="2:13" x14ac:dyDescent="0.2">
      <c r="B55" s="20"/>
      <c r="C55" s="35"/>
      <c r="D55" s="31"/>
      <c r="E55" s="3"/>
      <c r="F55" s="1083">
        <f t="shared" ref="F55:J55" si="19">SUM(F48:F54)</f>
        <v>0</v>
      </c>
      <c r="G55" s="1083">
        <f t="shared" si="19"/>
        <v>0</v>
      </c>
      <c r="H55" s="1083">
        <f t="shared" si="19"/>
        <v>0</v>
      </c>
      <c r="I55" s="1083">
        <f t="shared" si="19"/>
        <v>0</v>
      </c>
      <c r="J55" s="1083">
        <f t="shared" si="19"/>
        <v>0</v>
      </c>
      <c r="K55" s="405"/>
      <c r="L55" s="24"/>
      <c r="M55" s="39"/>
    </row>
    <row r="56" spans="2:13" x14ac:dyDescent="0.2">
      <c r="B56" s="20"/>
      <c r="C56" s="35"/>
      <c r="D56" s="3"/>
      <c r="E56" s="3"/>
      <c r="F56" s="3"/>
      <c r="G56" s="3"/>
      <c r="H56" s="3"/>
      <c r="I56" s="3"/>
      <c r="J56" s="3"/>
      <c r="K56" s="6"/>
      <c r="L56" s="24"/>
      <c r="M56" s="39"/>
    </row>
    <row r="57" spans="2:13" x14ac:dyDescent="0.2">
      <c r="B57" s="20"/>
      <c r="C57" s="35"/>
      <c r="D57" s="31" t="s">
        <v>291</v>
      </c>
      <c r="E57" s="3"/>
      <c r="F57" s="1082">
        <f t="shared" ref="F57:J57" si="20">F36+F42+F46+F55</f>
        <v>0</v>
      </c>
      <c r="G57" s="1082">
        <f t="shared" si="20"/>
        <v>62253.24010833331</v>
      </c>
      <c r="H57" s="1082">
        <f t="shared" si="20"/>
        <v>271130.28720166662</v>
      </c>
      <c r="I57" s="1082">
        <f t="shared" si="20"/>
        <v>475016.64429500006</v>
      </c>
      <c r="J57" s="1082">
        <f t="shared" si="20"/>
        <v>677098.71638833336</v>
      </c>
      <c r="K57" s="405"/>
      <c r="L57" s="24"/>
      <c r="M57" s="39"/>
    </row>
    <row r="58" spans="2:13" x14ac:dyDescent="0.2">
      <c r="B58" s="20"/>
      <c r="C58" s="41"/>
      <c r="D58" s="70"/>
      <c r="E58" s="297"/>
      <c r="F58" s="413"/>
      <c r="G58" s="413"/>
      <c r="H58" s="413"/>
      <c r="I58" s="413"/>
      <c r="J58" s="413"/>
      <c r="K58" s="414"/>
      <c r="L58" s="24"/>
      <c r="M58" s="39"/>
    </row>
    <row r="59" spans="2:13" x14ac:dyDescent="0.2">
      <c r="B59" s="20"/>
      <c r="C59" s="22"/>
      <c r="D59" s="415"/>
      <c r="E59" s="22"/>
      <c r="F59" s="22"/>
      <c r="G59" s="416"/>
      <c r="H59" s="416"/>
      <c r="I59" s="416"/>
      <c r="J59" s="416"/>
      <c r="K59" s="416"/>
      <c r="L59" s="24"/>
      <c r="M59" s="39"/>
    </row>
    <row r="60" spans="2:13" ht="15" x14ac:dyDescent="0.25">
      <c r="B60" s="44"/>
      <c r="C60" s="45"/>
      <c r="D60" s="417"/>
      <c r="E60" s="45"/>
      <c r="F60" s="45"/>
      <c r="G60" s="418"/>
      <c r="H60" s="418"/>
      <c r="I60" s="418"/>
      <c r="J60" s="418"/>
      <c r="K60" s="47" t="s">
        <v>199</v>
      </c>
      <c r="L60" s="48"/>
      <c r="M60" s="39"/>
    </row>
  </sheetData>
  <sheetProtection algorithmName="SHA-512" hashValue="DUiBu6L1Uuy6EK9zM52KAyGSuCFqnXW3dIbXAXtYTg4qX+n/FwF92sgf8KyzLwnXm6BtCCzYOkpxQQ6Hascu6A==" saltValue="OYfbbwounakOdBmkzcMi6w==" spinCount="100000" sheet="1" objects="1" scenarios="1"/>
  <pageMargins left="0.7" right="0.7" top="0.75" bottom="0.75" header="0.3" footer="0.3"/>
  <pageSetup paperSize="9" scale="64" orientation="landscape" r:id="rId1"/>
  <headerFooter>
    <oddHeader>&amp;L&amp;"Arial,Vet"&amp;F&amp;R&amp;"Arial,Vet"&amp;A</oddHeader>
    <oddFooter>&amp;L&amp;"Arial,Vet"keizer / goedhart&amp;C&amp;"Arial,Vet"pagina &amp;P&amp;R&amp;"Arial,Vet"&amp;D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4"/>
  <sheetViews>
    <sheetView topLeftCell="A10" zoomScale="85" zoomScaleNormal="85" workbookViewId="0">
      <selection activeCell="B2" sqref="B2"/>
    </sheetView>
  </sheetViews>
  <sheetFormatPr defaultColWidth="9.140625" defaultRowHeight="12.75" x14ac:dyDescent="0.2"/>
  <cols>
    <col min="1" max="1" width="3.7109375" style="419" customWidth="1"/>
    <col min="2" max="3" width="2.7109375" style="419" customWidth="1"/>
    <col min="4" max="4" width="45.7109375" style="419" customWidth="1"/>
    <col min="5" max="5" width="2.7109375" style="420" customWidth="1"/>
    <col min="6" max="9" width="13.85546875" style="420" customWidth="1"/>
    <col min="10" max="10" width="2.7109375" style="420" customWidth="1"/>
    <col min="11" max="11" width="2.7109375" style="419" customWidth="1"/>
    <col min="12" max="12" width="2.7109375" style="421" customWidth="1"/>
    <col min="13" max="13" width="2.7109375" style="419" customWidth="1"/>
    <col min="14" max="14" width="2.5703125" style="419" customWidth="1"/>
    <col min="15" max="19" width="10.7109375" style="419" customWidth="1"/>
    <col min="20" max="20" width="2.7109375" style="419" customWidth="1"/>
    <col min="21" max="16384" width="9.140625" style="419"/>
  </cols>
  <sheetData>
    <row r="2" spans="2:12" x14ac:dyDescent="0.2">
      <c r="B2" s="10" t="s">
        <v>45</v>
      </c>
      <c r="C2" s="11"/>
      <c r="D2" s="11"/>
      <c r="E2" s="12"/>
      <c r="F2" s="12"/>
      <c r="G2" s="12"/>
      <c r="H2" s="12"/>
      <c r="I2" s="12"/>
      <c r="J2" s="12"/>
      <c r="K2" s="13"/>
    </row>
    <row r="3" spans="2:12" x14ac:dyDescent="0.2">
      <c r="B3" s="20"/>
      <c r="C3" s="22"/>
      <c r="D3" s="22"/>
      <c r="E3" s="23"/>
      <c r="F3" s="23"/>
      <c r="G3" s="23"/>
      <c r="H3" s="23"/>
      <c r="I3" s="23"/>
      <c r="J3" s="23"/>
      <c r="K3" s="24"/>
    </row>
    <row r="4" spans="2:12" s="423" customFormat="1" ht="18.75" x14ac:dyDescent="0.3">
      <c r="B4" s="395"/>
      <c r="C4" s="611" t="s">
        <v>292</v>
      </c>
      <c r="D4" s="15"/>
      <c r="E4" s="16"/>
      <c r="F4" s="301"/>
      <c r="G4" s="16"/>
      <c r="H4" s="16"/>
      <c r="I4" s="16"/>
      <c r="J4" s="16"/>
      <c r="K4" s="17"/>
      <c r="L4" s="422"/>
    </row>
    <row r="5" spans="2:12" s="429" customFormat="1" ht="18.75" x14ac:dyDescent="0.3">
      <c r="B5" s="424"/>
      <c r="C5" s="305" t="str">
        <f>+geg!G9</f>
        <v>De speciale school</v>
      </c>
      <c r="D5" s="285"/>
      <c r="E5" s="425"/>
      <c r="F5" s="426"/>
      <c r="G5" s="425"/>
      <c r="H5" s="425"/>
      <c r="I5" s="425"/>
      <c r="J5" s="425"/>
      <c r="K5" s="427"/>
      <c r="L5" s="428"/>
    </row>
    <row r="6" spans="2:12" ht="13.15" customHeight="1" x14ac:dyDescent="0.2">
      <c r="B6" s="411"/>
      <c r="C6" s="430"/>
      <c r="D6" s="22"/>
      <c r="E6" s="23"/>
      <c r="F6" s="23"/>
      <c r="G6" s="23"/>
      <c r="H6" s="23"/>
      <c r="I6" s="23"/>
      <c r="J6" s="23"/>
      <c r="K6" s="24"/>
    </row>
    <row r="7" spans="2:12" ht="13.15" customHeight="1" x14ac:dyDescent="0.2">
      <c r="B7" s="411"/>
      <c r="C7" s="430"/>
      <c r="D7" s="22"/>
      <c r="E7" s="23"/>
      <c r="F7" s="23"/>
      <c r="G7" s="23"/>
      <c r="H7" s="23"/>
      <c r="I7" s="23"/>
      <c r="J7" s="23"/>
      <c r="K7" s="24"/>
    </row>
    <row r="8" spans="2:12" s="423" customFormat="1" ht="13.15" customHeight="1" x14ac:dyDescent="0.2">
      <c r="B8" s="29"/>
      <c r="C8" s="288"/>
      <c r="D8" s="332"/>
      <c r="E8" s="300"/>
      <c r="F8" s="1068">
        <f>+tab!D4</f>
        <v>2015</v>
      </c>
      <c r="G8" s="1068">
        <f>+tab!E4</f>
        <v>2016</v>
      </c>
      <c r="H8" s="1068">
        <f>+tab!F4</f>
        <v>2017</v>
      </c>
      <c r="I8" s="1068">
        <f>+tab!G4</f>
        <v>2018</v>
      </c>
      <c r="J8" s="300"/>
      <c r="K8" s="17"/>
      <c r="L8" s="422"/>
    </row>
    <row r="9" spans="2:12" ht="13.15" customHeight="1" x14ac:dyDescent="0.2">
      <c r="B9" s="351"/>
      <c r="C9" s="304"/>
      <c r="D9" s="380"/>
      <c r="E9" s="287"/>
      <c r="F9" s="287"/>
      <c r="G9" s="287"/>
      <c r="H9" s="287"/>
      <c r="I9" s="287"/>
      <c r="J9" s="287"/>
      <c r="K9" s="24"/>
    </row>
    <row r="10" spans="2:12" ht="13.15" customHeight="1" x14ac:dyDescent="0.2">
      <c r="B10" s="20"/>
      <c r="C10" s="25"/>
      <c r="D10" s="26"/>
      <c r="E10" s="27"/>
      <c r="F10" s="27"/>
      <c r="G10" s="27"/>
      <c r="H10" s="27"/>
      <c r="I10" s="27"/>
      <c r="J10" s="431"/>
      <c r="K10" s="24"/>
    </row>
    <row r="11" spans="2:12" s="434" customFormat="1" ht="13.15" customHeight="1" x14ac:dyDescent="0.2">
      <c r="B11" s="351"/>
      <c r="C11" s="30"/>
      <c r="D11" s="896" t="s">
        <v>293</v>
      </c>
      <c r="E11" s="34"/>
      <c r="F11" s="1082">
        <f>bal!F22</f>
        <v>0</v>
      </c>
      <c r="G11" s="1082">
        <f>bal!G22</f>
        <v>62253.24010833331</v>
      </c>
      <c r="H11" s="1082">
        <f>bal!H22</f>
        <v>271130.28720166662</v>
      </c>
      <c r="I11" s="1082">
        <f>bal!I22</f>
        <v>475016.64429500006</v>
      </c>
      <c r="J11" s="432"/>
      <c r="K11" s="353"/>
      <c r="L11" s="433"/>
    </row>
    <row r="12" spans="2:12" ht="13.15" customHeight="1" x14ac:dyDescent="0.2">
      <c r="B12" s="20"/>
      <c r="C12" s="41"/>
      <c r="D12" s="435"/>
      <c r="E12" s="188"/>
      <c r="F12" s="188"/>
      <c r="G12" s="188"/>
      <c r="H12" s="188"/>
      <c r="I12" s="188"/>
      <c r="J12" s="407"/>
      <c r="K12" s="24"/>
    </row>
    <row r="13" spans="2:12" ht="13.15" customHeight="1" x14ac:dyDescent="0.2">
      <c r="B13" s="20"/>
      <c r="C13" s="22"/>
      <c r="D13" s="22"/>
      <c r="E13" s="23"/>
      <c r="F13" s="23"/>
      <c r="G13" s="23"/>
      <c r="H13" s="23"/>
      <c r="I13" s="23"/>
      <c r="J13" s="23"/>
      <c r="K13" s="24"/>
    </row>
    <row r="14" spans="2:12" ht="13.15" customHeight="1" x14ac:dyDescent="0.2">
      <c r="B14" s="20"/>
      <c r="C14" s="25"/>
      <c r="D14" s="26"/>
      <c r="E14" s="27"/>
      <c r="F14" s="27"/>
      <c r="G14" s="27"/>
      <c r="H14" s="27"/>
      <c r="I14" s="27"/>
      <c r="J14" s="431"/>
      <c r="K14" s="24"/>
    </row>
    <row r="15" spans="2:12" ht="13.15" customHeight="1" x14ac:dyDescent="0.2">
      <c r="B15" s="20"/>
      <c r="C15" s="35"/>
      <c r="D15" s="896" t="s">
        <v>294</v>
      </c>
      <c r="E15" s="36"/>
      <c r="F15" s="36"/>
      <c r="G15" s="36"/>
      <c r="H15" s="36"/>
      <c r="I15" s="36"/>
      <c r="J15" s="239"/>
      <c r="K15" s="24"/>
    </row>
    <row r="16" spans="2:12" ht="13.15" customHeight="1" x14ac:dyDescent="0.2">
      <c r="B16" s="20"/>
      <c r="C16" s="35"/>
      <c r="D16" s="33"/>
      <c r="E16" s="36"/>
      <c r="F16" s="36"/>
      <c r="G16" s="36"/>
      <c r="H16" s="36"/>
      <c r="I16" s="36"/>
      <c r="J16" s="239"/>
      <c r="K16" s="24"/>
    </row>
    <row r="17" spans="2:12" ht="13.15" customHeight="1" x14ac:dyDescent="0.2">
      <c r="B17" s="20"/>
      <c r="C17" s="35"/>
      <c r="D17" s="3" t="s">
        <v>255</v>
      </c>
      <c r="E17" s="36"/>
      <c r="F17" s="1086">
        <f>begr!F40</f>
        <v>62253.24010833331</v>
      </c>
      <c r="G17" s="1086">
        <f>begr!G40</f>
        <v>209560.82209333335</v>
      </c>
      <c r="H17" s="1086">
        <f>begr!H40</f>
        <v>206310.1920933334</v>
      </c>
      <c r="I17" s="1086">
        <f>begr!I40</f>
        <v>204135.24209333333</v>
      </c>
      <c r="J17" s="239"/>
      <c r="K17" s="24"/>
      <c r="L17" s="419"/>
    </row>
    <row r="18" spans="2:12" ht="13.15" customHeight="1" x14ac:dyDescent="0.2">
      <c r="B18" s="20"/>
      <c r="C18" s="35"/>
      <c r="D18" s="3"/>
      <c r="E18" s="36"/>
      <c r="F18" s="36"/>
      <c r="G18" s="36"/>
      <c r="H18" s="36"/>
      <c r="I18" s="36"/>
      <c r="J18" s="239"/>
      <c r="K18" s="24"/>
      <c r="L18" s="419"/>
    </row>
    <row r="19" spans="2:12" ht="13.15" customHeight="1" x14ac:dyDescent="0.2">
      <c r="B19" s="20"/>
      <c r="C19" s="35"/>
      <c r="D19" s="3" t="s">
        <v>231</v>
      </c>
      <c r="E19" s="36"/>
      <c r="F19" s="1075">
        <f>act!G50</f>
        <v>0</v>
      </c>
      <c r="G19" s="1075">
        <f>act!H50</f>
        <v>0</v>
      </c>
      <c r="H19" s="1075">
        <f>act!I50</f>
        <v>0</v>
      </c>
      <c r="I19" s="1075">
        <f>act!J50</f>
        <v>0</v>
      </c>
      <c r="J19" s="239"/>
      <c r="K19" s="24"/>
      <c r="L19" s="419"/>
    </row>
    <row r="20" spans="2:12" ht="13.15" customHeight="1" x14ac:dyDescent="0.2">
      <c r="B20" s="20"/>
      <c r="C20" s="35"/>
      <c r="D20" s="3"/>
      <c r="E20" s="36"/>
      <c r="F20" s="406"/>
      <c r="G20" s="406"/>
      <c r="H20" s="406"/>
      <c r="I20" s="406"/>
      <c r="J20" s="239"/>
      <c r="K20" s="24"/>
      <c r="L20" s="419"/>
    </row>
    <row r="21" spans="2:12" ht="13.15" customHeight="1" x14ac:dyDescent="0.2">
      <c r="B21" s="20"/>
      <c r="C21" s="35"/>
      <c r="D21" s="436" t="s">
        <v>295</v>
      </c>
      <c r="E21" s="36"/>
      <c r="F21" s="406"/>
      <c r="G21" s="406"/>
      <c r="H21" s="406"/>
      <c r="I21" s="406"/>
      <c r="J21" s="239"/>
      <c r="K21" s="24"/>
      <c r="L21" s="419"/>
    </row>
    <row r="22" spans="2:12" ht="13.15" customHeight="1" x14ac:dyDescent="0.2">
      <c r="B22" s="20"/>
      <c r="C22" s="35"/>
      <c r="D22" s="3" t="s">
        <v>296</v>
      </c>
      <c r="E22" s="36"/>
      <c r="F22" s="1075">
        <f>bal!F19-bal!G19</f>
        <v>0</v>
      </c>
      <c r="G22" s="1075">
        <f>bal!G19-bal!H19</f>
        <v>0</v>
      </c>
      <c r="H22" s="1075">
        <f>bal!H19-bal!I19</f>
        <v>0</v>
      </c>
      <c r="I22" s="1075">
        <f>bal!I19-bal!J19</f>
        <v>0</v>
      </c>
      <c r="J22" s="239"/>
      <c r="K22" s="24"/>
      <c r="L22" s="419"/>
    </row>
    <row r="23" spans="2:12" ht="13.15" customHeight="1" x14ac:dyDescent="0.2">
      <c r="B23" s="20"/>
      <c r="C23" s="35"/>
      <c r="D23" s="3" t="s">
        <v>297</v>
      </c>
      <c r="E23" s="36"/>
      <c r="F23" s="1075">
        <f>bal!F20-bal!G20</f>
        <v>0</v>
      </c>
      <c r="G23" s="1075">
        <f>bal!G20-bal!H20</f>
        <v>0</v>
      </c>
      <c r="H23" s="1075">
        <f>bal!H20-bal!I20</f>
        <v>0</v>
      </c>
      <c r="I23" s="1075">
        <f>bal!I20-bal!J20</f>
        <v>0</v>
      </c>
      <c r="J23" s="239"/>
      <c r="K23" s="24"/>
      <c r="L23" s="419"/>
    </row>
    <row r="24" spans="2:12" ht="13.15" customHeight="1" x14ac:dyDescent="0.2">
      <c r="B24" s="20"/>
      <c r="C24" s="35"/>
      <c r="D24" s="3" t="s">
        <v>298</v>
      </c>
      <c r="E24" s="36"/>
      <c r="F24" s="1075">
        <f>bal!F21-bal!G21</f>
        <v>0</v>
      </c>
      <c r="G24" s="1075">
        <f>bal!G21-bal!H21</f>
        <v>0</v>
      </c>
      <c r="H24" s="1075">
        <f>bal!H21-bal!I21</f>
        <v>0</v>
      </c>
      <c r="I24" s="1075">
        <f>bal!I21-bal!J21</f>
        <v>0</v>
      </c>
      <c r="J24" s="239"/>
      <c r="K24" s="24"/>
      <c r="L24" s="419"/>
    </row>
    <row r="25" spans="2:12" ht="13.15" customHeight="1" x14ac:dyDescent="0.2">
      <c r="B25" s="20"/>
      <c r="C25" s="35"/>
      <c r="D25" s="3" t="s">
        <v>299</v>
      </c>
      <c r="E25" s="36"/>
      <c r="F25" s="1075">
        <f>bal!G55-bal!F55</f>
        <v>0</v>
      </c>
      <c r="G25" s="1075">
        <f>bal!H55-bal!G55</f>
        <v>0</v>
      </c>
      <c r="H25" s="1075">
        <f>bal!I55-bal!H55</f>
        <v>0</v>
      </c>
      <c r="I25" s="1075">
        <f>bal!J55-bal!I55</f>
        <v>0</v>
      </c>
      <c r="J25" s="239"/>
      <c r="K25" s="24"/>
      <c r="L25" s="419"/>
    </row>
    <row r="26" spans="2:12" ht="13.15" customHeight="1" x14ac:dyDescent="0.2">
      <c r="B26" s="20"/>
      <c r="C26" s="35"/>
      <c r="D26" s="3"/>
      <c r="E26" s="36"/>
      <c r="F26" s="1083">
        <f>SUM(F22:F25)</f>
        <v>0</v>
      </c>
      <c r="G26" s="1083">
        <f t="shared" ref="G26:I26" si="0">SUM(G22:G25)</f>
        <v>0</v>
      </c>
      <c r="H26" s="1083">
        <f t="shared" si="0"/>
        <v>0</v>
      </c>
      <c r="I26" s="1083">
        <f t="shared" si="0"/>
        <v>0</v>
      </c>
      <c r="J26" s="239"/>
      <c r="K26" s="24"/>
      <c r="L26" s="419"/>
    </row>
    <row r="27" spans="2:12" ht="13.15" customHeight="1" x14ac:dyDescent="0.2">
      <c r="B27" s="20"/>
      <c r="C27" s="35"/>
      <c r="D27" s="437"/>
      <c r="E27" s="36"/>
      <c r="F27" s="406"/>
      <c r="G27" s="406"/>
      <c r="H27" s="406"/>
      <c r="I27" s="406"/>
      <c r="J27" s="239"/>
      <c r="K27" s="24"/>
      <c r="L27" s="419"/>
    </row>
    <row r="28" spans="2:12" ht="13.15" customHeight="1" x14ac:dyDescent="0.2">
      <c r="B28" s="20"/>
      <c r="C28" s="35"/>
      <c r="D28" s="3" t="s">
        <v>300</v>
      </c>
      <c r="E28" s="36"/>
      <c r="F28" s="1075">
        <f>+bal!G42-bal!F42</f>
        <v>0</v>
      </c>
      <c r="G28" s="1075">
        <f>+bal!H42-bal!G42</f>
        <v>-683.77500000000009</v>
      </c>
      <c r="H28" s="1075">
        <f>+bal!I42-bal!H42</f>
        <v>-2423.8350000000005</v>
      </c>
      <c r="I28" s="1075">
        <f>+bal!J42-bal!I42</f>
        <v>-2053.17</v>
      </c>
      <c r="J28" s="239"/>
      <c r="K28" s="24"/>
      <c r="L28" s="419"/>
    </row>
    <row r="29" spans="2:12" ht="13.15" customHeight="1" x14ac:dyDescent="0.2">
      <c r="B29" s="20"/>
      <c r="C29" s="35"/>
      <c r="D29" s="3"/>
      <c r="E29" s="36"/>
      <c r="F29" s="406"/>
      <c r="G29" s="406"/>
      <c r="H29" s="406"/>
      <c r="I29" s="406"/>
      <c r="J29" s="239"/>
      <c r="K29" s="24"/>
      <c r="L29" s="419"/>
    </row>
    <row r="30" spans="2:12" ht="13.15" customHeight="1" x14ac:dyDescent="0.2">
      <c r="B30" s="20"/>
      <c r="C30" s="35"/>
      <c r="D30" s="33" t="s">
        <v>182</v>
      </c>
      <c r="E30" s="36"/>
      <c r="F30" s="1082">
        <f>F17+F19+F26+F28</f>
        <v>62253.24010833331</v>
      </c>
      <c r="G30" s="1082">
        <f t="shared" ref="G30:I30" si="1">G17+G19+G26+G28</f>
        <v>208877.04709333336</v>
      </c>
      <c r="H30" s="1082">
        <f t="shared" si="1"/>
        <v>203886.35709333341</v>
      </c>
      <c r="I30" s="1082">
        <f t="shared" si="1"/>
        <v>202082.07209333332</v>
      </c>
      <c r="J30" s="239"/>
      <c r="K30" s="24"/>
      <c r="L30" s="419"/>
    </row>
    <row r="31" spans="2:12" ht="13.15" customHeight="1" x14ac:dyDescent="0.2">
      <c r="B31" s="20"/>
      <c r="C31" s="35"/>
      <c r="D31" s="3"/>
      <c r="E31" s="36"/>
      <c r="F31" s="406"/>
      <c r="G31" s="406"/>
      <c r="H31" s="406"/>
      <c r="I31" s="406"/>
      <c r="J31" s="239"/>
      <c r="K31" s="24"/>
      <c r="L31" s="419"/>
    </row>
    <row r="32" spans="2:12" ht="13.15" customHeight="1" x14ac:dyDescent="0.2">
      <c r="B32" s="20"/>
      <c r="C32" s="22"/>
      <c r="D32" s="22"/>
      <c r="E32" s="23"/>
      <c r="F32" s="23"/>
      <c r="G32" s="23"/>
      <c r="H32" s="23"/>
      <c r="I32" s="23"/>
      <c r="J32" s="23"/>
      <c r="K32" s="24"/>
      <c r="L32" s="419"/>
    </row>
    <row r="33" spans="2:12" ht="13.15" customHeight="1" x14ac:dyDescent="0.2">
      <c r="B33" s="20"/>
      <c r="C33" s="35"/>
      <c r="D33" s="3"/>
      <c r="E33" s="36"/>
      <c r="F33" s="406"/>
      <c r="G33" s="406"/>
      <c r="H33" s="406"/>
      <c r="I33" s="406"/>
      <c r="J33" s="239"/>
      <c r="K33" s="24"/>
      <c r="L33" s="419"/>
    </row>
    <row r="34" spans="2:12" ht="13.15" customHeight="1" x14ac:dyDescent="0.2">
      <c r="B34" s="20"/>
      <c r="C34" s="35"/>
      <c r="D34" s="896" t="s">
        <v>301</v>
      </c>
      <c r="E34" s="36"/>
      <c r="F34" s="406"/>
      <c r="G34" s="406"/>
      <c r="H34" s="406"/>
      <c r="I34" s="406"/>
      <c r="J34" s="239"/>
      <c r="K34" s="24"/>
      <c r="L34" s="419"/>
    </row>
    <row r="35" spans="2:12" ht="13.15" customHeight="1" x14ac:dyDescent="0.2">
      <c r="B35" s="20"/>
      <c r="C35" s="35"/>
      <c r="D35" s="33"/>
      <c r="E35" s="36"/>
      <c r="F35" s="406"/>
      <c r="G35" s="406"/>
      <c r="H35" s="406"/>
      <c r="I35" s="406"/>
      <c r="J35" s="239"/>
      <c r="K35" s="24"/>
      <c r="L35" s="419"/>
    </row>
    <row r="36" spans="2:12" ht="13.15" customHeight="1" x14ac:dyDescent="0.2">
      <c r="B36" s="20"/>
      <c r="C36" s="35"/>
      <c r="D36" s="3" t="s">
        <v>302</v>
      </c>
      <c r="E36" s="36"/>
      <c r="F36" s="1075">
        <f>+bal!G14-bal!F14</f>
        <v>0</v>
      </c>
      <c r="G36" s="1075">
        <f>+bal!H14-bal!G14</f>
        <v>0</v>
      </c>
      <c r="H36" s="1075">
        <f>+bal!I14-bal!H14</f>
        <v>0</v>
      </c>
      <c r="I36" s="1075">
        <f>+bal!J14-bal!I14</f>
        <v>0</v>
      </c>
      <c r="J36" s="239"/>
      <c r="K36" s="24"/>
      <c r="L36" s="419"/>
    </row>
    <row r="37" spans="2:12" ht="13.15" customHeight="1" x14ac:dyDescent="0.2">
      <c r="B37" s="20"/>
      <c r="C37" s="35"/>
      <c r="D37" s="3" t="s">
        <v>303</v>
      </c>
      <c r="E37" s="36"/>
      <c r="F37" s="1075">
        <f>act!G29</f>
        <v>0</v>
      </c>
      <c r="G37" s="1075">
        <f>act!H29</f>
        <v>0</v>
      </c>
      <c r="H37" s="1075">
        <f>act!I29</f>
        <v>0</v>
      </c>
      <c r="I37" s="1075">
        <f>act!J29</f>
        <v>0</v>
      </c>
      <c r="J37" s="239"/>
      <c r="K37" s="24"/>
      <c r="L37" s="419"/>
    </row>
    <row r="38" spans="2:12" ht="13.15" customHeight="1" x14ac:dyDescent="0.2">
      <c r="B38" s="20"/>
      <c r="C38" s="35"/>
      <c r="D38" s="3" t="s">
        <v>304</v>
      </c>
      <c r="E38" s="36"/>
      <c r="F38" s="1075">
        <f>+bal!G16-bal!F16</f>
        <v>0</v>
      </c>
      <c r="G38" s="1075">
        <f>+bal!H16-bal!G16</f>
        <v>0</v>
      </c>
      <c r="H38" s="1075">
        <f>+bal!I16-bal!H16</f>
        <v>0</v>
      </c>
      <c r="I38" s="1075">
        <f>+bal!J16-bal!I16</f>
        <v>0</v>
      </c>
      <c r="J38" s="239"/>
      <c r="K38" s="24"/>
      <c r="L38" s="419"/>
    </row>
    <row r="39" spans="2:12" ht="13.15" customHeight="1" x14ac:dyDescent="0.2">
      <c r="B39" s="20"/>
      <c r="C39" s="35"/>
      <c r="D39" s="3"/>
      <c r="E39" s="36"/>
      <c r="F39" s="406"/>
      <c r="G39" s="406"/>
      <c r="H39" s="406"/>
      <c r="I39" s="406"/>
      <c r="J39" s="239"/>
      <c r="K39" s="24"/>
      <c r="L39" s="419"/>
    </row>
    <row r="40" spans="2:12" ht="13.15" customHeight="1" x14ac:dyDescent="0.2">
      <c r="B40" s="20"/>
      <c r="C40" s="35"/>
      <c r="D40" s="33" t="s">
        <v>182</v>
      </c>
      <c r="E40" s="36"/>
      <c r="F40" s="1105">
        <f t="shared" ref="F40:I40" si="2">SUM(F36:F38)</f>
        <v>0</v>
      </c>
      <c r="G40" s="1105">
        <f t="shared" si="2"/>
        <v>0</v>
      </c>
      <c r="H40" s="1105">
        <f t="shared" si="2"/>
        <v>0</v>
      </c>
      <c r="I40" s="1105">
        <f t="shared" si="2"/>
        <v>0</v>
      </c>
      <c r="J40" s="239"/>
      <c r="K40" s="24"/>
      <c r="L40" s="419"/>
    </row>
    <row r="41" spans="2:12" ht="13.15" customHeight="1" x14ac:dyDescent="0.2">
      <c r="B41" s="20"/>
      <c r="C41" s="35"/>
      <c r="D41" s="3"/>
      <c r="E41" s="36"/>
      <c r="F41" s="406"/>
      <c r="G41" s="406"/>
      <c r="H41" s="406"/>
      <c r="I41" s="406"/>
      <c r="J41" s="239"/>
      <c r="K41" s="24"/>
      <c r="L41" s="419"/>
    </row>
    <row r="42" spans="2:12" ht="13.15" customHeight="1" x14ac:dyDescent="0.2">
      <c r="B42" s="20"/>
      <c r="C42" s="22"/>
      <c r="D42" s="22"/>
      <c r="E42" s="23"/>
      <c r="F42" s="23"/>
      <c r="G42" s="23"/>
      <c r="H42" s="23"/>
      <c r="I42" s="23"/>
      <c r="J42" s="23"/>
      <c r="K42" s="24"/>
      <c r="L42" s="419"/>
    </row>
    <row r="43" spans="2:12" ht="13.15" customHeight="1" x14ac:dyDescent="0.2">
      <c r="B43" s="20"/>
      <c r="C43" s="35"/>
      <c r="D43" s="3"/>
      <c r="E43" s="36"/>
      <c r="F43" s="406"/>
      <c r="G43" s="406"/>
      <c r="H43" s="406"/>
      <c r="I43" s="406"/>
      <c r="J43" s="239"/>
      <c r="K43" s="24"/>
      <c r="L43" s="419"/>
    </row>
    <row r="44" spans="2:12" ht="13.15" customHeight="1" x14ac:dyDescent="0.2">
      <c r="B44" s="20"/>
      <c r="C44" s="35"/>
      <c r="D44" s="896" t="s">
        <v>305</v>
      </c>
      <c r="E44" s="36"/>
      <c r="F44" s="1082">
        <f>+bal!G46-bal!F46</f>
        <v>0</v>
      </c>
      <c r="G44" s="1082">
        <f>+bal!H46-bal!G46</f>
        <v>0</v>
      </c>
      <c r="H44" s="1082">
        <f>+bal!I46-bal!H46</f>
        <v>0</v>
      </c>
      <c r="I44" s="1082">
        <f>+bal!J46-bal!I46</f>
        <v>0</v>
      </c>
      <c r="J44" s="239"/>
      <c r="K44" s="24"/>
      <c r="L44" s="419"/>
    </row>
    <row r="45" spans="2:12" ht="13.15" customHeight="1" x14ac:dyDescent="0.2">
      <c r="B45" s="20"/>
      <c r="C45" s="35"/>
      <c r="D45" s="33"/>
      <c r="E45" s="36"/>
      <c r="F45" s="406"/>
      <c r="G45" s="406"/>
      <c r="H45" s="406"/>
      <c r="I45" s="406"/>
      <c r="J45" s="239"/>
      <c r="K45" s="24"/>
      <c r="L45" s="419"/>
    </row>
    <row r="46" spans="2:12" ht="13.15" customHeight="1" x14ac:dyDescent="0.2">
      <c r="B46" s="20"/>
      <c r="C46" s="22"/>
      <c r="D46" s="22"/>
      <c r="E46" s="23"/>
      <c r="F46" s="249"/>
      <c r="G46" s="249"/>
      <c r="H46" s="249"/>
      <c r="I46" s="249"/>
      <c r="J46" s="23"/>
      <c r="K46" s="24"/>
      <c r="L46" s="419"/>
    </row>
    <row r="47" spans="2:12" ht="13.15" customHeight="1" x14ac:dyDescent="0.2">
      <c r="B47" s="20"/>
      <c r="C47" s="35"/>
      <c r="D47" s="3"/>
      <c r="E47" s="36"/>
      <c r="F47" s="406"/>
      <c r="G47" s="406"/>
      <c r="H47" s="406"/>
      <c r="I47" s="406"/>
      <c r="J47" s="239"/>
      <c r="K47" s="24"/>
      <c r="L47" s="419"/>
    </row>
    <row r="48" spans="2:12" ht="13.15" customHeight="1" x14ac:dyDescent="0.2">
      <c r="B48" s="20"/>
      <c r="C48" s="35"/>
      <c r="D48" s="914" t="s">
        <v>306</v>
      </c>
      <c r="E48" s="36"/>
      <c r="F48" s="1082">
        <f t="shared" ref="F48:I48" si="3">ROUND((F30-F40+F44),0)</f>
        <v>62253</v>
      </c>
      <c r="G48" s="1082">
        <f t="shared" si="3"/>
        <v>208877</v>
      </c>
      <c r="H48" s="1082">
        <f t="shared" si="3"/>
        <v>203886</v>
      </c>
      <c r="I48" s="1082">
        <f t="shared" si="3"/>
        <v>202082</v>
      </c>
      <c r="J48" s="239"/>
      <c r="K48" s="24"/>
      <c r="L48" s="419"/>
    </row>
    <row r="49" spans="2:12" ht="13.15" customHeight="1" x14ac:dyDescent="0.2">
      <c r="B49" s="20"/>
      <c r="C49" s="35"/>
      <c r="D49" s="898" t="s">
        <v>307</v>
      </c>
      <c r="E49" s="917"/>
      <c r="F49" s="1106">
        <f>+bal!G22-bal!F22</f>
        <v>62253.24010833331</v>
      </c>
      <c r="G49" s="1106">
        <f>+bal!H22-bal!G22</f>
        <v>208877.04709333333</v>
      </c>
      <c r="H49" s="1106">
        <f>+bal!I22-bal!H22</f>
        <v>203886.35709333344</v>
      </c>
      <c r="I49" s="1106">
        <f>+bal!J22-bal!I22</f>
        <v>202082.07209333329</v>
      </c>
      <c r="J49" s="239"/>
      <c r="K49" s="24"/>
    </row>
    <row r="50" spans="2:12" ht="13.15" customHeight="1" x14ac:dyDescent="0.2">
      <c r="B50" s="20"/>
      <c r="C50" s="35"/>
      <c r="D50" s="3"/>
      <c r="E50" s="36"/>
      <c r="F50" s="406"/>
      <c r="G50" s="406"/>
      <c r="H50" s="406"/>
      <c r="I50" s="406"/>
      <c r="J50" s="239"/>
      <c r="K50" s="24"/>
    </row>
    <row r="51" spans="2:12" s="434" customFormat="1" ht="13.15" customHeight="1" x14ac:dyDescent="0.2">
      <c r="B51" s="351"/>
      <c r="C51" s="30"/>
      <c r="D51" s="896" t="s">
        <v>308</v>
      </c>
      <c r="E51" s="34"/>
      <c r="F51" s="1034">
        <f>F11+F48</f>
        <v>62253</v>
      </c>
      <c r="G51" s="1034">
        <f t="shared" ref="G51:I51" si="4">G11+G48</f>
        <v>271130.2401083333</v>
      </c>
      <c r="H51" s="1034">
        <f t="shared" si="4"/>
        <v>475016.28720166662</v>
      </c>
      <c r="I51" s="1034">
        <f t="shared" si="4"/>
        <v>677098.64429500001</v>
      </c>
      <c r="J51" s="432"/>
      <c r="K51" s="353"/>
      <c r="L51" s="433"/>
    </row>
    <row r="52" spans="2:12" s="434" customFormat="1" ht="13.15" customHeight="1" x14ac:dyDescent="0.2">
      <c r="B52" s="351"/>
      <c r="C52" s="30"/>
      <c r="D52" s="899" t="s">
        <v>309</v>
      </c>
      <c r="E52" s="915"/>
      <c r="F52" s="1107">
        <f>ken!F118</f>
        <v>0</v>
      </c>
      <c r="G52" s="1107">
        <f>ken!G118</f>
        <v>0</v>
      </c>
      <c r="H52" s="1107">
        <f>ken!H118</f>
        <v>0</v>
      </c>
      <c r="I52" s="1107">
        <f>ken!I118</f>
        <v>0</v>
      </c>
      <c r="J52" s="432"/>
      <c r="K52" s="353"/>
      <c r="L52" s="433"/>
    </row>
    <row r="53" spans="2:12" ht="13.15" customHeight="1" x14ac:dyDescent="0.2">
      <c r="B53" s="20"/>
      <c r="C53" s="41"/>
      <c r="D53" s="297"/>
      <c r="E53" s="188"/>
      <c r="F53" s="438"/>
      <c r="G53" s="438"/>
      <c r="H53" s="438"/>
      <c r="I53" s="438"/>
      <c r="J53" s="407"/>
      <c r="K53" s="24"/>
    </row>
    <row r="54" spans="2:12" ht="13.15" customHeight="1" x14ac:dyDescent="0.2">
      <c r="B54" s="20"/>
      <c r="C54" s="22"/>
      <c r="D54" s="22"/>
      <c r="E54" s="23"/>
      <c r="F54" s="249"/>
      <c r="G54" s="249"/>
      <c r="H54" s="249"/>
      <c r="I54" s="249"/>
      <c r="J54" s="23"/>
      <c r="K54" s="24"/>
    </row>
    <row r="55" spans="2:12" ht="13.15" customHeight="1" x14ac:dyDescent="0.25">
      <c r="B55" s="44"/>
      <c r="C55" s="45"/>
      <c r="D55" s="45"/>
      <c r="E55" s="46"/>
      <c r="F55" s="205"/>
      <c r="G55" s="205"/>
      <c r="H55" s="205"/>
      <c r="I55" s="205"/>
      <c r="J55" s="47" t="s">
        <v>199</v>
      </c>
      <c r="K55" s="48"/>
    </row>
    <row r="56" spans="2:12" ht="13.15" customHeight="1" x14ac:dyDescent="0.2"/>
    <row r="57" spans="2:12" ht="13.15" customHeight="1" x14ac:dyDescent="0.2"/>
    <row r="58" spans="2:12" ht="13.15" customHeight="1" x14ac:dyDescent="0.2"/>
    <row r="59" spans="2:12" ht="13.15" customHeight="1" x14ac:dyDescent="0.2"/>
    <row r="60" spans="2:12" ht="13.15" customHeight="1" x14ac:dyDescent="0.2"/>
    <row r="61" spans="2:12" ht="13.15" customHeight="1" x14ac:dyDescent="0.2"/>
    <row r="62" spans="2:12" ht="13.15" customHeight="1" x14ac:dyDescent="0.2"/>
    <row r="63" spans="2:12" ht="13.15" customHeight="1" x14ac:dyDescent="0.2"/>
    <row r="64" spans="2:12"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row r="168" ht="13.15" customHeight="1" x14ac:dyDescent="0.2"/>
    <row r="169" ht="13.15" customHeight="1" x14ac:dyDescent="0.2"/>
    <row r="170" ht="13.15" customHeight="1"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row r="195" ht="13.15" customHeight="1" x14ac:dyDescent="0.2"/>
    <row r="196" ht="13.15" customHeight="1" x14ac:dyDescent="0.2"/>
    <row r="197" ht="13.15" customHeight="1" x14ac:dyDescent="0.2"/>
    <row r="198" ht="13.15" customHeight="1" x14ac:dyDescent="0.2"/>
    <row r="199" ht="13.15" customHeight="1" x14ac:dyDescent="0.2"/>
    <row r="200" ht="13.15" customHeight="1" x14ac:dyDescent="0.2"/>
    <row r="201" ht="13.15" customHeight="1" x14ac:dyDescent="0.2"/>
    <row r="202" ht="13.15" customHeight="1" x14ac:dyDescent="0.2"/>
    <row r="203" ht="13.15" customHeight="1" x14ac:dyDescent="0.2"/>
    <row r="204" ht="13.15" customHeight="1" x14ac:dyDescent="0.2"/>
    <row r="205" ht="13.15" customHeight="1" x14ac:dyDescent="0.2"/>
    <row r="206" ht="13.15" customHeight="1" x14ac:dyDescent="0.2"/>
    <row r="207" ht="13.15" customHeight="1" x14ac:dyDescent="0.2"/>
    <row r="208" ht="13.15" customHeight="1" x14ac:dyDescent="0.2"/>
    <row r="209" ht="13.15" customHeight="1" x14ac:dyDescent="0.2"/>
    <row r="210" ht="13.15" customHeight="1" x14ac:dyDescent="0.2"/>
    <row r="211" ht="13.15" customHeight="1" x14ac:dyDescent="0.2"/>
    <row r="212" ht="13.15" customHeight="1" x14ac:dyDescent="0.2"/>
    <row r="213" ht="13.15" customHeight="1" x14ac:dyDescent="0.2"/>
    <row r="214" ht="13.15" customHeight="1" x14ac:dyDescent="0.2"/>
    <row r="215" ht="13.15" customHeight="1" x14ac:dyDescent="0.2"/>
    <row r="216" ht="13.15" customHeight="1" x14ac:dyDescent="0.2"/>
    <row r="217" ht="13.15" customHeight="1" x14ac:dyDescent="0.2"/>
    <row r="218" ht="13.15" customHeight="1" x14ac:dyDescent="0.2"/>
    <row r="219" ht="13.15" customHeight="1" x14ac:dyDescent="0.2"/>
    <row r="220" ht="13.15" customHeight="1" x14ac:dyDescent="0.2"/>
    <row r="221" ht="13.15" customHeight="1" x14ac:dyDescent="0.2"/>
    <row r="222" ht="13.15" customHeight="1" x14ac:dyDescent="0.2"/>
    <row r="223" ht="13.15" customHeight="1" x14ac:dyDescent="0.2"/>
    <row r="224" ht="13.15" customHeight="1" x14ac:dyDescent="0.2"/>
    <row r="225" ht="13.15" customHeight="1" x14ac:dyDescent="0.2"/>
    <row r="226" ht="13.15" customHeight="1" x14ac:dyDescent="0.2"/>
    <row r="227" ht="13.15" customHeight="1" x14ac:dyDescent="0.2"/>
    <row r="228" ht="13.15" customHeight="1" x14ac:dyDescent="0.2"/>
    <row r="229" ht="13.15" customHeight="1" x14ac:dyDescent="0.2"/>
    <row r="230" ht="13.15" customHeight="1" x14ac:dyDescent="0.2"/>
    <row r="231" ht="13.15" customHeight="1" x14ac:dyDescent="0.2"/>
    <row r="232" ht="13.15" customHeight="1" x14ac:dyDescent="0.2"/>
    <row r="233" ht="13.15" customHeight="1" x14ac:dyDescent="0.2"/>
    <row r="234" ht="13.15" customHeight="1" x14ac:dyDescent="0.2"/>
    <row r="235" ht="13.15" customHeight="1" x14ac:dyDescent="0.2"/>
    <row r="236" ht="13.15" customHeight="1" x14ac:dyDescent="0.2"/>
    <row r="237" ht="13.15" customHeight="1" x14ac:dyDescent="0.2"/>
    <row r="238" ht="13.15" customHeight="1" x14ac:dyDescent="0.2"/>
    <row r="239" ht="13.15" customHeight="1" x14ac:dyDescent="0.2"/>
    <row r="240" ht="13.15" customHeight="1" x14ac:dyDescent="0.2"/>
    <row r="241" ht="13.15" customHeight="1" x14ac:dyDescent="0.2"/>
    <row r="242" ht="13.15" customHeight="1" x14ac:dyDescent="0.2"/>
    <row r="243" ht="13.15" customHeight="1" x14ac:dyDescent="0.2"/>
    <row r="244" ht="13.15" customHeight="1" x14ac:dyDescent="0.2"/>
    <row r="245" ht="13.15" customHeight="1" x14ac:dyDescent="0.2"/>
    <row r="246" ht="13.15" customHeight="1" x14ac:dyDescent="0.2"/>
    <row r="247" ht="13.15" customHeight="1" x14ac:dyDescent="0.2"/>
    <row r="248" ht="13.15" customHeight="1" x14ac:dyDescent="0.2"/>
    <row r="249" ht="13.15" customHeight="1" x14ac:dyDescent="0.2"/>
    <row r="250" ht="13.15" customHeight="1" x14ac:dyDescent="0.2"/>
    <row r="251" ht="13.15" customHeight="1" x14ac:dyDescent="0.2"/>
    <row r="252" ht="13.15" customHeight="1" x14ac:dyDescent="0.2"/>
    <row r="253" ht="13.15" customHeight="1" x14ac:dyDescent="0.2"/>
    <row r="254" ht="13.15" customHeight="1" x14ac:dyDescent="0.2"/>
    <row r="255" ht="13.15" customHeight="1" x14ac:dyDescent="0.2"/>
    <row r="256" ht="13.15" customHeight="1" x14ac:dyDescent="0.2"/>
    <row r="257" ht="13.15" customHeight="1" x14ac:dyDescent="0.2"/>
    <row r="258" ht="13.15" customHeight="1" x14ac:dyDescent="0.2"/>
    <row r="259" ht="13.15" customHeight="1" x14ac:dyDescent="0.2"/>
    <row r="260" ht="13.15" customHeight="1" x14ac:dyDescent="0.2"/>
    <row r="261" ht="13.15" customHeight="1" x14ac:dyDescent="0.2"/>
    <row r="262" ht="13.15" customHeight="1" x14ac:dyDescent="0.2"/>
    <row r="263" ht="13.15" customHeight="1" x14ac:dyDescent="0.2"/>
    <row r="264" ht="13.15" customHeight="1" x14ac:dyDescent="0.2"/>
    <row r="265" ht="13.15" customHeight="1" x14ac:dyDescent="0.2"/>
    <row r="266" ht="13.15" customHeight="1" x14ac:dyDescent="0.2"/>
    <row r="267" ht="13.15" customHeight="1" x14ac:dyDescent="0.2"/>
    <row r="268" ht="13.15" customHeight="1" x14ac:dyDescent="0.2"/>
    <row r="269" ht="13.15" customHeight="1" x14ac:dyDescent="0.2"/>
    <row r="270" ht="13.15" customHeight="1" x14ac:dyDescent="0.2"/>
    <row r="271" ht="13.15" customHeight="1" x14ac:dyDescent="0.2"/>
    <row r="272" ht="13.15" customHeight="1" x14ac:dyDescent="0.2"/>
    <row r="273" ht="13.15" customHeight="1" x14ac:dyDescent="0.2"/>
    <row r="274" ht="13.15" customHeight="1" x14ac:dyDescent="0.2"/>
  </sheetData>
  <sheetProtection algorithmName="SHA-512" hashValue="NC4zgAtFTbOOjjIz5O5Ns+P3qYI75ztAU2n+RX0huiWMbs47uvtLt8ps3BrkbypHkMTjIZ1D7wEFFpXky4NbDQ==" saltValue="cXOKHE8bXZcWjHGHsgbFaA==" spinCount="100000" sheet="1" objects="1" scenarios="1"/>
  <pageMargins left="0.7" right="0.7" top="0.75" bottom="0.75" header="0.3" footer="0.3"/>
  <pageSetup paperSize="9" scale="68" orientation="landscape"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213"/>
  <sheetViews>
    <sheetView zoomScale="85" zoomScaleNormal="85" workbookViewId="0">
      <selection activeCell="B2" sqref="B2"/>
    </sheetView>
  </sheetViews>
  <sheetFormatPr defaultColWidth="9.140625" defaultRowHeight="12.75" x14ac:dyDescent="0.2"/>
  <cols>
    <col min="1" max="1" width="3.7109375" style="39" customWidth="1"/>
    <col min="2" max="3" width="2.7109375" style="39" customWidth="1"/>
    <col min="4" max="4" width="45.7109375" style="218" customWidth="1"/>
    <col min="5" max="5" width="2.7109375" style="39" customWidth="1"/>
    <col min="6" max="9" width="16.85546875" style="209" customWidth="1"/>
    <col min="10" max="10" width="2.7109375" style="91" customWidth="1"/>
    <col min="11" max="11" width="2.7109375" style="39" customWidth="1"/>
    <col min="12" max="13" width="14.7109375" style="39" customWidth="1"/>
    <col min="14" max="16384" width="9.140625" style="39"/>
  </cols>
  <sheetData>
    <row r="2" spans="2:11" x14ac:dyDescent="0.2">
      <c r="B2" s="10"/>
      <c r="C2" s="11"/>
      <c r="D2" s="439"/>
      <c r="E2" s="11"/>
      <c r="F2" s="244"/>
      <c r="G2" s="244"/>
      <c r="H2" s="244"/>
      <c r="I2" s="244"/>
      <c r="J2" s="99"/>
      <c r="K2" s="13"/>
    </row>
    <row r="3" spans="2:11" x14ac:dyDescent="0.2">
      <c r="B3" s="20"/>
      <c r="C3" s="22"/>
      <c r="D3" s="440"/>
      <c r="E3" s="22"/>
      <c r="F3" s="249"/>
      <c r="G3" s="249"/>
      <c r="H3" s="249"/>
      <c r="I3" s="249"/>
      <c r="J3" s="105"/>
      <c r="K3" s="24"/>
    </row>
    <row r="4" spans="2:11" s="279" customFormat="1" ht="18.75" x14ac:dyDescent="0.3">
      <c r="B4" s="275"/>
      <c r="C4" s="609" t="s">
        <v>310</v>
      </c>
      <c r="D4" s="1108"/>
      <c r="E4" s="277"/>
      <c r="F4" s="441"/>
      <c r="G4" s="441"/>
      <c r="H4" s="441"/>
      <c r="I4" s="441"/>
      <c r="J4" s="442"/>
      <c r="K4" s="278"/>
    </row>
    <row r="5" spans="2:11" s="279" customFormat="1" ht="18.75" x14ac:dyDescent="0.3">
      <c r="B5" s="275"/>
      <c r="C5" s="130" t="str">
        <f>+geg!G9</f>
        <v>De speciale school</v>
      </c>
      <c r="D5" s="1108"/>
      <c r="E5" s="277"/>
      <c r="F5" s="441"/>
      <c r="G5" s="441"/>
      <c r="H5" s="441"/>
      <c r="I5" s="441"/>
      <c r="J5" s="442"/>
      <c r="K5" s="278"/>
    </row>
    <row r="6" spans="2:11" x14ac:dyDescent="0.2">
      <c r="B6" s="20"/>
      <c r="C6" s="22"/>
      <c r="D6" s="440"/>
      <c r="E6" s="22"/>
      <c r="F6" s="249"/>
      <c r="G6" s="249"/>
      <c r="H6" s="249"/>
      <c r="I6" s="249"/>
      <c r="J6" s="105"/>
      <c r="K6" s="24"/>
    </row>
    <row r="7" spans="2:11" x14ac:dyDescent="0.2">
      <c r="B7" s="20"/>
      <c r="C7" s="22"/>
      <c r="D7" s="440"/>
      <c r="E7" s="22"/>
      <c r="F7" s="249"/>
      <c r="G7" s="249"/>
      <c r="H7" s="249"/>
      <c r="I7" s="249"/>
      <c r="J7" s="105"/>
      <c r="K7" s="24"/>
    </row>
    <row r="8" spans="2:11" x14ac:dyDescent="0.2">
      <c r="B8" s="20"/>
      <c r="C8" s="22"/>
      <c r="D8" s="440"/>
      <c r="E8" s="22"/>
      <c r="F8" s="1068">
        <f>+tab!D4</f>
        <v>2015</v>
      </c>
      <c r="G8" s="1068">
        <f>+tab!E4</f>
        <v>2016</v>
      </c>
      <c r="H8" s="1068">
        <f>+tab!F4</f>
        <v>2017</v>
      </c>
      <c r="I8" s="1068">
        <f>+tab!G4</f>
        <v>2018</v>
      </c>
      <c r="J8" s="105"/>
      <c r="K8" s="24"/>
    </row>
    <row r="9" spans="2:11" x14ac:dyDescent="0.2">
      <c r="B9" s="20"/>
      <c r="C9" s="22"/>
      <c r="D9" s="440"/>
      <c r="E9" s="22"/>
      <c r="F9" s="287"/>
      <c r="G9" s="287"/>
      <c r="H9" s="287"/>
      <c r="I9" s="287"/>
      <c r="J9" s="105"/>
      <c r="K9" s="24"/>
    </row>
    <row r="10" spans="2:11" x14ac:dyDescent="0.2">
      <c r="B10" s="411"/>
      <c r="C10" s="25"/>
      <c r="D10" s="26"/>
      <c r="E10" s="26"/>
      <c r="F10" s="27"/>
      <c r="G10" s="27"/>
      <c r="H10" s="27"/>
      <c r="I10" s="27"/>
      <c r="J10" s="26"/>
      <c r="K10" s="24"/>
    </row>
    <row r="11" spans="2:11" x14ac:dyDescent="0.2">
      <c r="B11" s="411"/>
      <c r="C11" s="35"/>
      <c r="D11" s="33" t="s">
        <v>311</v>
      </c>
      <c r="E11" s="3"/>
      <c r="F11" s="36"/>
      <c r="G11" s="36"/>
      <c r="H11" s="36"/>
      <c r="I11" s="36"/>
      <c r="J11" s="3"/>
      <c r="K11" s="24"/>
    </row>
    <row r="12" spans="2:11" x14ac:dyDescent="0.2">
      <c r="B12" s="411"/>
      <c r="C12" s="35"/>
      <c r="D12" s="3"/>
      <c r="E12" s="3"/>
      <c r="F12" s="36"/>
      <c r="G12" s="36"/>
      <c r="H12" s="36"/>
      <c r="I12" s="36"/>
      <c r="J12" s="3"/>
      <c r="K12" s="24"/>
    </row>
    <row r="13" spans="2:11" x14ac:dyDescent="0.2">
      <c r="B13" s="411"/>
      <c r="C13" s="35"/>
      <c r="D13" s="346" t="s">
        <v>312</v>
      </c>
      <c r="E13" s="3"/>
      <c r="F13" s="36"/>
      <c r="G13" s="36"/>
      <c r="H13" s="36"/>
      <c r="I13" s="36"/>
      <c r="J13" s="3"/>
      <c r="K13" s="24"/>
    </row>
    <row r="14" spans="2:11" x14ac:dyDescent="0.2">
      <c r="B14" s="411"/>
      <c r="C14" s="35"/>
      <c r="D14" s="3" t="s">
        <v>313</v>
      </c>
      <c r="E14" s="3"/>
      <c r="F14" s="1075">
        <f>+begr!F19</f>
        <v>173537.52010833332</v>
      </c>
      <c r="G14" s="1075">
        <f>+begr!G19</f>
        <v>326592.86209333339</v>
      </c>
      <c r="H14" s="1075">
        <f>+begr!H19</f>
        <v>328349.65209333343</v>
      </c>
      <c r="I14" s="1075">
        <f>+begr!I19</f>
        <v>330106.44209333335</v>
      </c>
      <c r="J14" s="3"/>
      <c r="K14" s="24"/>
    </row>
    <row r="15" spans="2:11" x14ac:dyDescent="0.2">
      <c r="B15" s="411"/>
      <c r="C15" s="35"/>
      <c r="D15" s="3" t="s">
        <v>314</v>
      </c>
      <c r="E15" s="3"/>
      <c r="F15" s="1075">
        <f>+begr!F33</f>
        <v>0</v>
      </c>
      <c r="G15" s="1075">
        <f>+begr!G33</f>
        <v>0</v>
      </c>
      <c r="H15" s="1075">
        <f>+begr!H33</f>
        <v>0</v>
      </c>
      <c r="I15" s="1075">
        <f>+begr!I33</f>
        <v>0</v>
      </c>
      <c r="J15" s="3"/>
      <c r="K15" s="24"/>
    </row>
    <row r="16" spans="2:11" x14ac:dyDescent="0.2">
      <c r="B16" s="351"/>
      <c r="C16" s="35"/>
      <c r="D16" s="31" t="s">
        <v>182</v>
      </c>
      <c r="E16" s="3"/>
      <c r="F16" s="1082">
        <f t="shared" ref="F16:I16" si="0">SUM(F14:F15)</f>
        <v>173537.52010833332</v>
      </c>
      <c r="G16" s="1082">
        <f t="shared" si="0"/>
        <v>326592.86209333339</v>
      </c>
      <c r="H16" s="1082">
        <f t="shared" si="0"/>
        <v>328349.65209333343</v>
      </c>
      <c r="I16" s="1082">
        <f t="shared" si="0"/>
        <v>330106.44209333335</v>
      </c>
      <c r="J16" s="3"/>
      <c r="K16" s="24"/>
    </row>
    <row r="17" spans="2:11" x14ac:dyDescent="0.2">
      <c r="B17" s="411"/>
      <c r="C17" s="443"/>
      <c r="D17" s="898" t="s">
        <v>315</v>
      </c>
      <c r="E17" s="899"/>
      <c r="F17" s="1106">
        <f>IF(geg!$G$41=0,0,F16/geg!$G$41)</f>
        <v>19281.946678703702</v>
      </c>
      <c r="G17" s="1106">
        <f>IF(geg!$G$41=0,0,G16/geg!$G$41)</f>
        <v>36288.095788148152</v>
      </c>
      <c r="H17" s="1106">
        <f>IF(geg!$G$41=0,0,H16/geg!$G$41)</f>
        <v>36483.294677037047</v>
      </c>
      <c r="I17" s="1106">
        <f>IF(geg!$G$41=0,0,I16/geg!$G$41)</f>
        <v>36678.493565925928</v>
      </c>
      <c r="J17" s="3"/>
      <c r="K17" s="24"/>
    </row>
    <row r="18" spans="2:11" x14ac:dyDescent="0.2">
      <c r="B18" s="411"/>
      <c r="C18" s="35"/>
      <c r="D18" s="33"/>
      <c r="E18" s="3"/>
      <c r="F18" s="406"/>
      <c r="G18" s="406"/>
      <c r="H18" s="406"/>
      <c r="I18" s="406"/>
      <c r="J18" s="3"/>
      <c r="K18" s="24"/>
    </row>
    <row r="19" spans="2:11" x14ac:dyDescent="0.2">
      <c r="B19" s="411"/>
      <c r="C19" s="35"/>
      <c r="D19" s="346" t="s">
        <v>316</v>
      </c>
      <c r="E19" s="3"/>
      <c r="F19" s="1105">
        <f>+baten!G195+baten!G208</f>
        <v>0</v>
      </c>
      <c r="G19" s="1105">
        <f>+baten!H195+baten!H208</f>
        <v>0</v>
      </c>
      <c r="H19" s="1105">
        <f>+baten!I195+baten!I208</f>
        <v>0</v>
      </c>
      <c r="I19" s="1105">
        <f>+baten!J195+baten!J208</f>
        <v>0</v>
      </c>
      <c r="J19" s="3"/>
      <c r="K19" s="24"/>
    </row>
    <row r="20" spans="2:11" x14ac:dyDescent="0.2">
      <c r="B20" s="411"/>
      <c r="C20" s="35"/>
      <c r="D20" s="898" t="s">
        <v>315</v>
      </c>
      <c r="E20" s="899"/>
      <c r="F20" s="1106">
        <f>IF(geg!$G$41=0,0,F19/geg!$G$41)</f>
        <v>0</v>
      </c>
      <c r="G20" s="1106">
        <f>IF(geg!$G$41=0,0,G19/geg!$G$41)</f>
        <v>0</v>
      </c>
      <c r="H20" s="1106">
        <f>IF(geg!$G$41=0,0,H19/geg!$G$41)</f>
        <v>0</v>
      </c>
      <c r="I20" s="1106">
        <f>IF(geg!$G$41=0,0,I19/geg!$G$41)</f>
        <v>0</v>
      </c>
      <c r="J20" s="3"/>
      <c r="K20" s="24"/>
    </row>
    <row r="21" spans="2:11" x14ac:dyDescent="0.2">
      <c r="B21" s="411"/>
      <c r="C21" s="35"/>
      <c r="D21" s="33"/>
      <c r="E21" s="3"/>
      <c r="F21" s="406"/>
      <c r="G21" s="406"/>
      <c r="H21" s="406"/>
      <c r="I21" s="406"/>
      <c r="J21" s="3"/>
      <c r="K21" s="24"/>
    </row>
    <row r="22" spans="2:11" x14ac:dyDescent="0.2">
      <c r="B22" s="411"/>
      <c r="C22" s="35"/>
      <c r="D22" s="346" t="s">
        <v>317</v>
      </c>
      <c r="E22" s="3"/>
      <c r="F22" s="1105">
        <f>+baten!G196+baten!G209</f>
        <v>0</v>
      </c>
      <c r="G22" s="1105">
        <f>+baten!H196+baten!H209</f>
        <v>0</v>
      </c>
      <c r="H22" s="1105">
        <f>+baten!I196+baten!I209</f>
        <v>0</v>
      </c>
      <c r="I22" s="1105">
        <f>+baten!J196+baten!J209</f>
        <v>0</v>
      </c>
      <c r="J22" s="3"/>
      <c r="K22" s="24"/>
    </row>
    <row r="23" spans="2:11" x14ac:dyDescent="0.2">
      <c r="B23" s="411"/>
      <c r="C23" s="35"/>
      <c r="D23" s="898" t="s">
        <v>315</v>
      </c>
      <c r="E23" s="899"/>
      <c r="F23" s="1106">
        <f>IF(geg!$G$41=0,0,F22/geg!$G$41)</f>
        <v>0</v>
      </c>
      <c r="G23" s="1106">
        <f>IF(geg!$G$41=0,0,G22/geg!$G$41)</f>
        <v>0</v>
      </c>
      <c r="H23" s="1106">
        <f>IF(geg!$G$41=0,0,H22/geg!$G$41)</f>
        <v>0</v>
      </c>
      <c r="I23" s="1106">
        <f>IF(geg!$G$41=0,0,I22/geg!$G$41)</f>
        <v>0</v>
      </c>
      <c r="J23" s="3"/>
      <c r="K23" s="24"/>
    </row>
    <row r="24" spans="2:11" x14ac:dyDescent="0.2">
      <c r="B24" s="411"/>
      <c r="C24" s="35"/>
      <c r="D24" s="33"/>
      <c r="E24" s="3"/>
      <c r="F24" s="406"/>
      <c r="G24" s="406"/>
      <c r="H24" s="406"/>
      <c r="I24" s="406"/>
      <c r="J24" s="3"/>
      <c r="K24" s="24"/>
    </row>
    <row r="25" spans="2:11" x14ac:dyDescent="0.2">
      <c r="B25" s="411"/>
      <c r="C25" s="35"/>
      <c r="D25" s="346" t="s">
        <v>318</v>
      </c>
      <c r="E25" s="3"/>
      <c r="F25" s="444"/>
      <c r="G25" s="444"/>
      <c r="H25" s="444"/>
      <c r="I25" s="444"/>
      <c r="J25" s="33"/>
      <c r="K25" s="24"/>
    </row>
    <row r="26" spans="2:11" x14ac:dyDescent="0.2">
      <c r="B26" s="411"/>
      <c r="C26" s="35"/>
      <c r="D26" s="3" t="s">
        <v>319</v>
      </c>
      <c r="E26" s="3"/>
      <c r="F26" s="1075">
        <f>+begr!F25+begr!F34</f>
        <v>111284.28000000001</v>
      </c>
      <c r="G26" s="1075">
        <f>+begr!G25+begr!G34</f>
        <v>117032.04000000002</v>
      </c>
      <c r="H26" s="1075">
        <f>+begr!H25+begr!H34</f>
        <v>122039.46000000002</v>
      </c>
      <c r="I26" s="1075">
        <f>+begr!I25+begr!I34</f>
        <v>125971.20000000001</v>
      </c>
      <c r="J26" s="3"/>
      <c r="K26" s="24"/>
    </row>
    <row r="27" spans="2:11" x14ac:dyDescent="0.2">
      <c r="B27" s="411"/>
      <c r="C27" s="35"/>
      <c r="D27" s="3" t="s">
        <v>320</v>
      </c>
      <c r="E27" s="3"/>
      <c r="F27" s="1075">
        <f>begr!F34</f>
        <v>0</v>
      </c>
      <c r="G27" s="1075">
        <f>begr!G34</f>
        <v>0</v>
      </c>
      <c r="H27" s="1075">
        <f>begr!H34</f>
        <v>0</v>
      </c>
      <c r="I27" s="1075">
        <f>begr!I34</f>
        <v>0</v>
      </c>
      <c r="J27" s="3"/>
      <c r="K27" s="24"/>
    </row>
    <row r="28" spans="2:11" x14ac:dyDescent="0.2">
      <c r="B28" s="351"/>
      <c r="C28" s="35"/>
      <c r="D28" s="31" t="s">
        <v>182</v>
      </c>
      <c r="E28" s="3"/>
      <c r="F28" s="1082">
        <f>SUM(F26:F27)</f>
        <v>111284.28000000001</v>
      </c>
      <c r="G28" s="1082">
        <f t="shared" ref="G28:I28" si="1">SUM(G26:G27)</f>
        <v>117032.04000000002</v>
      </c>
      <c r="H28" s="1082">
        <f t="shared" si="1"/>
        <v>122039.46000000002</v>
      </c>
      <c r="I28" s="1082">
        <f t="shared" si="1"/>
        <v>125971.20000000001</v>
      </c>
      <c r="J28" s="3"/>
      <c r="K28" s="24"/>
    </row>
    <row r="29" spans="2:11" x14ac:dyDescent="0.2">
      <c r="B29" s="411"/>
      <c r="C29" s="443"/>
      <c r="D29" s="898" t="s">
        <v>315</v>
      </c>
      <c r="E29" s="899"/>
      <c r="F29" s="1106">
        <f>IF(geg!$G$41=0,0,F28/geg!$G$41)</f>
        <v>12364.920000000002</v>
      </c>
      <c r="G29" s="1106">
        <f>IF(geg!$G$41=0,0,G28/geg!$G$41)</f>
        <v>13003.560000000003</v>
      </c>
      <c r="H29" s="1106">
        <f>IF(geg!$G$41=0,0,H28/geg!$G$41)</f>
        <v>13559.940000000002</v>
      </c>
      <c r="I29" s="1106">
        <f>IF(geg!$G$41=0,0,I28/geg!$G$41)</f>
        <v>13996.800000000001</v>
      </c>
      <c r="J29" s="3"/>
      <c r="K29" s="24"/>
    </row>
    <row r="30" spans="2:11" x14ac:dyDescent="0.2">
      <c r="B30" s="411"/>
      <c r="C30" s="35"/>
      <c r="D30" s="3"/>
      <c r="E30" s="3"/>
      <c r="F30" s="36"/>
      <c r="G30" s="36"/>
      <c r="H30" s="36"/>
      <c r="I30" s="36"/>
      <c r="J30" s="3"/>
      <c r="K30" s="24"/>
    </row>
    <row r="31" spans="2:11" x14ac:dyDescent="0.2">
      <c r="B31" s="411"/>
      <c r="C31" s="35"/>
      <c r="D31" s="346" t="s">
        <v>517</v>
      </c>
      <c r="E31" s="3"/>
      <c r="F31" s="36"/>
      <c r="G31" s="36"/>
      <c r="H31" s="36"/>
      <c r="I31" s="36"/>
      <c r="J31" s="3"/>
      <c r="K31" s="24"/>
    </row>
    <row r="32" spans="2:11" x14ac:dyDescent="0.2">
      <c r="B32" s="411"/>
      <c r="C32" s="35"/>
      <c r="D32" s="3" t="s">
        <v>322</v>
      </c>
      <c r="E32" s="3"/>
      <c r="F32" s="1075">
        <f>+lasten!I147</f>
        <v>54930.960000000006</v>
      </c>
      <c r="G32" s="1075">
        <f>+lasten!J147</f>
        <v>58974.48000000001</v>
      </c>
      <c r="H32" s="1075">
        <f>+lasten!K147</f>
        <v>62175.600000000006</v>
      </c>
      <c r="I32" s="1075">
        <f>+lasten!L147</f>
        <v>64197.360000000015</v>
      </c>
      <c r="J32" s="3"/>
      <c r="K32" s="24"/>
    </row>
    <row r="33" spans="2:11" x14ac:dyDescent="0.2">
      <c r="B33" s="411"/>
      <c r="C33" s="35"/>
      <c r="D33" s="3" t="s">
        <v>323</v>
      </c>
      <c r="E33" s="3"/>
      <c r="F33" s="1075">
        <f>+lasten!I148</f>
        <v>56353.320000000007</v>
      </c>
      <c r="G33" s="1075">
        <f>+lasten!J148</f>
        <v>58057.560000000005</v>
      </c>
      <c r="H33" s="1075">
        <f>+lasten!K148</f>
        <v>59863.86</v>
      </c>
      <c r="I33" s="1075">
        <f>+lasten!L148</f>
        <v>61773.840000000004</v>
      </c>
      <c r="J33" s="3"/>
      <c r="K33" s="24"/>
    </row>
    <row r="34" spans="2:11" x14ac:dyDescent="0.2">
      <c r="B34" s="411"/>
      <c r="C34" s="35"/>
      <c r="D34" s="3" t="s">
        <v>324</v>
      </c>
      <c r="E34" s="3"/>
      <c r="F34" s="1075">
        <f>+lasten!I149</f>
        <v>0</v>
      </c>
      <c r="G34" s="1075">
        <f>+lasten!J149</f>
        <v>0</v>
      </c>
      <c r="H34" s="1075">
        <f>+lasten!K149</f>
        <v>0</v>
      </c>
      <c r="I34" s="1075">
        <f>+lasten!L149</f>
        <v>0</v>
      </c>
      <c r="J34" s="3"/>
      <c r="K34" s="24"/>
    </row>
    <row r="35" spans="2:11" x14ac:dyDescent="0.2">
      <c r="B35" s="351"/>
      <c r="C35" s="35"/>
      <c r="D35" s="31" t="s">
        <v>182</v>
      </c>
      <c r="E35" s="33"/>
      <c r="F35" s="1082">
        <f>SUM(F32:F34)</f>
        <v>111284.28000000001</v>
      </c>
      <c r="G35" s="1082">
        <f t="shared" ref="G35:I35" si="2">SUM(G32:G34)</f>
        <v>117032.04000000001</v>
      </c>
      <c r="H35" s="1082">
        <f t="shared" si="2"/>
        <v>122039.46</v>
      </c>
      <c r="I35" s="1082">
        <f t="shared" si="2"/>
        <v>125971.20000000001</v>
      </c>
      <c r="J35" s="3"/>
      <c r="K35" s="24"/>
    </row>
    <row r="36" spans="2:11" x14ac:dyDescent="0.2">
      <c r="B36" s="411"/>
      <c r="C36" s="443"/>
      <c r="D36" s="898" t="s">
        <v>315</v>
      </c>
      <c r="E36" s="899"/>
      <c r="F36" s="1106">
        <f>IF(geg!$G$41=0,0,F35/geg!$G$41)</f>
        <v>12364.920000000002</v>
      </c>
      <c r="G36" s="1106">
        <f>IF(geg!$G$41=0,0,G35/geg!$G$41)</f>
        <v>13003.560000000001</v>
      </c>
      <c r="H36" s="1106">
        <f>IF(geg!$G$41=0,0,H35/geg!$G$41)</f>
        <v>13559.94</v>
      </c>
      <c r="I36" s="1106">
        <f>IF(geg!$G$41=0,0,I35/geg!$G$41)</f>
        <v>13996.800000000001</v>
      </c>
      <c r="J36" s="3"/>
      <c r="K36" s="24"/>
    </row>
    <row r="37" spans="2:11" x14ac:dyDescent="0.2">
      <c r="B37" s="411"/>
      <c r="C37" s="35"/>
      <c r="D37" s="3"/>
      <c r="E37" s="3"/>
      <c r="F37" s="406"/>
      <c r="G37" s="406"/>
      <c r="H37" s="406"/>
      <c r="I37" s="406"/>
      <c r="J37" s="3"/>
      <c r="K37" s="24"/>
    </row>
    <row r="38" spans="2:11" x14ac:dyDescent="0.2">
      <c r="B38" s="411"/>
      <c r="C38" s="35"/>
      <c r="D38" s="323" t="s">
        <v>325</v>
      </c>
      <c r="E38" s="3"/>
      <c r="F38" s="406"/>
      <c r="G38" s="406"/>
      <c r="H38" s="406"/>
      <c r="I38" s="406"/>
      <c r="J38" s="3"/>
      <c r="K38" s="24"/>
    </row>
    <row r="39" spans="2:11" x14ac:dyDescent="0.2">
      <c r="B39" s="411"/>
      <c r="C39" s="35"/>
      <c r="D39" s="1" t="s">
        <v>326</v>
      </c>
      <c r="E39" s="3"/>
      <c r="F39" s="327">
        <v>0</v>
      </c>
      <c r="G39" s="327">
        <f t="shared" ref="G39:I39" si="3">+F39</f>
        <v>0</v>
      </c>
      <c r="H39" s="327">
        <f t="shared" si="3"/>
        <v>0</v>
      </c>
      <c r="I39" s="327">
        <f t="shared" si="3"/>
        <v>0</v>
      </c>
      <c r="J39" s="3"/>
      <c r="K39" s="24"/>
    </row>
    <row r="40" spans="2:11" x14ac:dyDescent="0.2">
      <c r="B40" s="411"/>
      <c r="C40" s="35"/>
      <c r="D40" s="1" t="s">
        <v>327</v>
      </c>
      <c r="E40" s="3"/>
      <c r="F40" s="327">
        <v>0</v>
      </c>
      <c r="G40" s="327">
        <f t="shared" ref="G40:I41" si="4">+F40</f>
        <v>0</v>
      </c>
      <c r="H40" s="327">
        <f t="shared" si="4"/>
        <v>0</v>
      </c>
      <c r="I40" s="327">
        <f t="shared" si="4"/>
        <v>0</v>
      </c>
      <c r="J40" s="3"/>
      <c r="K40" s="24"/>
    </row>
    <row r="41" spans="2:11" x14ac:dyDescent="0.2">
      <c r="B41" s="411"/>
      <c r="C41" s="35"/>
      <c r="D41" s="1" t="s">
        <v>328</v>
      </c>
      <c r="E41" s="3"/>
      <c r="F41" s="327">
        <v>0</v>
      </c>
      <c r="G41" s="327">
        <f t="shared" si="4"/>
        <v>0</v>
      </c>
      <c r="H41" s="327">
        <f t="shared" si="4"/>
        <v>0</v>
      </c>
      <c r="I41" s="327">
        <f t="shared" si="4"/>
        <v>0</v>
      </c>
      <c r="J41" s="3"/>
      <c r="K41" s="24"/>
    </row>
    <row r="42" spans="2:11" x14ac:dyDescent="0.2">
      <c r="B42" s="351"/>
      <c r="C42" s="35"/>
      <c r="D42" s="31" t="s">
        <v>182</v>
      </c>
      <c r="E42" s="33"/>
      <c r="F42" s="1082">
        <f>SUM(F39:F41)</f>
        <v>0</v>
      </c>
      <c r="G42" s="1082">
        <f t="shared" ref="G42:I42" si="5">SUM(G39:G41)</f>
        <v>0</v>
      </c>
      <c r="H42" s="1082">
        <f t="shared" si="5"/>
        <v>0</v>
      </c>
      <c r="I42" s="1082">
        <f t="shared" si="5"/>
        <v>0</v>
      </c>
      <c r="J42" s="3"/>
      <c r="K42" s="24"/>
    </row>
    <row r="43" spans="2:11" x14ac:dyDescent="0.2">
      <c r="B43" s="411"/>
      <c r="C43" s="443"/>
      <c r="D43" s="898" t="s">
        <v>315</v>
      </c>
      <c r="E43" s="899"/>
      <c r="F43" s="1106">
        <f>IF(geg!$G$41=0,0,F42/geg!$G$41)</f>
        <v>0</v>
      </c>
      <c r="G43" s="1106">
        <f>IF(geg!$G$41=0,0,G42/geg!$G$41)</f>
        <v>0</v>
      </c>
      <c r="H43" s="1106">
        <f>IF(geg!$G$41=0,0,H42/geg!$G$41)</f>
        <v>0</v>
      </c>
      <c r="I43" s="1106">
        <f>IF(geg!$G$41=0,0,I42/geg!$G$41)</f>
        <v>0</v>
      </c>
      <c r="J43" s="3"/>
      <c r="K43" s="24"/>
    </row>
    <row r="44" spans="2:11" x14ac:dyDescent="0.2">
      <c r="B44" s="411"/>
      <c r="C44" s="35"/>
      <c r="D44" s="1"/>
      <c r="E44" s="3"/>
      <c r="F44" s="406"/>
      <c r="G44" s="406"/>
      <c r="H44" s="406"/>
      <c r="I44" s="406"/>
      <c r="J44" s="3"/>
      <c r="K44" s="24"/>
    </row>
    <row r="45" spans="2:11" x14ac:dyDescent="0.2">
      <c r="B45" s="411"/>
      <c r="C45" s="35"/>
      <c r="D45" s="323" t="s">
        <v>329</v>
      </c>
      <c r="E45" s="3"/>
      <c r="F45" s="406"/>
      <c r="G45" s="406"/>
      <c r="H45" s="406"/>
      <c r="I45" s="406"/>
      <c r="J45" s="3"/>
      <c r="K45" s="24"/>
    </row>
    <row r="46" spans="2:11" x14ac:dyDescent="0.2">
      <c r="B46" s="411"/>
      <c r="C46" s="35"/>
      <c r="D46" s="1" t="s">
        <v>330</v>
      </c>
      <c r="E46" s="3"/>
      <c r="F46" s="327">
        <v>0</v>
      </c>
      <c r="G46" s="327">
        <f t="shared" ref="G46:I48" si="6">+F46</f>
        <v>0</v>
      </c>
      <c r="H46" s="327">
        <f t="shared" si="6"/>
        <v>0</v>
      </c>
      <c r="I46" s="327">
        <f t="shared" si="6"/>
        <v>0</v>
      </c>
      <c r="J46" s="3"/>
      <c r="K46" s="24"/>
    </row>
    <row r="47" spans="2:11" x14ac:dyDescent="0.2">
      <c r="B47" s="411"/>
      <c r="C47" s="35"/>
      <c r="D47" s="1" t="s">
        <v>331</v>
      </c>
      <c r="E47" s="3"/>
      <c r="F47" s="327">
        <v>0</v>
      </c>
      <c r="G47" s="327">
        <f t="shared" si="6"/>
        <v>0</v>
      </c>
      <c r="H47" s="327">
        <f t="shared" si="6"/>
        <v>0</v>
      </c>
      <c r="I47" s="327">
        <f t="shared" si="6"/>
        <v>0</v>
      </c>
      <c r="J47" s="3"/>
      <c r="K47" s="24"/>
    </row>
    <row r="48" spans="2:11" x14ac:dyDescent="0.2">
      <c r="B48" s="411"/>
      <c r="C48" s="35"/>
      <c r="D48" s="1" t="s">
        <v>332</v>
      </c>
      <c r="E48" s="3"/>
      <c r="F48" s="327">
        <v>0</v>
      </c>
      <c r="G48" s="327">
        <f t="shared" si="6"/>
        <v>0</v>
      </c>
      <c r="H48" s="327">
        <f t="shared" si="6"/>
        <v>0</v>
      </c>
      <c r="I48" s="327">
        <f t="shared" si="6"/>
        <v>0</v>
      </c>
      <c r="J48" s="3"/>
      <c r="K48" s="24"/>
    </row>
    <row r="49" spans="2:11" x14ac:dyDescent="0.2">
      <c r="B49" s="351"/>
      <c r="C49" s="35"/>
      <c r="D49" s="31" t="s">
        <v>182</v>
      </c>
      <c r="E49" s="33"/>
      <c r="F49" s="1082">
        <f>SUM(F46:F48)</f>
        <v>0</v>
      </c>
      <c r="G49" s="1082">
        <f>SUM(G46:G48)</f>
        <v>0</v>
      </c>
      <c r="H49" s="1082">
        <f>SUM(H46:H48)</f>
        <v>0</v>
      </c>
      <c r="I49" s="1082">
        <f>SUM(I46:I48)</f>
        <v>0</v>
      </c>
      <c r="J49" s="3"/>
      <c r="K49" s="24"/>
    </row>
    <row r="50" spans="2:11" x14ac:dyDescent="0.2">
      <c r="B50" s="411"/>
      <c r="C50" s="35"/>
      <c r="D50" s="898" t="s">
        <v>315</v>
      </c>
      <c r="E50" s="899"/>
      <c r="F50" s="1106">
        <f>IF(geg!$G$41=0,0,F49/geg!$G$41)</f>
        <v>0</v>
      </c>
      <c r="G50" s="1106">
        <f>IF(geg!$G$41=0,0,G49/geg!$G$41)</f>
        <v>0</v>
      </c>
      <c r="H50" s="1106">
        <f>IF(geg!$G$41=0,0,H49/geg!$G$41)</f>
        <v>0</v>
      </c>
      <c r="I50" s="1106">
        <f>IF(geg!$G$41=0,0,I49/geg!$G$41)</f>
        <v>0</v>
      </c>
      <c r="J50" s="3"/>
      <c r="K50" s="24"/>
    </row>
    <row r="51" spans="2:11" x14ac:dyDescent="0.2">
      <c r="B51" s="411"/>
      <c r="C51" s="35"/>
      <c r="D51" s="1"/>
      <c r="E51" s="3"/>
      <c r="F51" s="406"/>
      <c r="G51" s="406"/>
      <c r="H51" s="406"/>
      <c r="I51" s="406"/>
      <c r="J51" s="3"/>
      <c r="K51" s="24"/>
    </row>
    <row r="52" spans="2:11" x14ac:dyDescent="0.2">
      <c r="B52" s="411"/>
      <c r="C52" s="35"/>
      <c r="D52" s="323" t="s">
        <v>225</v>
      </c>
      <c r="E52" s="3"/>
      <c r="F52" s="406"/>
      <c r="G52" s="406"/>
      <c r="H52" s="406"/>
      <c r="I52" s="406"/>
      <c r="J52" s="3"/>
      <c r="K52" s="24"/>
    </row>
    <row r="53" spans="2:11" x14ac:dyDescent="0.2">
      <c r="B53" s="411"/>
      <c r="C53" s="35"/>
      <c r="D53" s="1" t="s">
        <v>333</v>
      </c>
      <c r="E53" s="3"/>
      <c r="F53" s="1075">
        <f>+act!G35+act!G36+act!G37+act!G43+act!G44+act!G45</f>
        <v>0</v>
      </c>
      <c r="G53" s="1075">
        <f>+act!H35+act!H36+act!H37+act!H43+act!H44+act!H45</f>
        <v>0</v>
      </c>
      <c r="H53" s="1075">
        <f>+act!I35+act!I36+act!I37+act!I43+act!I44+act!I45</f>
        <v>0</v>
      </c>
      <c r="I53" s="1075">
        <f>+act!J35+act!J36+act!J37+act!J43+act!J44+act!J45</f>
        <v>0</v>
      </c>
      <c r="J53" s="3"/>
      <c r="K53" s="24"/>
    </row>
    <row r="54" spans="2:11" x14ac:dyDescent="0.2">
      <c r="B54" s="411"/>
      <c r="C54" s="35"/>
      <c r="D54" s="1" t="s">
        <v>334</v>
      </c>
      <c r="E54" s="3"/>
      <c r="F54" s="327">
        <v>0</v>
      </c>
      <c r="G54" s="327">
        <f t="shared" ref="G54:I54" si="7">F54</f>
        <v>0</v>
      </c>
      <c r="H54" s="327">
        <f t="shared" si="7"/>
        <v>0</v>
      </c>
      <c r="I54" s="327">
        <f t="shared" si="7"/>
        <v>0</v>
      </c>
      <c r="J54" s="3"/>
      <c r="K54" s="24"/>
    </row>
    <row r="55" spans="2:11" x14ac:dyDescent="0.2">
      <c r="B55" s="351"/>
      <c r="C55" s="35"/>
      <c r="D55" s="31" t="s">
        <v>182</v>
      </c>
      <c r="E55" s="33"/>
      <c r="F55" s="1082">
        <f>SUM(F53:F54)</f>
        <v>0</v>
      </c>
      <c r="G55" s="1082">
        <f t="shared" ref="G55:I55" si="8">SUM(G53:G54)</f>
        <v>0</v>
      </c>
      <c r="H55" s="1082">
        <f t="shared" si="8"/>
        <v>0</v>
      </c>
      <c r="I55" s="1082">
        <f t="shared" si="8"/>
        <v>0</v>
      </c>
      <c r="J55" s="3"/>
      <c r="K55" s="24"/>
    </row>
    <row r="56" spans="2:11" x14ac:dyDescent="0.2">
      <c r="B56" s="411"/>
      <c r="C56" s="35"/>
      <c r="D56" s="898" t="s">
        <v>315</v>
      </c>
      <c r="E56" s="899"/>
      <c r="F56" s="1106">
        <f>IF(geg!$G$41=0,0,F55/geg!$G$41)</f>
        <v>0</v>
      </c>
      <c r="G56" s="1106">
        <f>IF(geg!$G$41=0,0,G55/geg!$G$41)</f>
        <v>0</v>
      </c>
      <c r="H56" s="1106">
        <f>IF(geg!$G$41=0,0,H55/geg!$G$41)</f>
        <v>0</v>
      </c>
      <c r="I56" s="1106">
        <f>IF(geg!$G$41=0,0,I55/geg!$G$41)</f>
        <v>0</v>
      </c>
      <c r="J56" s="3"/>
      <c r="K56" s="24"/>
    </row>
    <row r="57" spans="2:11" x14ac:dyDescent="0.2">
      <c r="B57" s="411"/>
      <c r="C57" s="35"/>
      <c r="D57" s="1"/>
      <c r="E57" s="3"/>
      <c r="F57" s="406"/>
      <c r="G57" s="406"/>
      <c r="H57" s="406"/>
      <c r="I57" s="406"/>
      <c r="J57" s="3"/>
      <c r="K57" s="24"/>
    </row>
    <row r="58" spans="2:11" x14ac:dyDescent="0.2">
      <c r="B58" s="411"/>
      <c r="C58" s="35"/>
      <c r="D58" s="323" t="s">
        <v>335</v>
      </c>
      <c r="E58" s="3"/>
      <c r="F58" s="406"/>
      <c r="G58" s="406"/>
      <c r="H58" s="406"/>
      <c r="I58" s="406"/>
      <c r="J58" s="3"/>
      <c r="K58" s="24"/>
    </row>
    <row r="59" spans="2:11" x14ac:dyDescent="0.2">
      <c r="B59" s="411"/>
      <c r="C59" s="35"/>
      <c r="D59" s="1" t="s">
        <v>336</v>
      </c>
      <c r="E59" s="3"/>
      <c r="F59" s="1075">
        <f>+act!G38+act!G46</f>
        <v>0</v>
      </c>
      <c r="G59" s="1075">
        <f>+act!H38+act!H46</f>
        <v>0</v>
      </c>
      <c r="H59" s="1075">
        <f>+act!I38+act!I46</f>
        <v>0</v>
      </c>
      <c r="I59" s="1075">
        <f>+act!J38+act!J46</f>
        <v>0</v>
      </c>
      <c r="J59" s="3"/>
      <c r="K59" s="24"/>
    </row>
    <row r="60" spans="2:11" x14ac:dyDescent="0.2">
      <c r="B60" s="411"/>
      <c r="C60" s="35"/>
      <c r="D60" s="1" t="s">
        <v>337</v>
      </c>
      <c r="E60" s="3"/>
      <c r="F60" s="327">
        <v>0</v>
      </c>
      <c r="G60" s="327">
        <f t="shared" ref="G60:I60" si="9">F60</f>
        <v>0</v>
      </c>
      <c r="H60" s="327">
        <f t="shared" si="9"/>
        <v>0</v>
      </c>
      <c r="I60" s="327">
        <f t="shared" si="9"/>
        <v>0</v>
      </c>
      <c r="J60" s="3"/>
      <c r="K60" s="24"/>
    </row>
    <row r="61" spans="2:11" x14ac:dyDescent="0.2">
      <c r="B61" s="351"/>
      <c r="C61" s="35"/>
      <c r="D61" s="31" t="s">
        <v>182</v>
      </c>
      <c r="E61" s="33"/>
      <c r="F61" s="1082">
        <f>SUM(F59:F60)</f>
        <v>0</v>
      </c>
      <c r="G61" s="1082">
        <f t="shared" ref="G61:I61" si="10">SUM(G59:G60)</f>
        <v>0</v>
      </c>
      <c r="H61" s="1082">
        <f t="shared" si="10"/>
        <v>0</v>
      </c>
      <c r="I61" s="1082">
        <f t="shared" si="10"/>
        <v>0</v>
      </c>
      <c r="J61" s="3"/>
      <c r="K61" s="24"/>
    </row>
    <row r="62" spans="2:11" x14ac:dyDescent="0.2">
      <c r="B62" s="411"/>
      <c r="C62" s="35"/>
      <c r="D62" s="898" t="s">
        <v>315</v>
      </c>
      <c r="E62" s="899"/>
      <c r="F62" s="1106">
        <f>IF(geg!$G$41=0,0,F61/geg!$G$41)</f>
        <v>0</v>
      </c>
      <c r="G62" s="1106">
        <f>IF(geg!$G$41=0,0,G61/geg!$G$41)</f>
        <v>0</v>
      </c>
      <c r="H62" s="1106">
        <f>IF(geg!$G$41=0,0,H61/geg!$G$41)</f>
        <v>0</v>
      </c>
      <c r="I62" s="1106">
        <f>IF(geg!$G$41=0,0,I61/geg!$G$41)</f>
        <v>0</v>
      </c>
      <c r="J62" s="3"/>
      <c r="K62" s="24"/>
    </row>
    <row r="63" spans="2:11" x14ac:dyDescent="0.2">
      <c r="B63" s="411"/>
      <c r="C63" s="35"/>
      <c r="D63" s="1"/>
      <c r="E63" s="3"/>
      <c r="F63" s="406"/>
      <c r="G63" s="406"/>
      <c r="H63" s="406"/>
      <c r="I63" s="406"/>
      <c r="J63" s="3"/>
      <c r="K63" s="24"/>
    </row>
    <row r="64" spans="2:11" x14ac:dyDescent="0.2">
      <c r="B64" s="411"/>
      <c r="C64" s="35"/>
      <c r="D64" s="323" t="s">
        <v>338</v>
      </c>
      <c r="E64" s="3"/>
      <c r="F64" s="406"/>
      <c r="G64" s="406"/>
      <c r="H64" s="406"/>
      <c r="I64" s="406"/>
      <c r="J64" s="3"/>
      <c r="K64" s="24"/>
    </row>
    <row r="65" spans="2:11" x14ac:dyDescent="0.2">
      <c r="B65" s="411"/>
      <c r="C65" s="35"/>
      <c r="D65" s="1" t="s">
        <v>339</v>
      </c>
      <c r="E65" s="3"/>
      <c r="F65" s="327">
        <v>0</v>
      </c>
      <c r="G65" s="327">
        <f t="shared" ref="G65:I66" si="11">F65</f>
        <v>0</v>
      </c>
      <c r="H65" s="327">
        <f t="shared" si="11"/>
        <v>0</v>
      </c>
      <c r="I65" s="327">
        <f t="shared" si="11"/>
        <v>0</v>
      </c>
      <c r="J65" s="3"/>
      <c r="K65" s="24"/>
    </row>
    <row r="66" spans="2:11" x14ac:dyDescent="0.2">
      <c r="B66" s="411"/>
      <c r="C66" s="35"/>
      <c r="D66" s="1" t="s">
        <v>340</v>
      </c>
      <c r="E66" s="3"/>
      <c r="F66" s="327">
        <v>0</v>
      </c>
      <c r="G66" s="327">
        <f t="shared" si="11"/>
        <v>0</v>
      </c>
      <c r="H66" s="327">
        <f t="shared" si="11"/>
        <v>0</v>
      </c>
      <c r="I66" s="327">
        <f t="shared" si="11"/>
        <v>0</v>
      </c>
      <c r="J66" s="3"/>
      <c r="K66" s="24"/>
    </row>
    <row r="67" spans="2:11" x14ac:dyDescent="0.2">
      <c r="B67" s="411"/>
      <c r="C67" s="35"/>
      <c r="D67" s="1" t="s">
        <v>341</v>
      </c>
      <c r="E67" s="3"/>
      <c r="F67" s="1075">
        <f>+act!G34+act!G42</f>
        <v>0</v>
      </c>
      <c r="G67" s="1075">
        <f>+act!H34+act!H42</f>
        <v>0</v>
      </c>
      <c r="H67" s="1075">
        <f>+act!I34+act!I42</f>
        <v>0</v>
      </c>
      <c r="I67" s="1075">
        <f>+act!J34+act!J42</f>
        <v>0</v>
      </c>
      <c r="J67" s="3"/>
      <c r="K67" s="24"/>
    </row>
    <row r="68" spans="2:11" x14ac:dyDescent="0.2">
      <c r="B68" s="411"/>
      <c r="C68" s="35"/>
      <c r="D68" s="1" t="s">
        <v>342</v>
      </c>
      <c r="E68" s="3"/>
      <c r="F68" s="1075">
        <f>+lasten!I70</f>
        <v>0</v>
      </c>
      <c r="G68" s="1075">
        <f>+lasten!J70</f>
        <v>0</v>
      </c>
      <c r="H68" s="1075">
        <f>+lasten!K70</f>
        <v>0</v>
      </c>
      <c r="I68" s="1075">
        <f>+lasten!L70</f>
        <v>0</v>
      </c>
      <c r="J68" s="3"/>
      <c r="K68" s="24"/>
    </row>
    <row r="69" spans="2:11" x14ac:dyDescent="0.2">
      <c r="B69" s="411"/>
      <c r="C69" s="35"/>
      <c r="D69" s="1" t="s">
        <v>343</v>
      </c>
      <c r="E69" s="3"/>
      <c r="F69" s="327">
        <v>0</v>
      </c>
      <c r="G69" s="327">
        <f t="shared" ref="G69:I70" si="12">F69</f>
        <v>0</v>
      </c>
      <c r="H69" s="327">
        <f t="shared" si="12"/>
        <v>0</v>
      </c>
      <c r="I69" s="327">
        <f t="shared" si="12"/>
        <v>0</v>
      </c>
      <c r="J69" s="3"/>
      <c r="K69" s="24"/>
    </row>
    <row r="70" spans="2:11" x14ac:dyDescent="0.2">
      <c r="B70" s="411"/>
      <c r="C70" s="35"/>
      <c r="D70" s="1" t="s">
        <v>344</v>
      </c>
      <c r="E70" s="3"/>
      <c r="F70" s="327">
        <v>0</v>
      </c>
      <c r="G70" s="327">
        <f t="shared" si="12"/>
        <v>0</v>
      </c>
      <c r="H70" s="327">
        <f t="shared" si="12"/>
        <v>0</v>
      </c>
      <c r="I70" s="327">
        <f t="shared" si="12"/>
        <v>0</v>
      </c>
      <c r="J70" s="3"/>
      <c r="K70" s="24"/>
    </row>
    <row r="71" spans="2:11" x14ac:dyDescent="0.2">
      <c r="B71" s="351"/>
      <c r="C71" s="35"/>
      <c r="D71" s="31" t="s">
        <v>182</v>
      </c>
      <c r="E71" s="33"/>
      <c r="F71" s="1082">
        <f>SUM(F65:F70)</f>
        <v>0</v>
      </c>
      <c r="G71" s="1082">
        <f t="shared" ref="G71:I71" si="13">SUM(G65:G70)</f>
        <v>0</v>
      </c>
      <c r="H71" s="1082">
        <f t="shared" si="13"/>
        <v>0</v>
      </c>
      <c r="I71" s="1082">
        <f t="shared" si="13"/>
        <v>0</v>
      </c>
      <c r="J71" s="3"/>
      <c r="K71" s="24"/>
    </row>
    <row r="72" spans="2:11" x14ac:dyDescent="0.2">
      <c r="B72" s="411"/>
      <c r="C72" s="35"/>
      <c r="D72" s="898" t="s">
        <v>315</v>
      </c>
      <c r="E72" s="899"/>
      <c r="F72" s="1106">
        <f>IF(geg!$G$41=0,0,F71/geg!$G$41)</f>
        <v>0</v>
      </c>
      <c r="G72" s="1106">
        <f>IF(geg!$G$41=0,0,G71/geg!$G$41)</f>
        <v>0</v>
      </c>
      <c r="H72" s="1106">
        <f>IF(geg!$G$41=0,0,H71/geg!$G$41)</f>
        <v>0</v>
      </c>
      <c r="I72" s="1106">
        <f>IF(geg!$G$41=0,0,I71/geg!$G$41)</f>
        <v>0</v>
      </c>
      <c r="J72" s="3"/>
      <c r="K72" s="24"/>
    </row>
    <row r="73" spans="2:11" x14ac:dyDescent="0.2">
      <c r="B73" s="411"/>
      <c r="C73" s="35"/>
      <c r="D73" s="1"/>
      <c r="E73" s="3"/>
      <c r="F73" s="406"/>
      <c r="G73" s="406"/>
      <c r="H73" s="406"/>
      <c r="I73" s="406"/>
      <c r="J73" s="3"/>
      <c r="K73" s="24"/>
    </row>
    <row r="74" spans="2:11" x14ac:dyDescent="0.2">
      <c r="B74" s="411"/>
      <c r="C74" s="35"/>
      <c r="D74" s="323" t="s">
        <v>345</v>
      </c>
      <c r="E74" s="3"/>
      <c r="F74" s="1082">
        <v>0</v>
      </c>
      <c r="G74" s="1082">
        <f t="shared" ref="G74:I74" si="14">F74</f>
        <v>0</v>
      </c>
      <c r="H74" s="1082">
        <f t="shared" si="14"/>
        <v>0</v>
      </c>
      <c r="I74" s="1082">
        <f t="shared" si="14"/>
        <v>0</v>
      </c>
      <c r="J74" s="3"/>
      <c r="K74" s="24"/>
    </row>
    <row r="75" spans="2:11" x14ac:dyDescent="0.2">
      <c r="B75" s="411"/>
      <c r="C75" s="443"/>
      <c r="D75" s="898" t="s">
        <v>315</v>
      </c>
      <c r="E75" s="899"/>
      <c r="F75" s="1106">
        <f>IF(geg!$G$41=0,0,F74/geg!$G$41)</f>
        <v>0</v>
      </c>
      <c r="G75" s="1106">
        <f>IF(geg!$G$41=0,0,G74/geg!$G$41)</f>
        <v>0</v>
      </c>
      <c r="H75" s="1106">
        <f>IF(geg!$G$41=0,0,H74/geg!$G$41)</f>
        <v>0</v>
      </c>
      <c r="I75" s="1106">
        <f>IF(geg!$G$41=0,0,I74/geg!$G$41)</f>
        <v>0</v>
      </c>
      <c r="J75" s="3"/>
      <c r="K75" s="24"/>
    </row>
    <row r="76" spans="2:11" x14ac:dyDescent="0.2">
      <c r="B76" s="411"/>
      <c r="C76" s="35"/>
      <c r="D76" s="3"/>
      <c r="E76" s="3"/>
      <c r="F76" s="36"/>
      <c r="G76" s="36"/>
      <c r="H76" s="36"/>
      <c r="I76" s="36"/>
      <c r="J76" s="3"/>
      <c r="K76" s="24"/>
    </row>
    <row r="77" spans="2:11" x14ac:dyDescent="0.2">
      <c r="B77" s="411"/>
      <c r="C77" s="35"/>
      <c r="D77" s="323" t="s">
        <v>346</v>
      </c>
      <c r="E77" s="3"/>
      <c r="F77" s="36"/>
      <c r="G77" s="36"/>
      <c r="H77" s="36"/>
      <c r="I77" s="36"/>
      <c r="J77" s="3"/>
      <c r="K77" s="24"/>
    </row>
    <row r="78" spans="2:11" x14ac:dyDescent="0.2">
      <c r="B78" s="411"/>
      <c r="C78" s="35"/>
      <c r="D78" s="1" t="s">
        <v>347</v>
      </c>
      <c r="E78" s="3"/>
      <c r="F78" s="327">
        <v>0</v>
      </c>
      <c r="G78" s="327">
        <f t="shared" ref="G78:I81" si="15">F78</f>
        <v>0</v>
      </c>
      <c r="H78" s="327">
        <f t="shared" si="15"/>
        <v>0</v>
      </c>
      <c r="I78" s="327">
        <f t="shared" si="15"/>
        <v>0</v>
      </c>
      <c r="J78" s="3"/>
      <c r="K78" s="24"/>
    </row>
    <row r="79" spans="2:11" x14ac:dyDescent="0.2">
      <c r="B79" s="411"/>
      <c r="C79" s="35"/>
      <c r="D79" s="1" t="s">
        <v>348</v>
      </c>
      <c r="E79" s="3"/>
      <c r="F79" s="327">
        <v>0</v>
      </c>
      <c r="G79" s="327">
        <f t="shared" si="15"/>
        <v>0</v>
      </c>
      <c r="H79" s="327">
        <f t="shared" si="15"/>
        <v>0</v>
      </c>
      <c r="I79" s="327">
        <f t="shared" si="15"/>
        <v>0</v>
      </c>
      <c r="J79" s="3"/>
      <c r="K79" s="24"/>
    </row>
    <row r="80" spans="2:11" x14ac:dyDescent="0.2">
      <c r="B80" s="411"/>
      <c r="C80" s="35"/>
      <c r="D80" s="1" t="s">
        <v>349</v>
      </c>
      <c r="E80" s="3"/>
      <c r="F80" s="327">
        <v>0</v>
      </c>
      <c r="G80" s="327">
        <f t="shared" si="15"/>
        <v>0</v>
      </c>
      <c r="H80" s="327">
        <f t="shared" si="15"/>
        <v>0</v>
      </c>
      <c r="I80" s="327">
        <f t="shared" si="15"/>
        <v>0</v>
      </c>
      <c r="J80" s="3"/>
      <c r="K80" s="24"/>
    </row>
    <row r="81" spans="2:11" x14ac:dyDescent="0.2">
      <c r="B81" s="411"/>
      <c r="C81" s="35"/>
      <c r="D81" s="1" t="s">
        <v>350</v>
      </c>
      <c r="E81" s="3"/>
      <c r="F81" s="327">
        <v>0</v>
      </c>
      <c r="G81" s="327">
        <f t="shared" si="15"/>
        <v>0</v>
      </c>
      <c r="H81" s="327">
        <f t="shared" si="15"/>
        <v>0</v>
      </c>
      <c r="I81" s="327">
        <f t="shared" si="15"/>
        <v>0</v>
      </c>
      <c r="J81" s="3"/>
      <c r="K81" s="24"/>
    </row>
    <row r="82" spans="2:11" x14ac:dyDescent="0.2">
      <c r="B82" s="351"/>
      <c r="C82" s="35"/>
      <c r="D82" s="31" t="s">
        <v>182</v>
      </c>
      <c r="E82" s="33"/>
      <c r="F82" s="1082">
        <f t="shared" ref="F82:I82" si="16">SUM(F78:F81)</f>
        <v>0</v>
      </c>
      <c r="G82" s="1082">
        <f t="shared" si="16"/>
        <v>0</v>
      </c>
      <c r="H82" s="1082">
        <f t="shared" si="16"/>
        <v>0</v>
      </c>
      <c r="I82" s="1082">
        <f t="shared" si="16"/>
        <v>0</v>
      </c>
      <c r="J82" s="3"/>
      <c r="K82" s="24"/>
    </row>
    <row r="83" spans="2:11" x14ac:dyDescent="0.2">
      <c r="B83" s="411"/>
      <c r="C83" s="443"/>
      <c r="D83" s="898" t="s">
        <v>315</v>
      </c>
      <c r="E83" s="899"/>
      <c r="F83" s="1106">
        <f>IF(geg!$G$41=0,0,F82/geg!$G$41)</f>
        <v>0</v>
      </c>
      <c r="G83" s="1106">
        <f>IF(geg!$G$41=0,0,G82/geg!$G$41)</f>
        <v>0</v>
      </c>
      <c r="H83" s="1106">
        <f>IF(geg!$G$41=0,0,H82/geg!$G$41)</f>
        <v>0</v>
      </c>
      <c r="I83" s="1106">
        <f>IF(geg!$G$41=0,0,I82/geg!$G$41)</f>
        <v>0</v>
      </c>
      <c r="J83" s="3"/>
      <c r="K83" s="24"/>
    </row>
    <row r="84" spans="2:11" x14ac:dyDescent="0.2">
      <c r="B84" s="411"/>
      <c r="C84" s="41"/>
      <c r="D84" s="297"/>
      <c r="E84" s="297"/>
      <c r="F84" s="188"/>
      <c r="G84" s="188"/>
      <c r="H84" s="188"/>
      <c r="I84" s="188"/>
      <c r="J84" s="297"/>
      <c r="K84" s="24"/>
    </row>
    <row r="85" spans="2:11" x14ac:dyDescent="0.2">
      <c r="B85" s="411"/>
      <c r="C85" s="22"/>
      <c r="D85" s="22"/>
      <c r="E85" s="22"/>
      <c r="F85" s="23"/>
      <c r="G85" s="23"/>
      <c r="H85" s="23"/>
      <c r="I85" s="23"/>
      <c r="J85" s="22"/>
      <c r="K85" s="24"/>
    </row>
    <row r="86" spans="2:11" x14ac:dyDescent="0.2">
      <c r="B86" s="445"/>
      <c r="C86" s="446"/>
      <c r="D86" s="447"/>
      <c r="E86" s="45"/>
      <c r="F86" s="45"/>
      <c r="G86" s="45"/>
      <c r="H86" s="45"/>
      <c r="I86" s="45"/>
      <c r="J86" s="45"/>
      <c r="K86" s="48"/>
    </row>
    <row r="87" spans="2:11" x14ac:dyDescent="0.2">
      <c r="B87" s="448"/>
      <c r="C87" s="11"/>
      <c r="D87" s="11"/>
      <c r="E87" s="11"/>
      <c r="F87" s="11"/>
      <c r="G87" s="11"/>
      <c r="H87" s="11"/>
      <c r="I87" s="11"/>
      <c r="J87" s="11"/>
      <c r="K87" s="13"/>
    </row>
    <row r="88" spans="2:11" x14ac:dyDescent="0.2">
      <c r="B88" s="411"/>
      <c r="C88" s="22"/>
      <c r="D88" s="22"/>
      <c r="E88" s="22"/>
      <c r="F88" s="22"/>
      <c r="G88" s="22"/>
      <c r="H88" s="22"/>
      <c r="I88" s="22"/>
      <c r="J88" s="22"/>
      <c r="K88" s="24"/>
    </row>
    <row r="89" spans="2:11" x14ac:dyDescent="0.2">
      <c r="B89" s="20"/>
      <c r="C89" s="22"/>
      <c r="D89" s="440"/>
      <c r="E89" s="22"/>
      <c r="F89" s="1068">
        <f t="shared" ref="F89:I89" si="17">F8</f>
        <v>2015</v>
      </c>
      <c r="G89" s="1068">
        <f t="shared" si="17"/>
        <v>2016</v>
      </c>
      <c r="H89" s="1068">
        <f t="shared" si="17"/>
        <v>2017</v>
      </c>
      <c r="I89" s="1068">
        <f t="shared" si="17"/>
        <v>2018</v>
      </c>
      <c r="J89" s="105"/>
      <c r="K89" s="24"/>
    </row>
    <row r="90" spans="2:11" x14ac:dyDescent="0.2">
      <c r="B90" s="411"/>
      <c r="C90" s="22"/>
      <c r="D90" s="22"/>
      <c r="E90" s="22"/>
      <c r="F90" s="22"/>
      <c r="G90" s="22"/>
      <c r="H90" s="22"/>
      <c r="I90" s="22"/>
      <c r="J90" s="22"/>
      <c r="K90" s="24"/>
    </row>
    <row r="91" spans="2:11" x14ac:dyDescent="0.2">
      <c r="B91" s="411"/>
      <c r="C91" s="25"/>
      <c r="D91" s="26"/>
      <c r="E91" s="26"/>
      <c r="F91" s="26"/>
      <c r="G91" s="26"/>
      <c r="H91" s="26"/>
      <c r="I91" s="26"/>
      <c r="J91" s="26"/>
      <c r="K91" s="24"/>
    </row>
    <row r="92" spans="2:11" x14ac:dyDescent="0.2">
      <c r="B92" s="411"/>
      <c r="C92" s="35"/>
      <c r="D92" s="346" t="s">
        <v>687</v>
      </c>
      <c r="E92" s="3"/>
      <c r="F92" s="1075">
        <f>+baten!G187+baten!G202</f>
        <v>0</v>
      </c>
      <c r="G92" s="1075">
        <f>+baten!H187+baten!H202</f>
        <v>0</v>
      </c>
      <c r="H92" s="1075">
        <f>+baten!I187+baten!I202</f>
        <v>0</v>
      </c>
      <c r="I92" s="1075">
        <f>+baten!J187+baten!J202</f>
        <v>0</v>
      </c>
      <c r="J92" s="3"/>
      <c r="K92" s="24"/>
    </row>
    <row r="93" spans="2:11" x14ac:dyDescent="0.2">
      <c r="B93" s="411"/>
      <c r="C93" s="35"/>
      <c r="D93" s="898" t="s">
        <v>315</v>
      </c>
      <c r="E93" s="899"/>
      <c r="F93" s="1106">
        <f>IF(geg!$G$41=0,0,F92/geg!$G$41)</f>
        <v>0</v>
      </c>
      <c r="G93" s="1106">
        <f>IF(geg!$G$41=0,0,G92/geg!$G$41)</f>
        <v>0</v>
      </c>
      <c r="H93" s="1106">
        <f>IF(geg!$G$41=0,0,H92/geg!$G$41)</f>
        <v>0</v>
      </c>
      <c r="I93" s="1106">
        <f>IF(geg!$G$41=0,0,I92/geg!$G$41)</f>
        <v>0</v>
      </c>
      <c r="J93" s="3"/>
      <c r="K93" s="24"/>
    </row>
    <row r="94" spans="2:11" x14ac:dyDescent="0.2">
      <c r="B94" s="411"/>
      <c r="C94" s="41"/>
      <c r="D94" s="42"/>
      <c r="E94" s="297"/>
      <c r="F94" s="438"/>
      <c r="G94" s="438"/>
      <c r="H94" s="438"/>
      <c r="I94" s="438"/>
      <c r="J94" s="297"/>
      <c r="K94" s="24"/>
    </row>
    <row r="95" spans="2:11" x14ac:dyDescent="0.2">
      <c r="B95" s="411"/>
      <c r="C95" s="22"/>
      <c r="D95" s="304"/>
      <c r="E95" s="22"/>
      <c r="F95" s="249"/>
      <c r="G95" s="249"/>
      <c r="H95" s="249"/>
      <c r="I95" s="249"/>
      <c r="J95" s="22"/>
      <c r="K95" s="24"/>
    </row>
    <row r="96" spans="2:11" x14ac:dyDescent="0.2">
      <c r="B96" s="411"/>
      <c r="C96" s="25"/>
      <c r="D96" s="449"/>
      <c r="E96" s="26"/>
      <c r="F96" s="450"/>
      <c r="G96" s="450"/>
      <c r="H96" s="450"/>
      <c r="I96" s="450"/>
      <c r="J96" s="26"/>
      <c r="K96" s="24"/>
    </row>
    <row r="97" spans="2:11" x14ac:dyDescent="0.2">
      <c r="B97" s="411"/>
      <c r="C97" s="35"/>
      <c r="D97" s="1135" t="s">
        <v>655</v>
      </c>
      <c r="E97" s="3"/>
      <c r="F97" s="1122">
        <f>7/12*(dir!$Q$31+op!$Q$116+obp!$Q$66)/1659+5/12*(dir!$Q$58+op!$Q$228+obp!$Q$128)/1659</f>
        <v>4.822182037371911E-2</v>
      </c>
      <c r="G97" s="1122">
        <f>7/12*(dir!$Q$58+op!$Q$228+obp!$Q$128)/1659+5/12*(dir!$Q$85+op!$Q$340+obp!$Q$190)/1659</f>
        <v>4.822182037371911E-2</v>
      </c>
      <c r="H97" s="1122">
        <f>7/12*(dir!$Q$85+op!$Q$340+obp!$Q$190)/1659+5/12*(dir!$Q$112+op!$Q$452+obp!$Q$252)/1659</f>
        <v>4.822182037371911E-2</v>
      </c>
      <c r="I97" s="1122">
        <f>7/12*(dir!$Q$112+op!$Q$452+obp!$Q$252)/1659+5/12*(dir!$Q$139+op!$Q$564+obp!$Q$314)/1659</f>
        <v>4.822182037371911E-2</v>
      </c>
      <c r="J97" s="3"/>
      <c r="K97" s="24"/>
    </row>
    <row r="98" spans="2:11" x14ac:dyDescent="0.2">
      <c r="B98" s="411"/>
      <c r="C98" s="35"/>
      <c r="D98" s="3" t="s">
        <v>656</v>
      </c>
      <c r="E98" s="3"/>
      <c r="F98" s="1075">
        <f>7/12*(dir!$T31+op!$T$116+obp!$T66)+5/12*(dir!$T58+op!$T$228+obp!$T128)</f>
        <v>2683.1652802893313</v>
      </c>
      <c r="G98" s="1075">
        <f>7/12*(dir!$T58+op!$T$228+obp!$T128)+5/12*(dir!$T85+op!$T$340+obp!$T190)</f>
        <v>2821.7490054249552</v>
      </c>
      <c r="H98" s="1075">
        <f>7/12*(dir!$T85+op!$T340+obp!$T190)+5/12*(dir!$T112+op!$T452+obp!T252)</f>
        <v>2942.4824593128396</v>
      </c>
      <c r="I98" s="1075">
        <f>7/12*(dir!$T112+op!$T452+obp!$T252)+5/12*(dir!$T139+op!$T564+obp!$T314)</f>
        <v>3037.2802893309226</v>
      </c>
      <c r="J98" s="3"/>
      <c r="K98" s="24"/>
    </row>
    <row r="99" spans="2:11" x14ac:dyDescent="0.2">
      <c r="B99" s="411"/>
      <c r="C99" s="35"/>
      <c r="D99" s="898" t="s">
        <v>315</v>
      </c>
      <c r="E99" s="899"/>
      <c r="F99" s="1106">
        <f>IF(geg!$G$41=0,0,F98/geg!$G$41)</f>
        <v>298.1294755877035</v>
      </c>
      <c r="G99" s="1106">
        <f>IF(geg!$G$41=0,0,G98/geg!$G$41)</f>
        <v>313.52766726943946</v>
      </c>
      <c r="H99" s="1106">
        <f>IF(geg!$G$41=0,0,H98/geg!$G$41)</f>
        <v>326.94249547920441</v>
      </c>
      <c r="I99" s="1106">
        <f>IF(geg!$G$41=0,0,I98/geg!$G$41)</f>
        <v>337.47558770343585</v>
      </c>
      <c r="J99" s="3"/>
      <c r="K99" s="24"/>
    </row>
    <row r="100" spans="2:11" x14ac:dyDescent="0.2">
      <c r="B100" s="411"/>
      <c r="C100" s="41"/>
      <c r="D100" s="42"/>
      <c r="E100" s="297"/>
      <c r="F100" s="438"/>
      <c r="G100" s="438"/>
      <c r="H100" s="438"/>
      <c r="I100" s="438"/>
      <c r="J100" s="297"/>
      <c r="K100" s="24"/>
    </row>
    <row r="101" spans="2:11" x14ac:dyDescent="0.2">
      <c r="B101" s="20"/>
      <c r="C101" s="22"/>
      <c r="D101" s="440"/>
      <c r="E101" s="22"/>
      <c r="F101" s="287"/>
      <c r="G101" s="287"/>
      <c r="H101" s="287"/>
      <c r="I101" s="287"/>
      <c r="J101" s="105"/>
      <c r="K101" s="24"/>
    </row>
    <row r="102" spans="2:11" x14ac:dyDescent="0.2">
      <c r="B102" s="20"/>
      <c r="C102" s="25"/>
      <c r="D102" s="145"/>
      <c r="E102" s="26"/>
      <c r="F102" s="450"/>
      <c r="G102" s="450"/>
      <c r="H102" s="450"/>
      <c r="I102" s="450"/>
      <c r="J102" s="151"/>
      <c r="K102" s="24"/>
    </row>
    <row r="103" spans="2:11" x14ac:dyDescent="0.2">
      <c r="B103" s="20"/>
      <c r="C103" s="35"/>
      <c r="D103" s="1147" t="s">
        <v>351</v>
      </c>
      <c r="E103" s="3"/>
      <c r="F103" s="406"/>
      <c r="G103" s="406"/>
      <c r="H103" s="406"/>
      <c r="I103" s="406"/>
      <c r="J103" s="451"/>
      <c r="K103" s="24"/>
    </row>
    <row r="104" spans="2:11" x14ac:dyDescent="0.2">
      <c r="B104" s="20"/>
      <c r="C104" s="35"/>
      <c r="D104" s="452"/>
      <c r="E104" s="3"/>
      <c r="F104" s="406"/>
      <c r="G104" s="406"/>
      <c r="H104" s="406"/>
      <c r="I104" s="406"/>
      <c r="J104" s="451"/>
      <c r="K104" s="24"/>
    </row>
    <row r="105" spans="2:11" x14ac:dyDescent="0.2">
      <c r="B105" s="20"/>
      <c r="C105" s="35"/>
      <c r="D105" s="452" t="s">
        <v>352</v>
      </c>
      <c r="E105" s="3"/>
      <c r="F105" s="1111">
        <f>IF(F14=0,0,+bal!G36/F14)</f>
        <v>0.35873072330105221</v>
      </c>
      <c r="G105" s="1111">
        <f>IF(G14=0,0,+bal!H36/G14)</f>
        <v>0.83227190104353199</v>
      </c>
      <c r="H105" s="1111">
        <f>IF(H14=0,0,+bal!I36/H14)</f>
        <v>1.4561436299591179</v>
      </c>
      <c r="I105" s="1111">
        <f>IF(I14=0,0,+bal!J36/I14)</f>
        <v>2.0667863736977097</v>
      </c>
      <c r="J105" s="451"/>
      <c r="K105" s="24"/>
    </row>
    <row r="106" spans="2:11" x14ac:dyDescent="0.2">
      <c r="B106" s="20"/>
      <c r="C106" s="35"/>
      <c r="D106" s="452" t="s">
        <v>353</v>
      </c>
      <c r="E106" s="3"/>
      <c r="F106" s="1111">
        <f>IF(F14=0,0,+begr!F14/F14)</f>
        <v>1</v>
      </c>
      <c r="G106" s="1111">
        <f>IF(G14=0,0,+begr!G14/G14)</f>
        <v>1</v>
      </c>
      <c r="H106" s="1111">
        <f>IF(H14=0,0,+begr!H14/H14)</f>
        <v>1</v>
      </c>
      <c r="I106" s="1111">
        <f>IF(I14=0,0,+begr!I14/I14)</f>
        <v>1</v>
      </c>
      <c r="J106" s="451"/>
      <c r="K106" s="24"/>
    </row>
    <row r="107" spans="2:11" x14ac:dyDescent="0.2">
      <c r="B107" s="20"/>
      <c r="C107" s="35"/>
      <c r="D107" s="452" t="s">
        <v>354</v>
      </c>
      <c r="E107" s="3"/>
      <c r="F107" s="1111">
        <f>IF(F14=0,0,begr!F15/F14)</f>
        <v>0</v>
      </c>
      <c r="G107" s="1111">
        <f>IF(G14=0,0,begr!G15/G14)</f>
        <v>0</v>
      </c>
      <c r="H107" s="1111">
        <f>IF(H14=0,0,begr!H15/H14)</f>
        <v>0</v>
      </c>
      <c r="I107" s="1111">
        <f>IF(I14=0,0,begr!I15/I14)</f>
        <v>0</v>
      </c>
      <c r="J107" s="451"/>
      <c r="K107" s="24"/>
    </row>
    <row r="108" spans="2:11" x14ac:dyDescent="0.2">
      <c r="B108" s="20"/>
      <c r="C108" s="35"/>
      <c r="D108" s="452" t="s">
        <v>355</v>
      </c>
      <c r="E108" s="3"/>
      <c r="F108" s="1111">
        <f>IF(F14=0,0,begr!F17+begr!F18)/F14</f>
        <v>0</v>
      </c>
      <c r="G108" s="1111">
        <f>IF(G14=0,0,begr!G17+begr!G18)/G14</f>
        <v>0</v>
      </c>
      <c r="H108" s="1111">
        <f>IF(H14=0,0,begr!H17+begr!H18)/H14</f>
        <v>0</v>
      </c>
      <c r="I108" s="1111">
        <f>IF(I14=0,0,begr!I17+begr!I18)/I14</f>
        <v>0</v>
      </c>
      <c r="J108" s="451"/>
      <c r="K108" s="24"/>
    </row>
    <row r="109" spans="2:11" x14ac:dyDescent="0.2">
      <c r="B109" s="20"/>
      <c r="C109" s="35"/>
      <c r="D109" s="452" t="s">
        <v>356</v>
      </c>
      <c r="E109" s="374"/>
      <c r="F109" s="1111">
        <f>IF(F14=0,0,act!G29/F14)</f>
        <v>0</v>
      </c>
      <c r="G109" s="1111">
        <f>IF(G14=0,0,act!H29/G14)</f>
        <v>0</v>
      </c>
      <c r="H109" s="1111">
        <f>IF(H14=0,0,act!I29/H14)</f>
        <v>0</v>
      </c>
      <c r="I109" s="1111">
        <f>IF(I14=0,0,act!J29/I14)</f>
        <v>0</v>
      </c>
      <c r="J109" s="451"/>
      <c r="K109" s="24"/>
    </row>
    <row r="110" spans="2:11" x14ac:dyDescent="0.2">
      <c r="B110" s="20"/>
      <c r="C110" s="35"/>
      <c r="D110" s="452"/>
      <c r="E110" s="374"/>
      <c r="F110" s="453"/>
      <c r="G110" s="453"/>
      <c r="H110" s="453"/>
      <c r="I110" s="453"/>
      <c r="J110" s="451"/>
      <c r="K110" s="24"/>
    </row>
    <row r="111" spans="2:11" x14ac:dyDescent="0.2">
      <c r="B111" s="20"/>
      <c r="C111" s="35"/>
      <c r="D111" s="467" t="s">
        <v>357</v>
      </c>
      <c r="E111" s="31"/>
      <c r="F111" s="454"/>
      <c r="G111" s="454"/>
      <c r="H111" s="454"/>
      <c r="I111" s="454"/>
      <c r="J111" s="451"/>
      <c r="K111" s="24"/>
    </row>
    <row r="112" spans="2:11" x14ac:dyDescent="0.2">
      <c r="B112" s="20"/>
      <c r="C112" s="455"/>
      <c r="D112" s="456" t="s">
        <v>358</v>
      </c>
      <c r="E112" s="374"/>
      <c r="F112" s="1112">
        <f>bal!G36</f>
        <v>62253.24010833331</v>
      </c>
      <c r="G112" s="1112">
        <f>bal!H36</f>
        <v>271814.06220166665</v>
      </c>
      <c r="H112" s="1112">
        <f>bal!I36</f>
        <v>478124.25429500005</v>
      </c>
      <c r="I112" s="1112">
        <f>bal!J36</f>
        <v>682259.49638833338</v>
      </c>
      <c r="J112" s="457"/>
      <c r="K112" s="24"/>
    </row>
    <row r="113" spans="2:11" x14ac:dyDescent="0.2">
      <c r="B113" s="20"/>
      <c r="C113" s="455"/>
      <c r="D113" s="456" t="s">
        <v>359</v>
      </c>
      <c r="E113" s="374"/>
      <c r="F113" s="1112">
        <f>+bal!G25</f>
        <v>62253.24010833331</v>
      </c>
      <c r="G113" s="1112">
        <f>+bal!H25</f>
        <v>271130.28720166662</v>
      </c>
      <c r="H113" s="1112">
        <f>+bal!I25</f>
        <v>475016.64429500006</v>
      </c>
      <c r="I113" s="1112">
        <f>+bal!J25</f>
        <v>677098.71638833336</v>
      </c>
      <c r="J113" s="457"/>
      <c r="K113" s="24"/>
    </row>
    <row r="114" spans="2:11" x14ac:dyDescent="0.2">
      <c r="B114" s="20"/>
      <c r="C114" s="455"/>
      <c r="D114" s="456"/>
      <c r="E114" s="374"/>
      <c r="F114" s="1117">
        <f t="shared" ref="F114:I114" si="18">IF(F113=0,0,F112/F113)</f>
        <v>1</v>
      </c>
      <c r="G114" s="1117">
        <f t="shared" si="18"/>
        <v>1.0025219425209084</v>
      </c>
      <c r="H114" s="1117">
        <f t="shared" si="18"/>
        <v>1.0065421076025918</v>
      </c>
      <c r="I114" s="1117">
        <f t="shared" si="18"/>
        <v>1.0076219019104449</v>
      </c>
      <c r="J114" s="457"/>
      <c r="K114" s="24"/>
    </row>
    <row r="115" spans="2:11" x14ac:dyDescent="0.2">
      <c r="B115" s="20"/>
      <c r="C115" s="35"/>
      <c r="D115" s="467" t="s">
        <v>360</v>
      </c>
      <c r="E115" s="458"/>
      <c r="F115" s="406"/>
      <c r="G115" s="406"/>
      <c r="H115" s="406"/>
      <c r="I115" s="406"/>
      <c r="J115" s="451"/>
      <c r="K115" s="24"/>
    </row>
    <row r="116" spans="2:11" x14ac:dyDescent="0.2">
      <c r="B116" s="20"/>
      <c r="C116" s="35"/>
      <c r="D116" s="456" t="s">
        <v>361</v>
      </c>
      <c r="E116" s="374"/>
      <c r="F116" s="1112">
        <f>+bal!G23</f>
        <v>62253.24010833331</v>
      </c>
      <c r="G116" s="1112">
        <f>+bal!H23</f>
        <v>271130.28720166662</v>
      </c>
      <c r="H116" s="1112">
        <f>+bal!I23</f>
        <v>475016.64429500006</v>
      </c>
      <c r="I116" s="1112">
        <f>+bal!J23</f>
        <v>677098.71638833336</v>
      </c>
      <c r="J116" s="451"/>
      <c r="K116" s="24"/>
    </row>
    <row r="117" spans="2:11" x14ac:dyDescent="0.2">
      <c r="B117" s="20"/>
      <c r="C117" s="35"/>
      <c r="D117" s="456" t="s">
        <v>362</v>
      </c>
      <c r="E117" s="374"/>
      <c r="F117" s="1112">
        <f>+bal!G55</f>
        <v>0</v>
      </c>
      <c r="G117" s="1112">
        <f>+bal!H55</f>
        <v>0</v>
      </c>
      <c r="H117" s="1112">
        <f>+bal!I55</f>
        <v>0</v>
      </c>
      <c r="I117" s="1112">
        <f>+bal!J55</f>
        <v>0</v>
      </c>
      <c r="J117" s="451"/>
      <c r="K117" s="24"/>
    </row>
    <row r="118" spans="2:11" x14ac:dyDescent="0.2">
      <c r="B118" s="20"/>
      <c r="C118" s="35"/>
      <c r="D118" s="456"/>
      <c r="E118" s="374"/>
      <c r="F118" s="1120">
        <f>IF(F117=0,0,F116/F117)</f>
        <v>0</v>
      </c>
      <c r="G118" s="1120">
        <f t="shared" ref="G118:I118" si="19">IF(G117=0,0,G116/G117)</f>
        <v>0</v>
      </c>
      <c r="H118" s="1120">
        <f t="shared" si="19"/>
        <v>0</v>
      </c>
      <c r="I118" s="1120">
        <f t="shared" si="19"/>
        <v>0</v>
      </c>
      <c r="J118" s="451"/>
      <c r="K118" s="24"/>
    </row>
    <row r="119" spans="2:11" x14ac:dyDescent="0.2">
      <c r="B119" s="20"/>
      <c r="C119" s="35"/>
      <c r="D119" s="467" t="s">
        <v>363</v>
      </c>
      <c r="E119" s="458"/>
      <c r="F119" s="406"/>
      <c r="G119" s="406"/>
      <c r="H119" s="406"/>
      <c r="I119" s="406"/>
      <c r="J119" s="451"/>
      <c r="K119" s="24"/>
    </row>
    <row r="120" spans="2:11" x14ac:dyDescent="0.2">
      <c r="B120" s="20"/>
      <c r="C120" s="35"/>
      <c r="D120" s="1" t="s">
        <v>364</v>
      </c>
      <c r="E120" s="374"/>
      <c r="F120" s="1112">
        <f>+begr!F40</f>
        <v>62253.24010833331</v>
      </c>
      <c r="G120" s="1112">
        <f>+begr!G40</f>
        <v>209560.82209333335</v>
      </c>
      <c r="H120" s="1112">
        <f>+begr!H40</f>
        <v>206310.1920933334</v>
      </c>
      <c r="I120" s="1112">
        <f>+begr!I40</f>
        <v>204135.24209333333</v>
      </c>
      <c r="J120" s="451"/>
      <c r="K120" s="24"/>
    </row>
    <row r="121" spans="2:11" x14ac:dyDescent="0.2">
      <c r="B121" s="20"/>
      <c r="C121" s="35"/>
      <c r="D121" s="456" t="s">
        <v>365</v>
      </c>
      <c r="E121" s="374"/>
      <c r="F121" s="1112">
        <f>+begr!F27</f>
        <v>62253.24010833331</v>
      </c>
      <c r="G121" s="1112">
        <f>+begr!G27</f>
        <v>209560.82209333335</v>
      </c>
      <c r="H121" s="1112">
        <f>+begr!H27</f>
        <v>206310.1920933334</v>
      </c>
      <c r="I121" s="1112">
        <f>+begr!I27</f>
        <v>204135.24209333333</v>
      </c>
      <c r="J121" s="451"/>
      <c r="K121" s="24"/>
    </row>
    <row r="122" spans="2:11" x14ac:dyDescent="0.2">
      <c r="B122" s="20"/>
      <c r="C122" s="35"/>
      <c r="D122" s="456"/>
      <c r="E122" s="374"/>
      <c r="F122" s="1121">
        <f>IF(F121=0,0,F120/F121)</f>
        <v>1</v>
      </c>
      <c r="G122" s="1121">
        <f t="shared" ref="G122:I122" si="20">IF(G121=0,0,G120/G121)</f>
        <v>1</v>
      </c>
      <c r="H122" s="1121">
        <f t="shared" si="20"/>
        <v>1</v>
      </c>
      <c r="I122" s="1121">
        <f t="shared" si="20"/>
        <v>1</v>
      </c>
      <c r="J122" s="451"/>
      <c r="K122" s="24"/>
    </row>
    <row r="123" spans="2:11" x14ac:dyDescent="0.2">
      <c r="B123" s="20"/>
      <c r="C123" s="35"/>
      <c r="D123" s="1109" t="s">
        <v>366</v>
      </c>
      <c r="E123" s="374"/>
      <c r="F123" s="459"/>
      <c r="G123" s="459"/>
      <c r="H123" s="459"/>
      <c r="I123" s="459"/>
      <c r="J123" s="451"/>
      <c r="K123" s="24"/>
    </row>
    <row r="124" spans="2:11" x14ac:dyDescent="0.2">
      <c r="B124" s="20"/>
      <c r="C124" s="35"/>
      <c r="D124" s="456" t="s">
        <v>367</v>
      </c>
      <c r="E124" s="374"/>
      <c r="F124" s="1075">
        <f>+bal!G36</f>
        <v>62253.24010833331</v>
      </c>
      <c r="G124" s="1075">
        <f>+bal!H36</f>
        <v>271814.06220166665</v>
      </c>
      <c r="H124" s="1075">
        <f>+bal!I36</f>
        <v>478124.25429500005</v>
      </c>
      <c r="I124" s="1075">
        <f>+bal!J36</f>
        <v>682259.49638833338</v>
      </c>
      <c r="J124" s="451"/>
      <c r="K124" s="24"/>
    </row>
    <row r="125" spans="2:11" x14ac:dyDescent="0.2">
      <c r="B125" s="20"/>
      <c r="C125" s="35"/>
      <c r="D125" s="456" t="s">
        <v>368</v>
      </c>
      <c r="E125" s="374"/>
      <c r="F125" s="1075">
        <f>+bal!G15</f>
        <v>0</v>
      </c>
      <c r="G125" s="1075">
        <f>+bal!H15</f>
        <v>0</v>
      </c>
      <c r="H125" s="1075">
        <f>+bal!I15</f>
        <v>0</v>
      </c>
      <c r="I125" s="1075">
        <f>+bal!J15</f>
        <v>0</v>
      </c>
      <c r="J125" s="451"/>
      <c r="K125" s="24"/>
    </row>
    <row r="126" spans="2:11" x14ac:dyDescent="0.2">
      <c r="B126" s="20"/>
      <c r="C126" s="35"/>
      <c r="D126" s="456" t="s">
        <v>369</v>
      </c>
      <c r="E126" s="374"/>
      <c r="F126" s="1075">
        <f>+begr!F14</f>
        <v>173537.52010833332</v>
      </c>
      <c r="G126" s="1075">
        <f>+begr!G14</f>
        <v>326592.86209333339</v>
      </c>
      <c r="H126" s="1075">
        <f>+begr!H14</f>
        <v>328349.65209333343</v>
      </c>
      <c r="I126" s="1075">
        <f>+begr!I14</f>
        <v>330106.44209333335</v>
      </c>
      <c r="J126" s="451"/>
      <c r="K126" s="24"/>
    </row>
    <row r="127" spans="2:11" x14ac:dyDescent="0.2">
      <c r="B127" s="20"/>
      <c r="C127" s="35"/>
      <c r="D127" s="456"/>
      <c r="E127" s="374"/>
      <c r="F127" s="1119">
        <f>IF(F126=0,0,(F124-F125)/F126)</f>
        <v>0.35873072330105221</v>
      </c>
      <c r="G127" s="1119">
        <f t="shared" ref="G127:I127" si="21">IF(G126=0,0,(G124-G125)/G126)</f>
        <v>0.83227190104353199</v>
      </c>
      <c r="H127" s="1119">
        <f t="shared" si="21"/>
        <v>1.4561436299591179</v>
      </c>
      <c r="I127" s="1119">
        <f t="shared" si="21"/>
        <v>2.0667863736977097</v>
      </c>
      <c r="J127" s="451"/>
      <c r="K127" s="24"/>
    </row>
    <row r="128" spans="2:11" x14ac:dyDescent="0.2">
      <c r="B128" s="20"/>
      <c r="C128" s="460"/>
      <c r="D128" s="1110" t="s">
        <v>370</v>
      </c>
      <c r="E128" s="451"/>
      <c r="F128" s="406"/>
      <c r="G128" s="406"/>
      <c r="H128" s="406"/>
      <c r="I128" s="406"/>
      <c r="J128" s="451"/>
      <c r="K128" s="24"/>
    </row>
    <row r="129" spans="2:11" x14ac:dyDescent="0.2">
      <c r="B129" s="20"/>
      <c r="C129" s="460"/>
      <c r="D129" s="461" t="s">
        <v>371</v>
      </c>
      <c r="E129" s="451"/>
      <c r="F129" s="1081">
        <f>+bal!G25</f>
        <v>62253.24010833331</v>
      </c>
      <c r="G129" s="1081">
        <f>+bal!H25</f>
        <v>271130.28720166662</v>
      </c>
      <c r="H129" s="1081">
        <f>+bal!I25</f>
        <v>475016.64429500006</v>
      </c>
      <c r="I129" s="1081">
        <f>+bal!J25</f>
        <v>677098.71638833336</v>
      </c>
      <c r="J129" s="451"/>
      <c r="K129" s="24"/>
    </row>
    <row r="130" spans="2:11" x14ac:dyDescent="0.2">
      <c r="B130" s="20"/>
      <c r="C130" s="460"/>
      <c r="D130" s="461" t="s">
        <v>372</v>
      </c>
      <c r="E130" s="451"/>
      <c r="F130" s="1075">
        <f>+begr!F19+begr!F33</f>
        <v>173537.52010833332</v>
      </c>
      <c r="G130" s="1075">
        <f>+begr!G19+begr!G33</f>
        <v>326592.86209333339</v>
      </c>
      <c r="H130" s="1075">
        <f>+begr!H19+begr!H33</f>
        <v>328349.65209333343</v>
      </c>
      <c r="I130" s="1075">
        <f>+begr!I19+begr!I33</f>
        <v>330106.44209333335</v>
      </c>
      <c r="J130" s="451"/>
      <c r="K130" s="24"/>
    </row>
    <row r="131" spans="2:11" x14ac:dyDescent="0.2">
      <c r="B131" s="20"/>
      <c r="C131" s="460"/>
      <c r="D131" s="461"/>
      <c r="E131" s="451"/>
      <c r="F131" s="1118">
        <f>F129/F130</f>
        <v>0.35873072330105221</v>
      </c>
      <c r="G131" s="1118">
        <f t="shared" ref="G131:I131" si="22">G129/G130</f>
        <v>0.83017823924205447</v>
      </c>
      <c r="H131" s="1118">
        <f t="shared" si="22"/>
        <v>1.4466792983230465</v>
      </c>
      <c r="I131" s="1118">
        <f t="shared" si="22"/>
        <v>2.0511526890980587</v>
      </c>
      <c r="J131" s="451"/>
      <c r="K131" s="24"/>
    </row>
    <row r="132" spans="2:11" x14ac:dyDescent="0.2">
      <c r="B132" s="20"/>
      <c r="C132" s="462"/>
      <c r="D132" s="463"/>
      <c r="E132" s="464"/>
      <c r="F132" s="438"/>
      <c r="G132" s="438"/>
      <c r="H132" s="438"/>
      <c r="I132" s="438"/>
      <c r="J132" s="464"/>
      <c r="K132" s="24"/>
    </row>
    <row r="133" spans="2:11" x14ac:dyDescent="0.2">
      <c r="B133" s="20"/>
      <c r="C133" s="430"/>
      <c r="D133" s="440"/>
      <c r="E133" s="22"/>
      <c r="F133" s="22"/>
      <c r="G133" s="22"/>
      <c r="H133" s="22"/>
      <c r="I133" s="22"/>
      <c r="J133" s="22"/>
      <c r="K133" s="24"/>
    </row>
    <row r="134" spans="2:11" x14ac:dyDescent="0.2">
      <c r="B134" s="20"/>
      <c r="C134" s="465"/>
      <c r="D134" s="145"/>
      <c r="E134" s="26"/>
      <c r="F134" s="26"/>
      <c r="G134" s="26"/>
      <c r="H134" s="26"/>
      <c r="I134" s="26"/>
      <c r="J134" s="26"/>
      <c r="K134" s="24"/>
    </row>
    <row r="135" spans="2:11" x14ac:dyDescent="0.2">
      <c r="B135" s="20"/>
      <c r="C135" s="35"/>
      <c r="D135" s="1147" t="s">
        <v>373</v>
      </c>
      <c r="E135" s="466"/>
      <c r="F135" s="406"/>
      <c r="G135" s="406"/>
      <c r="H135" s="406"/>
      <c r="I135" s="406"/>
      <c r="J135" s="451"/>
      <c r="K135" s="24"/>
    </row>
    <row r="136" spans="2:11" x14ac:dyDescent="0.2">
      <c r="B136" s="20"/>
      <c r="C136" s="35"/>
      <c r="D136" s="467"/>
      <c r="E136" s="466"/>
      <c r="F136" s="406"/>
      <c r="G136" s="406"/>
      <c r="H136" s="406"/>
      <c r="I136" s="406"/>
      <c r="J136" s="451"/>
      <c r="K136" s="24"/>
    </row>
    <row r="137" spans="2:11" x14ac:dyDescent="0.2">
      <c r="B137" s="20"/>
      <c r="C137" s="468"/>
      <c r="D137" s="452" t="s">
        <v>374</v>
      </c>
      <c r="E137" s="3"/>
      <c r="F137" s="1113">
        <f>IF(F28=0,0,+F16/F28)</f>
        <v>1.5594073134887811</v>
      </c>
      <c r="G137" s="1113">
        <f>IF(G28=0,0,+G16/G28)</f>
        <v>2.7906277810190554</v>
      </c>
      <c r="H137" s="1113">
        <f>IF(H28=0,0,+H16/H28)</f>
        <v>2.690520361965985</v>
      </c>
      <c r="I137" s="1113">
        <f>IF(I28=0,0,+I16/I28)</f>
        <v>2.6204913670214567</v>
      </c>
      <c r="J137" s="37"/>
      <c r="K137" s="24"/>
    </row>
    <row r="138" spans="2:11" x14ac:dyDescent="0.2">
      <c r="B138" s="20"/>
      <c r="C138" s="35"/>
      <c r="D138" s="452" t="s">
        <v>375</v>
      </c>
      <c r="E138" s="466"/>
      <c r="F138" s="1113">
        <f>SUM(baten!G185:'baten'!G196)/SUM(lasten!I142:'lasten'!I143)</f>
        <v>1.0188954819884113</v>
      </c>
      <c r="G138" s="1113">
        <f>SUM(baten!H185:'baten'!H196)/SUM(lasten!J142:'lasten'!J143)</f>
        <v>2.276661947389222</v>
      </c>
      <c r="H138" s="1113">
        <f>SUM(baten!I185:'baten'!I196)/SUM(lasten!K142:'lasten'!K143)</f>
        <v>2.1976431401231484</v>
      </c>
      <c r="I138" s="1113">
        <f>SUM(baten!J185:'baten'!J196)/SUM(lasten!L142:'lasten'!L143)</f>
        <v>2.1429975430362922</v>
      </c>
      <c r="J138" s="451"/>
      <c r="K138" s="24"/>
    </row>
    <row r="139" spans="2:11" x14ac:dyDescent="0.2">
      <c r="B139" s="20"/>
      <c r="C139" s="35"/>
      <c r="D139" s="452" t="s">
        <v>376</v>
      </c>
      <c r="E139" s="466"/>
      <c r="F139" s="1113" t="e">
        <f>+(SUM(baten!G200:'baten'!G203)+SUM(baten!G205:'baten'!G209))/SUM(lasten!I144:'lasten'!I146)</f>
        <v>#DIV/0!</v>
      </c>
      <c r="G139" s="1113" t="e">
        <f>+(SUM(baten!H200:'baten'!H203)+SUM(baten!H205:'baten'!H209))/SUM(lasten!J144:'lasten'!J146)</f>
        <v>#DIV/0!</v>
      </c>
      <c r="H139" s="1113" t="e">
        <f>+(SUM(baten!I200:'baten'!I203)+SUM(baten!I205:'baten'!I209))/SUM(lasten!K144:'lasten'!K146)</f>
        <v>#DIV/0!</v>
      </c>
      <c r="I139" s="1113" t="e">
        <f>+(SUM(baten!J200:'baten'!J203)+SUM(baten!J205:'baten'!J209))/SUM(lasten!L144:'lasten'!L146)</f>
        <v>#DIV/0!</v>
      </c>
      <c r="J139" s="451"/>
      <c r="K139" s="24"/>
    </row>
    <row r="140" spans="2:11" x14ac:dyDescent="0.2">
      <c r="B140" s="20"/>
      <c r="C140" s="468"/>
      <c r="D140" s="452" t="s">
        <v>377</v>
      </c>
      <c r="E140" s="3"/>
      <c r="F140" s="1075">
        <f>IF(geg!$G$41=0,0,SUM(lasten!I144:'lasten'!I146)/geg!$G$41)</f>
        <v>0</v>
      </c>
      <c r="G140" s="1075">
        <f>IF(geg!$G$41=0,0,SUM(lasten!J144:'lasten'!J146)/geg!$G$41)</f>
        <v>0</v>
      </c>
      <c r="H140" s="1075">
        <f>IF(geg!$G$41=0,0,SUM(lasten!K144:'lasten'!K146)/geg!$G$41)</f>
        <v>0</v>
      </c>
      <c r="I140" s="1075">
        <f>IF(geg!$G$41=0,0,SUM(lasten!L144:'lasten'!L146)/geg!$G$41)</f>
        <v>0</v>
      </c>
      <c r="J140" s="37"/>
      <c r="K140" s="24"/>
    </row>
    <row r="141" spans="2:11" x14ac:dyDescent="0.2">
      <c r="B141" s="20"/>
      <c r="C141" s="468"/>
      <c r="D141" s="452" t="s">
        <v>378</v>
      </c>
      <c r="E141" s="3"/>
      <c r="F141" s="1075">
        <f>IF(geg!$G$41=0,0,SUM(lasten!I142:'lasten'!I143)/geg!$G$41)</f>
        <v>12364.920000000002</v>
      </c>
      <c r="G141" s="1075">
        <f>IF(geg!$G$41=0,0,SUM(lasten!J142:'lasten'!J143)/geg!$G$41)</f>
        <v>13003.560000000003</v>
      </c>
      <c r="H141" s="1075">
        <f>IF(geg!$G$41=0,0,SUM(lasten!K142:'lasten'!K143)/geg!$G$41)</f>
        <v>13559.940000000002</v>
      </c>
      <c r="I141" s="1075">
        <f>IF(geg!$G$41=0,0,SUM(lasten!L142:'lasten'!L143)/geg!$G$41)</f>
        <v>13996.800000000001</v>
      </c>
      <c r="J141" s="37"/>
      <c r="K141" s="24"/>
    </row>
    <row r="142" spans="2:11" x14ac:dyDescent="0.2">
      <c r="B142" s="20"/>
      <c r="C142" s="468"/>
      <c r="D142" s="452" t="s">
        <v>379</v>
      </c>
      <c r="E142" s="3"/>
      <c r="F142" s="1075">
        <f>IF(F195=0,0,F35/F195)</f>
        <v>55642.140000000007</v>
      </c>
      <c r="G142" s="1075">
        <f>IF(G195=0,0,G35/G195)</f>
        <v>58516.020000000004</v>
      </c>
      <c r="H142" s="1075">
        <f>IF(H195=0,0,H35/H195)</f>
        <v>61019.73</v>
      </c>
      <c r="I142" s="1075">
        <f>IF(I195=0,0,I35/I195)</f>
        <v>62985.600000000006</v>
      </c>
      <c r="J142" s="451"/>
      <c r="K142" s="24"/>
    </row>
    <row r="143" spans="2:11" x14ac:dyDescent="0.2">
      <c r="B143" s="20"/>
      <c r="C143" s="468"/>
      <c r="D143" s="452"/>
      <c r="E143" s="3"/>
      <c r="F143" s="406"/>
      <c r="G143" s="406"/>
      <c r="H143" s="406"/>
      <c r="I143" s="406"/>
      <c r="J143" s="37"/>
      <c r="K143" s="24"/>
    </row>
    <row r="144" spans="2:11" x14ac:dyDescent="0.2">
      <c r="B144" s="20"/>
      <c r="C144" s="468"/>
      <c r="D144" s="452" t="s">
        <v>380</v>
      </c>
      <c r="E144" s="3"/>
      <c r="F144" s="1113">
        <f>IF(F16=0,0,SUM(baten!G185:'baten'!G196)/F16)</f>
        <v>0.65338636876653422</v>
      </c>
      <c r="G144" s="1113">
        <f>IF(G16=0,0,SUM(baten!H185:'baten'!H196)/G16)</f>
        <v>0.8158242969106585</v>
      </c>
      <c r="H144" s="1113">
        <f>IF(H16=0,0,SUM(baten!I185:'baten'!I196)/H16)</f>
        <v>0.81680970387353347</v>
      </c>
      <c r="I144" s="1113">
        <f>IF(I16=0,0,SUM(baten!J185:'baten'!J196)/I16)</f>
        <v>0.8177846223825187</v>
      </c>
      <c r="J144" s="37"/>
      <c r="K144" s="24"/>
    </row>
    <row r="145" spans="2:11" x14ac:dyDescent="0.2">
      <c r="B145" s="20"/>
      <c r="C145" s="468"/>
      <c r="D145" s="452" t="s">
        <v>381</v>
      </c>
      <c r="E145" s="3"/>
      <c r="F145" s="1113">
        <f>IF(F28=0,0,SUM(lasten!I142:'lasten'!I143)/F28)</f>
        <v>1</v>
      </c>
      <c r="G145" s="1113">
        <f>IF(G28=0,0,SUM(lasten!J142:'lasten'!J143)/G28)</f>
        <v>1</v>
      </c>
      <c r="H145" s="1113">
        <f>IF(H28=0,0,SUM(lasten!K142:'lasten'!K143)/H28)</f>
        <v>1</v>
      </c>
      <c r="I145" s="1113">
        <f>IF(I28=0,0,SUM(lasten!L142:'lasten'!L143)/I28)</f>
        <v>1</v>
      </c>
      <c r="J145" s="451"/>
      <c r="K145" s="24"/>
    </row>
    <row r="146" spans="2:11" x14ac:dyDescent="0.2">
      <c r="B146" s="20"/>
      <c r="C146" s="468"/>
      <c r="D146" s="452" t="s">
        <v>382</v>
      </c>
      <c r="E146" s="3"/>
      <c r="F146" s="1113">
        <f>IF(F28=0,0,F35/F28)</f>
        <v>1</v>
      </c>
      <c r="G146" s="1113">
        <f>IF(G28=0,0,G35/G28)</f>
        <v>0.99999999999999989</v>
      </c>
      <c r="H146" s="1113">
        <f>IF(H28=0,0,H35/H28)</f>
        <v>0.99999999999999989</v>
      </c>
      <c r="I146" s="1113">
        <f>IF(I28=0,0,I35/I28)</f>
        <v>1</v>
      </c>
      <c r="J146" s="37"/>
      <c r="K146" s="24"/>
    </row>
    <row r="147" spans="2:11" x14ac:dyDescent="0.2">
      <c r="B147" s="20"/>
      <c r="C147" s="468"/>
      <c r="D147" s="452" t="s">
        <v>383</v>
      </c>
      <c r="E147" s="3"/>
      <c r="F147" s="1113">
        <f>IF(F16=0,0,+SUM(baten!G200:G209)/F16)</f>
        <v>0.34661363123346578</v>
      </c>
      <c r="G147" s="1113">
        <f>IF(G16=0,0,+SUM(baten!H200:H209)/G16)</f>
        <v>0.18417570308934142</v>
      </c>
      <c r="H147" s="1113">
        <f>IF(H16=0,0,+SUM(baten!I200:I209)/H16)</f>
        <v>0.18319029612646651</v>
      </c>
      <c r="I147" s="1113">
        <f>IF(I16=0,0,+SUM(baten!J200:J209)/I16)</f>
        <v>0.18221537761748144</v>
      </c>
      <c r="J147" s="37"/>
      <c r="K147" s="24"/>
    </row>
    <row r="148" spans="2:11" x14ac:dyDescent="0.2">
      <c r="B148" s="20"/>
      <c r="C148" s="468"/>
      <c r="D148" s="452" t="s">
        <v>384</v>
      </c>
      <c r="E148" s="3"/>
      <c r="F148" s="1113">
        <f>IF(F28=0,0,SUM(lasten!I144:'lasten'!I146)/F28)</f>
        <v>0</v>
      </c>
      <c r="G148" s="1113">
        <f>IF(G28=0,0,SUM(lasten!J144:'lasten'!J146)/G28)</f>
        <v>0</v>
      </c>
      <c r="H148" s="1113">
        <f>IF(H28=0,0,SUM(lasten!K144:'lasten'!K146)/H28)</f>
        <v>0</v>
      </c>
      <c r="I148" s="1113">
        <f>IF(I28=0,0,SUM(lasten!L144:'lasten'!L146)/I28)</f>
        <v>0</v>
      </c>
      <c r="J148" s="37"/>
      <c r="K148" s="24"/>
    </row>
    <row r="149" spans="2:11" x14ac:dyDescent="0.2">
      <c r="B149" s="20"/>
      <c r="C149" s="468"/>
      <c r="D149" s="452"/>
      <c r="E149" s="3"/>
      <c r="F149" s="469"/>
      <c r="G149" s="469"/>
      <c r="H149" s="469"/>
      <c r="I149" s="469"/>
      <c r="J149" s="37"/>
      <c r="K149" s="24"/>
    </row>
    <row r="150" spans="2:11" x14ac:dyDescent="0.2">
      <c r="B150" s="20"/>
      <c r="C150" s="468"/>
      <c r="D150" s="452" t="s">
        <v>385</v>
      </c>
      <c r="E150" s="3"/>
      <c r="F150" s="1113">
        <f>IF(F35=0,0,F32/F35)</f>
        <v>0.49360933997146766</v>
      </c>
      <c r="G150" s="1113">
        <f>IF(G35=0,0,G32/G35)</f>
        <v>0.50391738877661196</v>
      </c>
      <c r="H150" s="1113">
        <f>IF(H35=0,0,H32/H35)</f>
        <v>0.5094712808463755</v>
      </c>
      <c r="I150" s="1113">
        <f>IF(I35=0,0,I32/I35)</f>
        <v>0.50961934156378608</v>
      </c>
      <c r="J150" s="451"/>
      <c r="K150" s="24"/>
    </row>
    <row r="151" spans="2:11" x14ac:dyDescent="0.2">
      <c r="B151" s="20"/>
      <c r="C151" s="468"/>
      <c r="D151" s="452" t="s">
        <v>386</v>
      </c>
      <c r="E151" s="3"/>
      <c r="F151" s="1113">
        <f>IF(F35=0,0,F33/F35)</f>
        <v>0.50639066002853228</v>
      </c>
      <c r="G151" s="1113">
        <f>IF(G35=0,0,G33/G35)</f>
        <v>0.49608261122338804</v>
      </c>
      <c r="H151" s="1113">
        <f>IF(H35=0,0,H33/H35)</f>
        <v>0.49052871915362456</v>
      </c>
      <c r="I151" s="1113">
        <f>IF(I35=0,0,I33/I35)</f>
        <v>0.49038065843621398</v>
      </c>
      <c r="J151" s="451"/>
      <c r="K151" s="24"/>
    </row>
    <row r="152" spans="2:11" x14ac:dyDescent="0.2">
      <c r="B152" s="20"/>
      <c r="C152" s="468"/>
      <c r="D152" s="452" t="s">
        <v>387</v>
      </c>
      <c r="E152" s="3"/>
      <c r="F152" s="1113">
        <f>IF(F35=0,0,F34/F35)</f>
        <v>0</v>
      </c>
      <c r="G152" s="1113">
        <f>IF(G35=0,0,G34/G35)</f>
        <v>0</v>
      </c>
      <c r="H152" s="1113">
        <f>IF(H35=0,0,H34/H35)</f>
        <v>0</v>
      </c>
      <c r="I152" s="1113">
        <f>IF(I35=0,0,I34/I35)</f>
        <v>0</v>
      </c>
      <c r="J152" s="451"/>
      <c r="K152" s="24"/>
    </row>
    <row r="153" spans="2:11" x14ac:dyDescent="0.2">
      <c r="B153" s="20"/>
      <c r="C153" s="468"/>
      <c r="D153" s="452" t="s">
        <v>388</v>
      </c>
      <c r="E153" s="3"/>
      <c r="F153" s="1075">
        <f>IF(geg!G41=0,0,F32/geg!G41)</f>
        <v>6103.4400000000005</v>
      </c>
      <c r="G153" s="1075">
        <f>IF(geg!H41=0,0,G32/geg!H41)</f>
        <v>6552.7200000000012</v>
      </c>
      <c r="H153" s="1075">
        <f>IF(geg!I41=0,0,H32/geg!I41)</f>
        <v>6908.4000000000005</v>
      </c>
      <c r="I153" s="1075">
        <f>IF(geg!J41=0,0,I32/geg!J41)</f>
        <v>7133.0400000000018</v>
      </c>
      <c r="J153" s="451"/>
      <c r="K153" s="24"/>
    </row>
    <row r="154" spans="2:11" x14ac:dyDescent="0.2">
      <c r="B154" s="20"/>
      <c r="C154" s="468"/>
      <c r="D154" s="452" t="s">
        <v>389</v>
      </c>
      <c r="E154" s="3"/>
      <c r="F154" s="1075">
        <f>IF(geg!G41=0,0,F33/geg!G41)</f>
        <v>6261.4800000000005</v>
      </c>
      <c r="G154" s="1075">
        <f>IF(geg!H41=0,0,G33/geg!H41)</f>
        <v>6450.84</v>
      </c>
      <c r="H154" s="1075">
        <f>IF(geg!I41=0,0,H33/geg!I41)</f>
        <v>6651.54</v>
      </c>
      <c r="I154" s="1075">
        <f>IF(geg!J41=0,0,I33/geg!J41)</f>
        <v>6863.76</v>
      </c>
      <c r="J154" s="451"/>
      <c r="K154" s="24"/>
    </row>
    <row r="155" spans="2:11" x14ac:dyDescent="0.2">
      <c r="B155" s="20"/>
      <c r="C155" s="468"/>
      <c r="D155" s="452" t="s">
        <v>390</v>
      </c>
      <c r="E155" s="3"/>
      <c r="F155" s="1075">
        <f>IF(geg!G41=0,0,F34/geg!G41)</f>
        <v>0</v>
      </c>
      <c r="G155" s="1075">
        <f>IF(geg!H41=0,0,G34/geg!H41)</f>
        <v>0</v>
      </c>
      <c r="H155" s="1075">
        <f>IF(geg!I41=0,0,H34/geg!I41)</f>
        <v>0</v>
      </c>
      <c r="I155" s="1075">
        <f>IF(geg!J41=0,0,I34/geg!J41)</f>
        <v>0</v>
      </c>
      <c r="J155" s="451"/>
      <c r="K155" s="24"/>
    </row>
    <row r="156" spans="2:11" x14ac:dyDescent="0.2">
      <c r="B156" s="20"/>
      <c r="C156" s="468"/>
      <c r="D156" s="452"/>
      <c r="E156" s="3"/>
      <c r="F156" s="469"/>
      <c r="G156" s="469"/>
      <c r="H156" s="469"/>
      <c r="I156" s="469"/>
      <c r="J156" s="451"/>
      <c r="K156" s="24"/>
    </row>
    <row r="157" spans="2:11" x14ac:dyDescent="0.2">
      <c r="B157" s="20"/>
      <c r="C157" s="468"/>
      <c r="D157" s="452" t="s">
        <v>391</v>
      </c>
      <c r="E157" s="3"/>
      <c r="F157" s="1114">
        <f>IF(F195=0,0,geg!G41/F195)</f>
        <v>4.5</v>
      </c>
      <c r="G157" s="1114">
        <f>IF(G195=0,0,geg!H41/G195)</f>
        <v>4.5</v>
      </c>
      <c r="H157" s="1114">
        <f>IF(H195=0,0,geg!I41/H195)</f>
        <v>4.5</v>
      </c>
      <c r="I157" s="1114">
        <f>IF(I195=0,0,geg!J41/I195)</f>
        <v>4.5</v>
      </c>
      <c r="J157" s="451"/>
      <c r="K157" s="24"/>
    </row>
    <row r="158" spans="2:11" x14ac:dyDescent="0.2">
      <c r="B158" s="20"/>
      <c r="C158" s="468"/>
      <c r="D158" s="452" t="s">
        <v>392</v>
      </c>
      <c r="E158" s="3"/>
      <c r="F158" s="1114">
        <f>IF(F192=0,0,geg!G41/F192)</f>
        <v>9</v>
      </c>
      <c r="G158" s="1114">
        <f>IF(G192=0,0,geg!H41/G192)</f>
        <v>9</v>
      </c>
      <c r="H158" s="1114">
        <f>IF(H192=0,0,geg!I41/H192)</f>
        <v>9</v>
      </c>
      <c r="I158" s="1114">
        <f>IF(I192=0,0,geg!J41/I192)</f>
        <v>9</v>
      </c>
      <c r="J158" s="451"/>
      <c r="K158" s="24"/>
    </row>
    <row r="159" spans="2:11" x14ac:dyDescent="0.2">
      <c r="B159" s="20"/>
      <c r="C159" s="468"/>
      <c r="D159" s="452" t="s">
        <v>393</v>
      </c>
      <c r="E159" s="3"/>
      <c r="F159" s="1114">
        <f>IF(F193=0,0,geg!G41/F193)</f>
        <v>9</v>
      </c>
      <c r="G159" s="1114">
        <f>IF(G193=0,0,geg!H41/G193)</f>
        <v>9</v>
      </c>
      <c r="H159" s="1114">
        <f>IF(H193=0,0,geg!I41/H193)</f>
        <v>9</v>
      </c>
      <c r="I159" s="1114">
        <f>IF(I193=0,0,geg!J41/I193)</f>
        <v>9</v>
      </c>
      <c r="J159" s="451"/>
      <c r="K159" s="24"/>
    </row>
    <row r="160" spans="2:11" x14ac:dyDescent="0.2">
      <c r="B160" s="20"/>
      <c r="C160" s="468"/>
      <c r="D160" s="452" t="s">
        <v>394</v>
      </c>
      <c r="E160" s="3"/>
      <c r="F160" s="1114">
        <f>IF(F194=0,0,geg!G41/F194)</f>
        <v>0</v>
      </c>
      <c r="G160" s="1114">
        <f>IF(G194=0,0,geg!H41/G194)</f>
        <v>0</v>
      </c>
      <c r="H160" s="1114">
        <f>IF(H194=0,0,geg!I41/H194)</f>
        <v>0</v>
      </c>
      <c r="I160" s="1114">
        <f>IF(I194=0,0,geg!J41/I194)</f>
        <v>0</v>
      </c>
      <c r="J160" s="451"/>
      <c r="K160" s="24"/>
    </row>
    <row r="161" spans="2:11" x14ac:dyDescent="0.2">
      <c r="B161" s="20"/>
      <c r="C161" s="35"/>
      <c r="D161" s="452"/>
      <c r="E161" s="3"/>
      <c r="F161" s="406"/>
      <c r="G161" s="406"/>
      <c r="H161" s="406"/>
      <c r="I161" s="406"/>
      <c r="J161" s="451"/>
      <c r="K161" s="24"/>
    </row>
    <row r="162" spans="2:11" x14ac:dyDescent="0.2">
      <c r="B162" s="20"/>
      <c r="C162" s="468"/>
      <c r="D162" s="452" t="s">
        <v>513</v>
      </c>
      <c r="E162" s="1"/>
      <c r="F162" s="1115">
        <f>geg!G27/geg!G41</f>
        <v>0.33333333333333331</v>
      </c>
      <c r="G162" s="1115">
        <f>geg!H27/geg!H41</f>
        <v>0.33333333333333331</v>
      </c>
      <c r="H162" s="1115">
        <f>geg!I27/geg!I41</f>
        <v>0.33333333333333331</v>
      </c>
      <c r="I162" s="1115">
        <f>geg!J27/geg!J41</f>
        <v>0.33333333333333331</v>
      </c>
      <c r="J162" s="37"/>
      <c r="K162" s="24"/>
    </row>
    <row r="163" spans="2:11" x14ac:dyDescent="0.2">
      <c r="B163" s="20"/>
      <c r="C163" s="468"/>
      <c r="D163" s="452" t="s">
        <v>514</v>
      </c>
      <c r="E163" s="3"/>
      <c r="F163" s="1115">
        <f>geg!G32/geg!G41</f>
        <v>0.33333333333333331</v>
      </c>
      <c r="G163" s="1115">
        <f>geg!H32/geg!H41</f>
        <v>0.33333333333333331</v>
      </c>
      <c r="H163" s="1115">
        <f>geg!I32/geg!I41</f>
        <v>0.33333333333333331</v>
      </c>
      <c r="I163" s="1115">
        <f>geg!J32/geg!J41</f>
        <v>0.33333333333333331</v>
      </c>
      <c r="J163" s="37"/>
      <c r="K163" s="24"/>
    </row>
    <row r="164" spans="2:11" x14ac:dyDescent="0.2">
      <c r="B164" s="20"/>
      <c r="C164" s="41"/>
      <c r="D164" s="452" t="s">
        <v>512</v>
      </c>
      <c r="E164" s="297"/>
      <c r="F164" s="1116">
        <f>geg!G37/geg!G41</f>
        <v>0.33333333333333331</v>
      </c>
      <c r="G164" s="1116">
        <f>geg!H37/geg!H41</f>
        <v>0.33333333333333331</v>
      </c>
      <c r="H164" s="1116">
        <f>geg!I37/geg!I41</f>
        <v>0.33333333333333331</v>
      </c>
      <c r="I164" s="1116">
        <f>geg!J37/geg!J41</f>
        <v>0.33333333333333331</v>
      </c>
      <c r="J164" s="464"/>
      <c r="K164" s="24"/>
    </row>
    <row r="165" spans="2:11" x14ac:dyDescent="0.2">
      <c r="B165" s="20"/>
      <c r="K165" s="24"/>
    </row>
    <row r="166" spans="2:11" x14ac:dyDescent="0.2">
      <c r="B166" s="445"/>
      <c r="C166" s="446"/>
      <c r="D166" s="447"/>
      <c r="E166" s="45"/>
      <c r="F166" s="45"/>
      <c r="G166" s="45"/>
      <c r="H166" s="45"/>
      <c r="I166" s="45"/>
      <c r="J166" s="45"/>
      <c r="K166" s="48"/>
    </row>
    <row r="167" spans="2:11" s="91" customFormat="1" x14ac:dyDescent="0.2">
      <c r="B167" s="474"/>
      <c r="C167" s="99"/>
      <c r="D167" s="475"/>
      <c r="E167" s="99"/>
      <c r="F167" s="244"/>
      <c r="G167" s="244"/>
      <c r="H167" s="244"/>
      <c r="I167" s="244"/>
      <c r="J167" s="99"/>
      <c r="K167" s="476"/>
    </row>
    <row r="168" spans="2:11" s="91" customFormat="1" x14ac:dyDescent="0.2">
      <c r="B168" s="471"/>
      <c r="C168" s="105"/>
      <c r="D168" s="472"/>
      <c r="E168" s="105"/>
      <c r="F168" s="1123"/>
      <c r="G168" s="1123"/>
      <c r="H168" s="1123"/>
      <c r="I168" s="1123"/>
      <c r="J168" s="105"/>
      <c r="K168" s="473"/>
    </row>
    <row r="169" spans="2:11" s="91" customFormat="1" x14ac:dyDescent="0.2">
      <c r="B169" s="471"/>
      <c r="C169" s="105"/>
      <c r="D169" s="472"/>
      <c r="E169" s="105"/>
      <c r="F169" s="1124">
        <f>F8</f>
        <v>2015</v>
      </c>
      <c r="G169" s="1124">
        <f>G8</f>
        <v>2016</v>
      </c>
      <c r="H169" s="1124">
        <f>H8</f>
        <v>2017</v>
      </c>
      <c r="I169" s="1124">
        <f>I8</f>
        <v>2018</v>
      </c>
      <c r="J169" s="105"/>
      <c r="K169" s="473"/>
    </row>
    <row r="170" spans="2:11" s="91" customFormat="1" x14ac:dyDescent="0.2">
      <c r="B170" s="471"/>
      <c r="C170" s="105"/>
      <c r="D170" s="472"/>
      <c r="E170" s="105"/>
      <c r="F170" s="249"/>
      <c r="G170" s="249"/>
      <c r="H170" s="249"/>
      <c r="I170" s="249"/>
      <c r="J170" s="105"/>
      <c r="K170" s="473"/>
    </row>
    <row r="171" spans="2:11" s="91" customFormat="1" x14ac:dyDescent="0.2">
      <c r="B171" s="471"/>
      <c r="C171" s="477"/>
      <c r="D171" s="478"/>
      <c r="E171" s="151"/>
      <c r="F171" s="450"/>
      <c r="G171" s="450"/>
      <c r="H171" s="450"/>
      <c r="I171" s="450"/>
      <c r="J171" s="151"/>
      <c r="K171" s="473"/>
    </row>
    <row r="172" spans="2:11" x14ac:dyDescent="0.2">
      <c r="B172" s="411"/>
      <c r="C172" s="412"/>
      <c r="D172" s="1147" t="s">
        <v>395</v>
      </c>
      <c r="E172" s="466"/>
      <c r="F172" s="3"/>
      <c r="G172" s="3"/>
      <c r="H172" s="3"/>
      <c r="I172" s="3"/>
      <c r="J172" s="451"/>
      <c r="K172" s="24"/>
    </row>
    <row r="173" spans="2:11" x14ac:dyDescent="0.2">
      <c r="B173" s="20"/>
      <c r="C173" s="35"/>
      <c r="D173" s="479"/>
      <c r="E173" s="466"/>
      <c r="F173" s="406"/>
      <c r="G173" s="406"/>
      <c r="H173" s="406"/>
      <c r="I173" s="406"/>
      <c r="J173" s="451"/>
      <c r="K173" s="24"/>
    </row>
    <row r="174" spans="2:11" x14ac:dyDescent="0.2">
      <c r="B174" s="20"/>
      <c r="C174" s="35"/>
      <c r="D174" s="452" t="s">
        <v>396</v>
      </c>
      <c r="E174" s="3"/>
      <c r="F174" s="1113">
        <f>IF(geg!$G41=0,0,+geg!G41/geg!$G$41)</f>
        <v>1</v>
      </c>
      <c r="G174" s="1113">
        <f>IF(geg!$G41=0,0,+geg!H41/geg!$G$41)</f>
        <v>1</v>
      </c>
      <c r="H174" s="1113">
        <f>IF(geg!$G41=0,0,+geg!I41/geg!$G$41)</f>
        <v>1</v>
      </c>
      <c r="I174" s="1113">
        <f>IF(geg!$G41=0,0,+geg!J41/geg!$G$41)</f>
        <v>1</v>
      </c>
      <c r="J174" s="451"/>
      <c r="K174" s="24"/>
    </row>
    <row r="175" spans="2:11" x14ac:dyDescent="0.2">
      <c r="B175" s="20"/>
      <c r="C175" s="35"/>
      <c r="D175" s="452" t="s">
        <v>397</v>
      </c>
      <c r="E175" s="3"/>
      <c r="F175" s="1113">
        <f>IF(F195=0,0,F195/$F$195)</f>
        <v>1</v>
      </c>
      <c r="G175" s="1113">
        <f t="shared" ref="G175:I175" si="23">IF(G195=0,0,G195/$F$195)</f>
        <v>1</v>
      </c>
      <c r="H175" s="1113">
        <f t="shared" si="23"/>
        <v>1</v>
      </c>
      <c r="I175" s="1113">
        <f t="shared" si="23"/>
        <v>1</v>
      </c>
      <c r="J175" s="451"/>
      <c r="K175" s="24"/>
    </row>
    <row r="176" spans="2:11" x14ac:dyDescent="0.2">
      <c r="B176" s="20"/>
      <c r="C176" s="35"/>
      <c r="D176" s="452" t="s">
        <v>398</v>
      </c>
      <c r="E176" s="3"/>
      <c r="F176" s="1113">
        <f>IF(F35=0,0,F35/$F$35)</f>
        <v>1</v>
      </c>
      <c r="G176" s="1113">
        <f>IF(G35=0,0,G35/$F$35)</f>
        <v>1.0516493434652225</v>
      </c>
      <c r="H176" s="1113">
        <f>IF(H35=0,0,H35/$F$35)</f>
        <v>1.0966459952834309</v>
      </c>
      <c r="I176" s="1113">
        <f>IF(I35=0,0,I35/$F$35)</f>
        <v>1.1319765918420823</v>
      </c>
      <c r="J176" s="451"/>
      <c r="K176" s="24"/>
    </row>
    <row r="177" spans="2:11" x14ac:dyDescent="0.2">
      <c r="B177" s="20"/>
      <c r="C177" s="35"/>
      <c r="D177" s="452" t="s">
        <v>399</v>
      </c>
      <c r="E177" s="3"/>
      <c r="F177" s="1113">
        <f>IF($F16=0,0,+F16/$F$16)</f>
        <v>1</v>
      </c>
      <c r="G177" s="1113">
        <f>IF($F16=0,0,+G16/$F$16)</f>
        <v>1.88197262407261</v>
      </c>
      <c r="H177" s="1113">
        <f>IF($F16=0,0,+H16/$F$16)</f>
        <v>1.8920960256223345</v>
      </c>
      <c r="I177" s="1113">
        <f>IF($F16=0,0,+I16/$F$16)</f>
        <v>1.9022194271720583</v>
      </c>
      <c r="J177" s="451"/>
      <c r="K177" s="24"/>
    </row>
    <row r="178" spans="2:11" x14ac:dyDescent="0.2">
      <c r="B178" s="20"/>
      <c r="C178" s="35"/>
      <c r="D178" s="452" t="s">
        <v>400</v>
      </c>
      <c r="E178" s="3"/>
      <c r="F178" s="1113">
        <f>IF($F126=0,0,+F126/$F$126)</f>
        <v>1</v>
      </c>
      <c r="G178" s="1113">
        <f t="shared" ref="G178:I178" si="24">IF($F126=0,0,+G126/$F$126)</f>
        <v>1.88197262407261</v>
      </c>
      <c r="H178" s="1113">
        <f t="shared" si="24"/>
        <v>1.8920960256223345</v>
      </c>
      <c r="I178" s="1113">
        <f t="shared" si="24"/>
        <v>1.9022194271720583</v>
      </c>
      <c r="J178" s="451"/>
      <c r="K178" s="24"/>
    </row>
    <row r="179" spans="2:11" x14ac:dyDescent="0.2">
      <c r="B179" s="20"/>
      <c r="C179" s="35"/>
      <c r="D179" s="452" t="s">
        <v>401</v>
      </c>
      <c r="E179" s="3"/>
      <c r="F179" s="1113">
        <f>IF(begr!F15=0,0,begr!F15/begr!$F15)</f>
        <v>0</v>
      </c>
      <c r="G179" s="1113">
        <f>IF(begr!G15=0,0,begr!G15/begr!$F15)</f>
        <v>0</v>
      </c>
      <c r="H179" s="1113">
        <f>IF(begr!H15=0,0,begr!H15/begr!$F15)</f>
        <v>0</v>
      </c>
      <c r="I179" s="1113">
        <f>IF(begr!I15=0,0,begr!I15/begr!$F15)</f>
        <v>0</v>
      </c>
      <c r="J179" s="451"/>
      <c r="K179" s="24"/>
    </row>
    <row r="180" spans="2:11" x14ac:dyDescent="0.2">
      <c r="B180" s="20"/>
      <c r="C180" s="35"/>
      <c r="D180" s="452" t="s">
        <v>402</v>
      </c>
      <c r="E180" s="3"/>
      <c r="F180" s="1113">
        <f>IF(begr!F17=0,0,begr!F17/begr!$F17)</f>
        <v>0</v>
      </c>
      <c r="G180" s="1113">
        <f>IF(begr!G17=0,0,begr!G17/begr!$F17)</f>
        <v>0</v>
      </c>
      <c r="H180" s="1113">
        <f>IF(begr!H17=0,0,begr!H17/begr!$F17)</f>
        <v>0</v>
      </c>
      <c r="I180" s="1113">
        <f>IF(begr!I17=0,0,begr!I17/begr!$F17)</f>
        <v>0</v>
      </c>
      <c r="J180" s="451"/>
      <c r="K180" s="24"/>
    </row>
    <row r="181" spans="2:11" x14ac:dyDescent="0.2">
      <c r="B181" s="20"/>
      <c r="C181" s="35"/>
      <c r="D181" s="452" t="s">
        <v>403</v>
      </c>
      <c r="E181" s="3"/>
      <c r="F181" s="1113">
        <f>IF(begr!F18=0,0,begr!F18/begr!$F18)</f>
        <v>0</v>
      </c>
      <c r="G181" s="1113">
        <f>IF(begr!G18=0,0,begr!G18/begr!$F18)</f>
        <v>0</v>
      </c>
      <c r="H181" s="1113">
        <f>IF(begr!H18=0,0,begr!H18/begr!$F18)</f>
        <v>0</v>
      </c>
      <c r="I181" s="1113">
        <f>IF(begr!I18=0,0,begr!I18/begr!$F18)</f>
        <v>0</v>
      </c>
      <c r="J181" s="451"/>
      <c r="K181" s="24"/>
    </row>
    <row r="182" spans="2:11" x14ac:dyDescent="0.2">
      <c r="B182" s="20"/>
      <c r="C182" s="35"/>
      <c r="D182" s="452" t="s">
        <v>404</v>
      </c>
      <c r="E182" s="3"/>
      <c r="F182" s="1113">
        <f>IF($F28=0,0,+F28/$F$28)</f>
        <v>1</v>
      </c>
      <c r="G182" s="1113">
        <f>IF($F28=0,0,+G28/$F$28)</f>
        <v>1.0516493434652228</v>
      </c>
      <c r="H182" s="1113">
        <f>IF($F28=0,0,+H28/$F$28)</f>
        <v>1.0966459952834309</v>
      </c>
      <c r="I182" s="1113">
        <f>IF($F28=0,0,+I28/$F$28)</f>
        <v>1.1319765918420823</v>
      </c>
      <c r="J182" s="451"/>
      <c r="K182" s="24"/>
    </row>
    <row r="183" spans="2:11" x14ac:dyDescent="0.2">
      <c r="B183" s="20"/>
      <c r="C183" s="35"/>
      <c r="D183" s="452" t="s">
        <v>405</v>
      </c>
      <c r="E183" s="3"/>
      <c r="F183" s="1113">
        <f>IF(SUM(lasten!I142:I143)=0,0,SUM(lasten!I142:I143)/SUM(lasten!$I142:$I143))</f>
        <v>1</v>
      </c>
      <c r="G183" s="1113">
        <f>IF(SUM(lasten!J142:J143)=0,0,SUM(lasten!J142:J143)/SUM(lasten!$I142:$I143))</f>
        <v>1.0516493434652228</v>
      </c>
      <c r="H183" s="1113">
        <f>IF(SUM(lasten!K142:K143)=0,0,SUM(lasten!K142:K143)/SUM(lasten!$I142:$I143))</f>
        <v>1.0966459952834309</v>
      </c>
      <c r="I183" s="1113">
        <f>IF(SUM(lasten!L142:L143)=0,0,SUM(lasten!L142:L143)/SUM(lasten!$I142:$I143))</f>
        <v>1.1319765918420823</v>
      </c>
      <c r="J183" s="451"/>
      <c r="K183" s="24"/>
    </row>
    <row r="184" spans="2:11" x14ac:dyDescent="0.2">
      <c r="B184" s="20"/>
      <c r="C184" s="35"/>
      <c r="D184" s="452" t="s">
        <v>406</v>
      </c>
      <c r="E184" s="3"/>
      <c r="F184" s="1113">
        <f>IF(lasten!I144=0,0,lasten!I144/lasten!$I144)</f>
        <v>0</v>
      </c>
      <c r="G184" s="1113">
        <f>IF(lasten!J144=0,0,lasten!J144/lasten!$I144)</f>
        <v>0</v>
      </c>
      <c r="H184" s="1113">
        <f>IF(lasten!K144=0,0,lasten!K144/lasten!$I144)</f>
        <v>0</v>
      </c>
      <c r="I184" s="1113">
        <f>IF(lasten!L144=0,0,lasten!L144/lasten!$I144)</f>
        <v>0</v>
      </c>
      <c r="J184" s="451"/>
      <c r="K184" s="24"/>
    </row>
    <row r="185" spans="2:11" x14ac:dyDescent="0.2">
      <c r="B185" s="20"/>
      <c r="C185" s="35"/>
      <c r="D185" s="452" t="s">
        <v>407</v>
      </c>
      <c r="E185" s="3"/>
      <c r="F185" s="1113">
        <f>IF(F71=0,0,F71/$F$71)</f>
        <v>0</v>
      </c>
      <c r="G185" s="1113">
        <f>IF(G71=0,0,G71/$F$71)</f>
        <v>0</v>
      </c>
      <c r="H185" s="1113">
        <f>IF(H71=0,0,H71/$F$71)</f>
        <v>0</v>
      </c>
      <c r="I185" s="1113">
        <f>IF(I71=0,0,I71/$F$71)</f>
        <v>0</v>
      </c>
      <c r="J185" s="451"/>
      <c r="K185" s="24"/>
    </row>
    <row r="186" spans="2:11" x14ac:dyDescent="0.2">
      <c r="B186" s="20"/>
      <c r="C186" s="35"/>
      <c r="D186" s="1" t="s">
        <v>408</v>
      </c>
      <c r="E186" s="3"/>
      <c r="F186" s="1113">
        <f>IF(begr!F24=0,0,begr!F24/begr!$F24)</f>
        <v>0</v>
      </c>
      <c r="G186" s="1113">
        <f>IF(begr!G24=0,0,begr!G24/begr!$F24)</f>
        <v>0</v>
      </c>
      <c r="H186" s="1113">
        <f>IF(begr!H24=0,0,begr!H24/begr!$F24)</f>
        <v>0</v>
      </c>
      <c r="I186" s="1113">
        <f>IF(begr!I24=0,0,begr!I24/begr!$F24)</f>
        <v>0</v>
      </c>
      <c r="J186" s="451"/>
      <c r="K186" s="24"/>
    </row>
    <row r="187" spans="2:11" x14ac:dyDescent="0.2">
      <c r="B187" s="20"/>
      <c r="C187" s="41"/>
      <c r="D187" s="470"/>
      <c r="E187" s="297"/>
      <c r="F187" s="189"/>
      <c r="G187" s="189"/>
      <c r="H187" s="189"/>
      <c r="I187" s="189"/>
      <c r="J187" s="464"/>
      <c r="K187" s="24"/>
    </row>
    <row r="188" spans="2:11" x14ac:dyDescent="0.2">
      <c r="B188" s="20"/>
      <c r="C188" s="22"/>
      <c r="D188" s="440"/>
      <c r="E188" s="22"/>
      <c r="F188" s="103"/>
      <c r="G188" s="103"/>
      <c r="H188" s="103"/>
      <c r="I188" s="103"/>
      <c r="J188" s="105"/>
      <c r="K188" s="24"/>
    </row>
    <row r="189" spans="2:11" x14ac:dyDescent="0.2">
      <c r="B189" s="20"/>
      <c r="C189" s="25"/>
      <c r="D189" s="145"/>
      <c r="E189" s="26"/>
      <c r="F189" s="148"/>
      <c r="G189" s="148"/>
      <c r="H189" s="148"/>
      <c r="I189" s="148"/>
      <c r="J189" s="151"/>
      <c r="K189" s="24"/>
    </row>
    <row r="190" spans="2:11" x14ac:dyDescent="0.2">
      <c r="B190" s="20"/>
      <c r="C190" s="35"/>
      <c r="D190" s="452"/>
      <c r="E190" s="3"/>
      <c r="F190" s="1125" t="str">
        <f>+tab!C2</f>
        <v>2014/15</v>
      </c>
      <c r="G190" s="1125" t="str">
        <f>+tab!D2</f>
        <v>2015/16</v>
      </c>
      <c r="H190" s="1125" t="str">
        <f>+tab!E2</f>
        <v>2016/17</v>
      </c>
      <c r="I190" s="1125" t="str">
        <f>+tab!F2</f>
        <v>2017/18</v>
      </c>
      <c r="J190" s="451"/>
      <c r="K190" s="24"/>
    </row>
    <row r="191" spans="2:11" x14ac:dyDescent="0.2">
      <c r="B191" s="20"/>
      <c r="C191" s="35"/>
      <c r="D191" s="898" t="s">
        <v>409</v>
      </c>
      <c r="E191" s="3"/>
      <c r="F191" s="3"/>
      <c r="G191" s="3"/>
      <c r="H191" s="3"/>
      <c r="I191" s="3"/>
      <c r="J191" s="3"/>
      <c r="K191" s="24"/>
    </row>
    <row r="192" spans="2:11" x14ac:dyDescent="0.2">
      <c r="B192" s="20"/>
      <c r="C192" s="35"/>
      <c r="D192" s="374" t="s">
        <v>322</v>
      </c>
      <c r="E192" s="3"/>
      <c r="F192" s="1113">
        <f>dir!$K31</f>
        <v>1</v>
      </c>
      <c r="G192" s="1113">
        <f>dir!$K58</f>
        <v>1</v>
      </c>
      <c r="H192" s="1113">
        <f>dir!$K85</f>
        <v>1</v>
      </c>
      <c r="I192" s="1113">
        <f>dir!$K112</f>
        <v>1</v>
      </c>
      <c r="J192" s="480">
        <f>dir!K139</f>
        <v>1</v>
      </c>
      <c r="K192" s="24"/>
    </row>
    <row r="193" spans="2:11" x14ac:dyDescent="0.2">
      <c r="B193" s="20"/>
      <c r="C193" s="35"/>
      <c r="D193" s="374" t="s">
        <v>410</v>
      </c>
      <c r="E193" s="3"/>
      <c r="F193" s="1113">
        <f>op!$K116</f>
        <v>1</v>
      </c>
      <c r="G193" s="1113">
        <f>op!$K228</f>
        <v>1</v>
      </c>
      <c r="H193" s="1113">
        <f>op!$K340</f>
        <v>1</v>
      </c>
      <c r="I193" s="1113">
        <f>op!$K452</f>
        <v>1</v>
      </c>
      <c r="J193" s="480">
        <f>op!K564</f>
        <v>1</v>
      </c>
      <c r="K193" s="24"/>
    </row>
    <row r="194" spans="2:11" x14ac:dyDescent="0.2">
      <c r="B194" s="20"/>
      <c r="C194" s="35"/>
      <c r="D194" s="374" t="s">
        <v>324</v>
      </c>
      <c r="E194" s="3"/>
      <c r="F194" s="1113">
        <f>obp!K66</f>
        <v>0</v>
      </c>
      <c r="G194" s="1113">
        <f>obp!K128</f>
        <v>0</v>
      </c>
      <c r="H194" s="1113">
        <f>obp!K190</f>
        <v>0</v>
      </c>
      <c r="I194" s="1113">
        <f>obp!K252</f>
        <v>0</v>
      </c>
      <c r="J194" s="480">
        <f>obp!K314</f>
        <v>0</v>
      </c>
      <c r="K194" s="24"/>
    </row>
    <row r="195" spans="2:11" x14ac:dyDescent="0.2">
      <c r="B195" s="20"/>
      <c r="C195" s="35"/>
      <c r="D195" s="458"/>
      <c r="E195" s="33"/>
      <c r="F195" s="1117">
        <f t="shared" ref="F195:I195" si="25">SUM(F192:F194)</f>
        <v>2</v>
      </c>
      <c r="G195" s="1117">
        <f t="shared" si="25"/>
        <v>2</v>
      </c>
      <c r="H195" s="1117">
        <f t="shared" si="25"/>
        <v>2</v>
      </c>
      <c r="I195" s="1117">
        <f t="shared" si="25"/>
        <v>2</v>
      </c>
      <c r="J195" s="481"/>
      <c r="K195" s="24"/>
    </row>
    <row r="196" spans="2:11" x14ac:dyDescent="0.2">
      <c r="B196" s="20"/>
      <c r="C196" s="41"/>
      <c r="D196" s="470"/>
      <c r="E196" s="297"/>
      <c r="F196" s="189"/>
      <c r="G196" s="189"/>
      <c r="H196" s="189"/>
      <c r="I196" s="189"/>
      <c r="J196" s="464"/>
      <c r="K196" s="24"/>
    </row>
    <row r="197" spans="2:11" x14ac:dyDescent="0.2">
      <c r="B197" s="20"/>
      <c r="C197" s="22"/>
      <c r="D197" s="440"/>
      <c r="E197" s="22"/>
      <c r="F197" s="103"/>
      <c r="G197" s="103"/>
      <c r="H197" s="103"/>
      <c r="I197" s="103"/>
      <c r="J197" s="105"/>
      <c r="K197" s="24"/>
    </row>
    <row r="198" spans="2:11" x14ac:dyDescent="0.2">
      <c r="B198" s="44"/>
      <c r="C198" s="45"/>
      <c r="D198" s="447"/>
      <c r="E198" s="45"/>
      <c r="F198" s="205"/>
      <c r="G198" s="205"/>
      <c r="H198" s="205"/>
      <c r="I198" s="205"/>
      <c r="J198" s="482"/>
      <c r="K198" s="48"/>
    </row>
    <row r="201" spans="2:11" x14ac:dyDescent="0.2">
      <c r="F201" s="39"/>
      <c r="G201" s="39"/>
      <c r="H201" s="39"/>
      <c r="I201" s="39"/>
    </row>
    <row r="202" spans="2:11" x14ac:dyDescent="0.2">
      <c r="F202" s="39"/>
      <c r="G202" s="39"/>
      <c r="H202" s="39"/>
      <c r="I202" s="39"/>
    </row>
    <row r="203" spans="2:11" x14ac:dyDescent="0.2">
      <c r="F203" s="39"/>
      <c r="G203" s="39"/>
      <c r="H203" s="39"/>
      <c r="I203" s="39"/>
    </row>
    <row r="204" spans="2:11" x14ac:dyDescent="0.2">
      <c r="D204" s="39"/>
      <c r="F204" s="39"/>
      <c r="G204" s="39"/>
      <c r="H204" s="39"/>
      <c r="I204" s="39"/>
      <c r="J204" s="39"/>
    </row>
    <row r="205" spans="2:11" x14ac:dyDescent="0.2">
      <c r="D205" s="39"/>
      <c r="F205" s="39"/>
      <c r="G205" s="39"/>
      <c r="H205" s="39"/>
      <c r="I205" s="39"/>
      <c r="J205" s="39"/>
    </row>
    <row r="206" spans="2:11" x14ac:dyDescent="0.2">
      <c r="D206" s="39"/>
      <c r="F206" s="39"/>
      <c r="G206" s="39"/>
      <c r="H206" s="39"/>
      <c r="I206" s="39"/>
      <c r="J206" s="39"/>
    </row>
    <row r="207" spans="2:11" x14ac:dyDescent="0.2">
      <c r="D207" s="39"/>
      <c r="F207" s="39"/>
      <c r="G207" s="39"/>
      <c r="H207" s="39"/>
      <c r="I207" s="39"/>
      <c r="J207" s="39"/>
    </row>
    <row r="208" spans="2:11" x14ac:dyDescent="0.2">
      <c r="D208" s="39"/>
      <c r="F208" s="39"/>
      <c r="G208" s="39"/>
      <c r="H208" s="39"/>
      <c r="I208" s="39"/>
      <c r="J208" s="39"/>
    </row>
    <row r="209" spans="6:9" x14ac:dyDescent="0.2">
      <c r="F209" s="39"/>
      <c r="G209" s="39"/>
      <c r="H209" s="39"/>
      <c r="I209" s="39"/>
    </row>
    <row r="210" spans="6:9" x14ac:dyDescent="0.2">
      <c r="F210" s="39"/>
      <c r="G210" s="39"/>
      <c r="H210" s="39"/>
      <c r="I210" s="39"/>
    </row>
    <row r="211" spans="6:9" x14ac:dyDescent="0.2">
      <c r="F211" s="39"/>
      <c r="G211" s="39"/>
      <c r="H211" s="39"/>
      <c r="I211" s="39"/>
    </row>
    <row r="212" spans="6:9" x14ac:dyDescent="0.2">
      <c r="F212" s="39"/>
      <c r="G212" s="39"/>
      <c r="H212" s="39"/>
      <c r="I212" s="39"/>
    </row>
    <row r="213" spans="6:9" x14ac:dyDescent="0.2">
      <c r="F213" s="39"/>
      <c r="G213" s="39"/>
      <c r="H213" s="39"/>
      <c r="I213" s="39"/>
    </row>
  </sheetData>
  <sheetProtection algorithmName="SHA-512" hashValue="O2HMJniHDGtxmfbwe3PzoaGqn6i/z4zdv/lKt5wyuKxHfhaBxpX25lcs+lYXDqlzlUmmSIgEkeiizrcJjIgv1g==" saltValue="A6L9kLQDPo7CiWxA37lwAg==" spinCount="100000" sheet="1" objects="1" scenarios="1"/>
  <pageMargins left="0.7" right="0.7" top="0.75" bottom="0.75" header="0.3" footer="0.3"/>
  <pageSetup paperSize="9" scale="57" orientation="portrait" r:id="rId1"/>
  <headerFooter>
    <oddHeader>&amp;L&amp;"Arial,Vet"&amp;F&amp;R&amp;"Arial,Vet"&amp;A</oddHeader>
    <oddFooter>&amp;L&amp;"Arial,Vet"keizer / goedhart&amp;C&amp;"Arial,Vet"pagina &amp;P&amp;R&amp;"Arial,Vet"&amp;D</oddFooter>
  </headerFooter>
  <rowBreaks count="2" manualBreakCount="2">
    <brk id="86" min="1" max="13" man="1"/>
    <brk id="166" min="1" max="1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62"/>
  <sheetViews>
    <sheetView zoomScale="85" zoomScaleNormal="85" workbookViewId="0">
      <selection activeCell="B2" sqref="B2"/>
    </sheetView>
  </sheetViews>
  <sheetFormatPr defaultColWidth="9.140625" defaultRowHeight="12.75" x14ac:dyDescent="0.2"/>
  <cols>
    <col min="1" max="1" width="3.7109375" style="483" customWidth="1"/>
    <col min="2" max="2" width="2.7109375" style="483" customWidth="1"/>
    <col min="3" max="9" width="9.7109375" style="483" customWidth="1"/>
    <col min="10" max="10" width="2.7109375" style="483" customWidth="1"/>
    <col min="11" max="17" width="9.7109375" style="483" customWidth="1"/>
    <col min="18" max="18" width="2.7109375" style="483" customWidth="1"/>
    <col min="19" max="16384" width="9.140625" style="483"/>
  </cols>
  <sheetData>
    <row r="1" spans="2:18" ht="12.75" customHeight="1" x14ac:dyDescent="0.2"/>
    <row r="2" spans="2:18" x14ac:dyDescent="0.2">
      <c r="B2" s="484"/>
      <c r="C2" s="485"/>
      <c r="D2" s="485"/>
      <c r="E2" s="485"/>
      <c r="F2" s="485"/>
      <c r="G2" s="485"/>
      <c r="H2" s="485"/>
      <c r="I2" s="485"/>
      <c r="J2" s="485"/>
      <c r="K2" s="485"/>
      <c r="L2" s="485"/>
      <c r="M2" s="485"/>
      <c r="N2" s="485"/>
      <c r="O2" s="485"/>
      <c r="P2" s="485"/>
      <c r="Q2" s="485"/>
      <c r="R2" s="486"/>
    </row>
    <row r="3" spans="2:18" x14ac:dyDescent="0.2">
      <c r="B3" s="487"/>
      <c r="C3" s="488"/>
      <c r="D3" s="488"/>
      <c r="E3" s="488"/>
      <c r="F3" s="488"/>
      <c r="G3" s="488"/>
      <c r="H3" s="488"/>
      <c r="I3" s="488"/>
      <c r="J3" s="488"/>
      <c r="K3" s="488"/>
      <c r="L3" s="488"/>
      <c r="M3" s="488"/>
      <c r="N3" s="488"/>
      <c r="O3" s="488"/>
      <c r="P3" s="488"/>
      <c r="Q3" s="488"/>
      <c r="R3" s="489"/>
    </row>
    <row r="4" spans="2:18" s="493" customFormat="1" ht="18.75" x14ac:dyDescent="0.3">
      <c r="B4" s="490"/>
      <c r="C4" s="610" t="s">
        <v>411</v>
      </c>
      <c r="D4" s="491"/>
      <c r="E4" s="491"/>
      <c r="F4" s="491"/>
      <c r="G4" s="491"/>
      <c r="H4" s="491"/>
      <c r="I4" s="491"/>
      <c r="J4" s="491"/>
      <c r="K4" s="491"/>
      <c r="L4" s="491"/>
      <c r="M4" s="491"/>
      <c r="N4" s="491"/>
      <c r="O4" s="491"/>
      <c r="P4" s="491"/>
      <c r="Q4" s="491"/>
      <c r="R4" s="492"/>
    </row>
    <row r="5" spans="2:18" s="493" customFormat="1" ht="18.75" x14ac:dyDescent="0.3">
      <c r="B5" s="490"/>
      <c r="C5" s="612" t="str">
        <f>+geg!G9</f>
        <v>De speciale school</v>
      </c>
      <c r="D5" s="491"/>
      <c r="E5" s="491"/>
      <c r="F5" s="491"/>
      <c r="G5" s="491"/>
      <c r="H5" s="491"/>
      <c r="I5" s="491"/>
      <c r="J5" s="491"/>
      <c r="K5" s="491"/>
      <c r="L5" s="491"/>
      <c r="M5" s="491"/>
      <c r="N5" s="491"/>
      <c r="O5" s="491"/>
      <c r="P5" s="491"/>
      <c r="Q5" s="491"/>
      <c r="R5" s="492"/>
    </row>
    <row r="6" spans="2:18" x14ac:dyDescent="0.2">
      <c r="B6" s="487"/>
      <c r="C6" s="488"/>
      <c r="D6" s="488"/>
      <c r="E6" s="488"/>
      <c r="F6" s="488"/>
      <c r="G6" s="488"/>
      <c r="H6" s="488"/>
      <c r="I6" s="488"/>
      <c r="J6" s="488"/>
      <c r="K6" s="488"/>
      <c r="L6" s="488"/>
      <c r="M6" s="488"/>
      <c r="N6" s="488"/>
      <c r="O6" s="488"/>
      <c r="P6" s="488"/>
      <c r="Q6" s="488"/>
      <c r="R6" s="489"/>
    </row>
    <row r="7" spans="2:18" x14ac:dyDescent="0.2">
      <c r="B7" s="487"/>
      <c r="C7" s="488"/>
      <c r="D7" s="488"/>
      <c r="E7" s="488"/>
      <c r="F7" s="488"/>
      <c r="G7" s="488"/>
      <c r="H7" s="488"/>
      <c r="I7" s="488"/>
      <c r="J7" s="488"/>
      <c r="K7" s="488"/>
      <c r="L7" s="488"/>
      <c r="M7" s="488"/>
      <c r="N7" s="488"/>
      <c r="O7" s="488"/>
      <c r="P7" s="488"/>
      <c r="Q7" s="488"/>
      <c r="R7" s="489"/>
    </row>
    <row r="8" spans="2:18" x14ac:dyDescent="0.2">
      <c r="B8" s="487"/>
      <c r="C8" s="488"/>
      <c r="D8" s="488"/>
      <c r="E8" s="488"/>
      <c r="F8" s="488"/>
      <c r="G8" s="488"/>
      <c r="H8" s="488"/>
      <c r="I8" s="488"/>
      <c r="J8" s="488"/>
      <c r="K8" s="488"/>
      <c r="L8" s="488"/>
      <c r="M8" s="488"/>
      <c r="N8" s="488"/>
      <c r="O8" s="488"/>
      <c r="P8" s="488"/>
      <c r="Q8" s="488"/>
      <c r="R8" s="489"/>
    </row>
    <row r="9" spans="2:18" x14ac:dyDescent="0.2">
      <c r="B9" s="487"/>
      <c r="C9" s="488"/>
      <c r="D9" s="488"/>
      <c r="E9" s="488"/>
      <c r="F9" s="488"/>
      <c r="G9" s="488"/>
      <c r="H9" s="488"/>
      <c r="I9" s="488"/>
      <c r="J9" s="488"/>
      <c r="K9" s="488"/>
      <c r="L9" s="488"/>
      <c r="M9" s="488"/>
      <c r="N9" s="488"/>
      <c r="O9" s="488"/>
      <c r="P9" s="488"/>
      <c r="Q9" s="488"/>
      <c r="R9" s="489"/>
    </row>
    <row r="10" spans="2:18" x14ac:dyDescent="0.2">
      <c r="B10" s="487"/>
      <c r="C10" s="488"/>
      <c r="D10" s="488"/>
      <c r="E10" s="488"/>
      <c r="F10" s="488"/>
      <c r="G10" s="488"/>
      <c r="H10" s="488"/>
      <c r="I10" s="488"/>
      <c r="J10" s="488"/>
      <c r="K10" s="488"/>
      <c r="L10" s="488"/>
      <c r="M10" s="488"/>
      <c r="N10" s="488"/>
      <c r="O10" s="488"/>
      <c r="P10" s="488"/>
      <c r="Q10" s="488"/>
      <c r="R10" s="489"/>
    </row>
    <row r="11" spans="2:18" x14ac:dyDescent="0.2">
      <c r="B11" s="487"/>
      <c r="C11" s="488"/>
      <c r="D11" s="488"/>
      <c r="E11" s="488"/>
      <c r="F11" s="488"/>
      <c r="G11" s="488"/>
      <c r="H11" s="488"/>
      <c r="I11" s="488"/>
      <c r="J11" s="488"/>
      <c r="K11" s="488"/>
      <c r="L11" s="488"/>
      <c r="M11" s="488"/>
      <c r="N11" s="488"/>
      <c r="O11" s="488"/>
      <c r="P11" s="488"/>
      <c r="Q11" s="488"/>
      <c r="R11" s="489"/>
    </row>
    <row r="12" spans="2:18" x14ac:dyDescent="0.2">
      <c r="B12" s="487"/>
      <c r="C12" s="488"/>
      <c r="D12" s="488"/>
      <c r="E12" s="488"/>
      <c r="F12" s="488"/>
      <c r="G12" s="488"/>
      <c r="H12" s="488"/>
      <c r="I12" s="488"/>
      <c r="J12" s="488"/>
      <c r="K12" s="488"/>
      <c r="L12" s="488"/>
      <c r="M12" s="488"/>
      <c r="N12" s="488"/>
      <c r="O12" s="488"/>
      <c r="P12" s="488"/>
      <c r="Q12" s="488"/>
      <c r="R12" s="489"/>
    </row>
    <row r="13" spans="2:18" x14ac:dyDescent="0.2">
      <c r="B13" s="487"/>
      <c r="C13" s="488"/>
      <c r="D13" s="488"/>
      <c r="E13" s="488"/>
      <c r="F13" s="488"/>
      <c r="G13" s="488"/>
      <c r="H13" s="488"/>
      <c r="I13" s="488"/>
      <c r="J13" s="488"/>
      <c r="K13" s="488"/>
      <c r="L13" s="488"/>
      <c r="M13" s="488"/>
      <c r="N13" s="488"/>
      <c r="O13" s="488"/>
      <c r="P13" s="488"/>
      <c r="Q13" s="488"/>
      <c r="R13" s="489"/>
    </row>
    <row r="14" spans="2:18" x14ac:dyDescent="0.2">
      <c r="B14" s="487"/>
      <c r="C14" s="488"/>
      <c r="D14" s="488"/>
      <c r="E14" s="488"/>
      <c r="F14" s="488"/>
      <c r="G14" s="488"/>
      <c r="H14" s="488"/>
      <c r="I14" s="488"/>
      <c r="J14" s="488"/>
      <c r="K14" s="488"/>
      <c r="L14" s="488"/>
      <c r="M14" s="488"/>
      <c r="N14" s="488"/>
      <c r="O14" s="488"/>
      <c r="P14" s="488"/>
      <c r="Q14" s="488"/>
      <c r="R14" s="489"/>
    </row>
    <row r="15" spans="2:18" x14ac:dyDescent="0.2">
      <c r="B15" s="487"/>
      <c r="C15" s="488"/>
      <c r="D15" s="488"/>
      <c r="E15" s="488"/>
      <c r="F15" s="488"/>
      <c r="G15" s="488"/>
      <c r="H15" s="488"/>
      <c r="I15" s="488"/>
      <c r="J15" s="488"/>
      <c r="K15" s="488"/>
      <c r="L15" s="488"/>
      <c r="M15" s="488"/>
      <c r="N15" s="488"/>
      <c r="O15" s="488"/>
      <c r="P15" s="488"/>
      <c r="Q15" s="488"/>
      <c r="R15" s="489"/>
    </row>
    <row r="16" spans="2:18" x14ac:dyDescent="0.2">
      <c r="B16" s="487"/>
      <c r="C16" s="488"/>
      <c r="D16" s="488"/>
      <c r="E16" s="488"/>
      <c r="F16" s="488"/>
      <c r="G16" s="488"/>
      <c r="H16" s="488"/>
      <c r="I16" s="488"/>
      <c r="J16" s="488"/>
      <c r="K16" s="488"/>
      <c r="L16" s="488"/>
      <c r="M16" s="488"/>
      <c r="N16" s="488"/>
      <c r="O16" s="488"/>
      <c r="P16" s="488"/>
      <c r="Q16" s="488"/>
      <c r="R16" s="489"/>
    </row>
    <row r="17" spans="2:18" x14ac:dyDescent="0.2">
      <c r="B17" s="487"/>
      <c r="C17" s="488"/>
      <c r="D17" s="488"/>
      <c r="E17" s="488"/>
      <c r="F17" s="488"/>
      <c r="G17" s="488"/>
      <c r="H17" s="488"/>
      <c r="I17" s="488"/>
      <c r="J17" s="488"/>
      <c r="K17" s="488"/>
      <c r="L17" s="488"/>
      <c r="M17" s="488"/>
      <c r="N17" s="488"/>
      <c r="O17" s="488"/>
      <c r="P17" s="488"/>
      <c r="Q17" s="488"/>
      <c r="R17" s="489"/>
    </row>
    <row r="18" spans="2:18" x14ac:dyDescent="0.2">
      <c r="B18" s="487"/>
      <c r="C18" s="488"/>
      <c r="D18" s="488"/>
      <c r="E18" s="488"/>
      <c r="F18" s="488"/>
      <c r="G18" s="488"/>
      <c r="H18" s="488"/>
      <c r="I18" s="488"/>
      <c r="J18" s="488"/>
      <c r="K18" s="488"/>
      <c r="L18" s="488"/>
      <c r="M18" s="488"/>
      <c r="N18" s="488"/>
      <c r="O18" s="488"/>
      <c r="P18" s="488"/>
      <c r="Q18" s="488"/>
      <c r="R18" s="489"/>
    </row>
    <row r="19" spans="2:18" x14ac:dyDescent="0.2">
      <c r="B19" s="487"/>
      <c r="C19" s="488"/>
      <c r="D19" s="488"/>
      <c r="E19" s="488"/>
      <c r="F19" s="488"/>
      <c r="G19" s="488"/>
      <c r="H19" s="488"/>
      <c r="I19" s="488"/>
      <c r="J19" s="488"/>
      <c r="K19" s="488"/>
      <c r="L19" s="488"/>
      <c r="M19" s="488"/>
      <c r="N19" s="488"/>
      <c r="O19" s="488"/>
      <c r="P19" s="488"/>
      <c r="Q19" s="488"/>
      <c r="R19" s="489"/>
    </row>
    <row r="20" spans="2:18" x14ac:dyDescent="0.2">
      <c r="B20" s="487"/>
      <c r="C20" s="488"/>
      <c r="D20" s="488"/>
      <c r="E20" s="488"/>
      <c r="F20" s="488"/>
      <c r="G20" s="488"/>
      <c r="H20" s="488"/>
      <c r="I20" s="488"/>
      <c r="J20" s="488"/>
      <c r="K20" s="488"/>
      <c r="L20" s="488"/>
      <c r="M20" s="488"/>
      <c r="N20" s="488"/>
      <c r="O20" s="488"/>
      <c r="P20" s="488"/>
      <c r="Q20" s="488"/>
      <c r="R20" s="489"/>
    </row>
    <row r="21" spans="2:18" x14ac:dyDescent="0.2">
      <c r="B21" s="487"/>
      <c r="C21" s="488"/>
      <c r="D21" s="488"/>
      <c r="E21" s="488"/>
      <c r="F21" s="488"/>
      <c r="G21" s="488"/>
      <c r="H21" s="488"/>
      <c r="I21" s="488"/>
      <c r="J21" s="488"/>
      <c r="K21" s="488"/>
      <c r="L21" s="488"/>
      <c r="M21" s="488"/>
      <c r="N21" s="488"/>
      <c r="O21" s="488"/>
      <c r="P21" s="488"/>
      <c r="Q21" s="488"/>
      <c r="R21" s="489"/>
    </row>
    <row r="22" spans="2:18" x14ac:dyDescent="0.2">
      <c r="B22" s="487"/>
      <c r="C22" s="488"/>
      <c r="D22" s="488"/>
      <c r="E22" s="488"/>
      <c r="F22" s="488"/>
      <c r="G22" s="488"/>
      <c r="H22" s="488"/>
      <c r="I22" s="488"/>
      <c r="J22" s="488"/>
      <c r="K22" s="488"/>
      <c r="L22" s="488"/>
      <c r="M22" s="488"/>
      <c r="N22" s="488"/>
      <c r="O22" s="488"/>
      <c r="P22" s="488"/>
      <c r="Q22" s="488"/>
      <c r="R22" s="489"/>
    </row>
    <row r="23" spans="2:18" x14ac:dyDescent="0.2">
      <c r="B23" s="487"/>
      <c r="C23" s="488"/>
      <c r="D23" s="488"/>
      <c r="E23" s="488"/>
      <c r="F23" s="488"/>
      <c r="G23" s="488"/>
      <c r="H23" s="488"/>
      <c r="I23" s="488"/>
      <c r="J23" s="488"/>
      <c r="K23" s="488"/>
      <c r="L23" s="488"/>
      <c r="M23" s="488"/>
      <c r="N23" s="488"/>
      <c r="O23" s="488"/>
      <c r="P23" s="488"/>
      <c r="Q23" s="488"/>
      <c r="R23" s="489"/>
    </row>
    <row r="24" spans="2:18" x14ac:dyDescent="0.2">
      <c r="B24" s="487"/>
      <c r="C24" s="488"/>
      <c r="D24" s="488"/>
      <c r="E24" s="488"/>
      <c r="F24" s="488"/>
      <c r="G24" s="488"/>
      <c r="H24" s="488"/>
      <c r="I24" s="488"/>
      <c r="J24" s="488"/>
      <c r="K24" s="488"/>
      <c r="L24" s="488"/>
      <c r="M24" s="488"/>
      <c r="N24" s="488"/>
      <c r="O24" s="488"/>
      <c r="P24" s="488"/>
      <c r="Q24" s="488"/>
      <c r="R24" s="489"/>
    </row>
    <row r="25" spans="2:18" x14ac:dyDescent="0.2">
      <c r="B25" s="487"/>
      <c r="C25" s="488"/>
      <c r="D25" s="488"/>
      <c r="E25" s="488"/>
      <c r="F25" s="488"/>
      <c r="G25" s="488"/>
      <c r="H25" s="488"/>
      <c r="I25" s="488"/>
      <c r="J25" s="488"/>
      <c r="K25" s="488"/>
      <c r="L25" s="488"/>
      <c r="M25" s="488"/>
      <c r="N25" s="488"/>
      <c r="O25" s="488"/>
      <c r="P25" s="488"/>
      <c r="Q25" s="488"/>
      <c r="R25" s="489"/>
    </row>
    <row r="26" spans="2:18" x14ac:dyDescent="0.2">
      <c r="B26" s="487"/>
      <c r="C26" s="488"/>
      <c r="D26" s="488"/>
      <c r="E26" s="488"/>
      <c r="F26" s="488"/>
      <c r="G26" s="488"/>
      <c r="H26" s="488"/>
      <c r="I26" s="488"/>
      <c r="J26" s="488"/>
      <c r="K26" s="488"/>
      <c r="L26" s="488"/>
      <c r="M26" s="488"/>
      <c r="N26" s="488"/>
      <c r="O26" s="488"/>
      <c r="P26" s="488"/>
      <c r="Q26" s="488"/>
      <c r="R26" s="489"/>
    </row>
    <row r="27" spans="2:18" x14ac:dyDescent="0.2">
      <c r="B27" s="487"/>
      <c r="C27" s="488"/>
      <c r="D27" s="488"/>
      <c r="E27" s="488"/>
      <c r="F27" s="488"/>
      <c r="G27" s="488"/>
      <c r="H27" s="488"/>
      <c r="I27" s="488"/>
      <c r="J27" s="488"/>
      <c r="K27" s="488"/>
      <c r="L27" s="488"/>
      <c r="M27" s="488"/>
      <c r="N27" s="488"/>
      <c r="O27" s="488"/>
      <c r="P27" s="488"/>
      <c r="Q27" s="488"/>
      <c r="R27" s="489"/>
    </row>
    <row r="28" spans="2:18" x14ac:dyDescent="0.2">
      <c r="B28" s="487"/>
      <c r="C28" s="488"/>
      <c r="D28" s="488"/>
      <c r="E28" s="488"/>
      <c r="F28" s="488"/>
      <c r="G28" s="488"/>
      <c r="H28" s="488"/>
      <c r="I28" s="488"/>
      <c r="J28" s="488"/>
      <c r="K28" s="488"/>
      <c r="L28" s="488"/>
      <c r="M28" s="488"/>
      <c r="N28" s="488"/>
      <c r="O28" s="488"/>
      <c r="P28" s="488"/>
      <c r="Q28" s="488"/>
      <c r="R28" s="489"/>
    </row>
    <row r="29" spans="2:18" x14ac:dyDescent="0.2">
      <c r="B29" s="487"/>
      <c r="C29" s="488"/>
      <c r="D29" s="488"/>
      <c r="E29" s="488"/>
      <c r="F29" s="488"/>
      <c r="G29" s="488"/>
      <c r="H29" s="488"/>
      <c r="I29" s="488"/>
      <c r="J29" s="488"/>
      <c r="K29" s="488"/>
      <c r="L29" s="488"/>
      <c r="M29" s="488"/>
      <c r="N29" s="488"/>
      <c r="O29" s="488"/>
      <c r="P29" s="488"/>
      <c r="Q29" s="488"/>
      <c r="R29" s="489"/>
    </row>
    <row r="30" spans="2:18" x14ac:dyDescent="0.2">
      <c r="B30" s="487"/>
      <c r="C30" s="488"/>
      <c r="D30" s="488"/>
      <c r="E30" s="488"/>
      <c r="F30" s="488"/>
      <c r="G30" s="488"/>
      <c r="H30" s="488"/>
      <c r="I30" s="488"/>
      <c r="J30" s="488"/>
      <c r="K30" s="488"/>
      <c r="L30" s="488"/>
      <c r="M30" s="488"/>
      <c r="N30" s="488"/>
      <c r="O30" s="488"/>
      <c r="P30" s="488"/>
      <c r="Q30" s="488"/>
      <c r="R30" s="489"/>
    </row>
    <row r="31" spans="2:18" x14ac:dyDescent="0.2">
      <c r="B31" s="487"/>
      <c r="C31" s="488"/>
      <c r="D31" s="488"/>
      <c r="E31" s="488"/>
      <c r="F31" s="488"/>
      <c r="G31" s="488"/>
      <c r="H31" s="488"/>
      <c r="I31" s="488"/>
      <c r="J31" s="488"/>
      <c r="K31" s="488"/>
      <c r="L31" s="488"/>
      <c r="M31" s="488"/>
      <c r="N31" s="488"/>
      <c r="O31" s="488"/>
      <c r="P31" s="488"/>
      <c r="Q31" s="488"/>
      <c r="R31" s="489"/>
    </row>
    <row r="32" spans="2:18" x14ac:dyDescent="0.2">
      <c r="B32" s="487"/>
      <c r="C32" s="488"/>
      <c r="D32" s="488"/>
      <c r="E32" s="488"/>
      <c r="F32" s="488"/>
      <c r="G32" s="488"/>
      <c r="H32" s="488"/>
      <c r="I32" s="488"/>
      <c r="J32" s="488"/>
      <c r="K32" s="488"/>
      <c r="L32" s="488"/>
      <c r="M32" s="488"/>
      <c r="N32" s="488"/>
      <c r="O32" s="488"/>
      <c r="P32" s="488"/>
      <c r="Q32" s="488"/>
      <c r="R32" s="489"/>
    </row>
    <row r="33" spans="2:18" x14ac:dyDescent="0.2">
      <c r="B33" s="487"/>
      <c r="C33" s="488"/>
      <c r="D33" s="488"/>
      <c r="E33" s="488"/>
      <c r="F33" s="488"/>
      <c r="G33" s="488"/>
      <c r="H33" s="488"/>
      <c r="I33" s="488"/>
      <c r="J33" s="488"/>
      <c r="K33" s="488"/>
      <c r="L33" s="488"/>
      <c r="M33" s="488"/>
      <c r="N33" s="488"/>
      <c r="O33" s="488"/>
      <c r="P33" s="488"/>
      <c r="Q33" s="488"/>
      <c r="R33" s="489"/>
    </row>
    <row r="34" spans="2:18" x14ac:dyDescent="0.2">
      <c r="B34" s="487"/>
      <c r="C34" s="488"/>
      <c r="D34" s="488"/>
      <c r="E34" s="488"/>
      <c r="F34" s="488"/>
      <c r="G34" s="488"/>
      <c r="H34" s="488"/>
      <c r="I34" s="488"/>
      <c r="J34" s="488"/>
      <c r="K34" s="488"/>
      <c r="L34" s="488"/>
      <c r="M34" s="488"/>
      <c r="N34" s="488"/>
      <c r="O34" s="488"/>
      <c r="P34" s="488"/>
      <c r="Q34" s="488"/>
      <c r="R34" s="489"/>
    </row>
    <row r="35" spans="2:18" x14ac:dyDescent="0.2">
      <c r="B35" s="487"/>
      <c r="C35" s="488"/>
      <c r="D35" s="488"/>
      <c r="E35" s="488"/>
      <c r="F35" s="488"/>
      <c r="G35" s="488"/>
      <c r="H35" s="488"/>
      <c r="I35" s="488"/>
      <c r="J35" s="488"/>
      <c r="K35" s="488"/>
      <c r="L35" s="488"/>
      <c r="M35" s="488"/>
      <c r="N35" s="488"/>
      <c r="O35" s="488"/>
      <c r="P35" s="488"/>
      <c r="Q35" s="488"/>
      <c r="R35" s="489"/>
    </row>
    <row r="36" spans="2:18" x14ac:dyDescent="0.2">
      <c r="B36" s="487"/>
      <c r="C36" s="488"/>
      <c r="D36" s="488"/>
      <c r="E36" s="488"/>
      <c r="F36" s="488"/>
      <c r="G36" s="488"/>
      <c r="H36" s="488"/>
      <c r="I36" s="488"/>
      <c r="J36" s="488"/>
      <c r="K36" s="488"/>
      <c r="L36" s="488"/>
      <c r="M36" s="488"/>
      <c r="N36" s="488"/>
      <c r="O36" s="488"/>
      <c r="P36" s="488"/>
      <c r="Q36" s="488"/>
      <c r="R36" s="489"/>
    </row>
    <row r="37" spans="2:18" x14ac:dyDescent="0.2">
      <c r="B37" s="487"/>
      <c r="C37" s="488"/>
      <c r="D37" s="488"/>
      <c r="E37" s="488"/>
      <c r="F37" s="488"/>
      <c r="G37" s="488"/>
      <c r="H37" s="488"/>
      <c r="I37" s="488"/>
      <c r="J37" s="488"/>
      <c r="K37" s="488"/>
      <c r="L37" s="488"/>
      <c r="M37" s="488"/>
      <c r="N37" s="488"/>
      <c r="O37" s="488"/>
      <c r="P37" s="488"/>
      <c r="Q37" s="488"/>
      <c r="R37" s="489"/>
    </row>
    <row r="38" spans="2:18" x14ac:dyDescent="0.2">
      <c r="B38" s="487"/>
      <c r="C38" s="488"/>
      <c r="D38" s="488"/>
      <c r="E38" s="488"/>
      <c r="F38" s="488"/>
      <c r="G38" s="488"/>
      <c r="H38" s="488"/>
      <c r="I38" s="488"/>
      <c r="J38" s="488"/>
      <c r="K38" s="488"/>
      <c r="L38" s="488"/>
      <c r="M38" s="488"/>
      <c r="N38" s="488"/>
      <c r="O38" s="488"/>
      <c r="P38" s="488"/>
      <c r="Q38" s="488"/>
      <c r="R38" s="489"/>
    </row>
    <row r="39" spans="2:18" x14ac:dyDescent="0.2">
      <c r="B39" s="487"/>
      <c r="C39" s="488"/>
      <c r="D39" s="488"/>
      <c r="E39" s="488"/>
      <c r="F39" s="488"/>
      <c r="G39" s="488"/>
      <c r="H39" s="488"/>
      <c r="I39" s="488"/>
      <c r="J39" s="488"/>
      <c r="K39" s="488"/>
      <c r="L39" s="488"/>
      <c r="M39" s="488"/>
      <c r="N39" s="488"/>
      <c r="O39" s="488"/>
      <c r="P39" s="488"/>
      <c r="Q39" s="488"/>
      <c r="R39" s="489"/>
    </row>
    <row r="40" spans="2:18" x14ac:dyDescent="0.2">
      <c r="B40" s="487"/>
      <c r="C40" s="488"/>
      <c r="D40" s="488"/>
      <c r="E40" s="488"/>
      <c r="F40" s="488"/>
      <c r="G40" s="488"/>
      <c r="H40" s="488"/>
      <c r="I40" s="488"/>
      <c r="J40" s="488"/>
      <c r="K40" s="488"/>
      <c r="L40" s="488"/>
      <c r="M40" s="488"/>
      <c r="N40" s="488"/>
      <c r="O40" s="488"/>
      <c r="P40" s="488"/>
      <c r="Q40" s="488"/>
      <c r="R40" s="489"/>
    </row>
    <row r="41" spans="2:18" x14ac:dyDescent="0.2">
      <c r="B41" s="487"/>
      <c r="C41" s="488"/>
      <c r="D41" s="488"/>
      <c r="E41" s="488"/>
      <c r="F41" s="488"/>
      <c r="G41" s="488"/>
      <c r="H41" s="488"/>
      <c r="I41" s="488"/>
      <c r="J41" s="488"/>
      <c r="K41" s="488"/>
      <c r="L41" s="488"/>
      <c r="M41" s="488"/>
      <c r="N41" s="488"/>
      <c r="O41" s="488"/>
      <c r="P41" s="488"/>
      <c r="Q41" s="488"/>
      <c r="R41" s="489"/>
    </row>
    <row r="42" spans="2:18" x14ac:dyDescent="0.2">
      <c r="B42" s="487"/>
      <c r="C42" s="488"/>
      <c r="D42" s="488"/>
      <c r="E42" s="488"/>
      <c r="F42" s="488"/>
      <c r="G42" s="488"/>
      <c r="H42" s="488"/>
      <c r="I42" s="488"/>
      <c r="J42" s="488"/>
      <c r="K42" s="488"/>
      <c r="L42" s="488"/>
      <c r="M42" s="488"/>
      <c r="N42" s="488"/>
      <c r="O42" s="488"/>
      <c r="P42" s="488"/>
      <c r="Q42" s="488"/>
      <c r="R42" s="489"/>
    </row>
    <row r="43" spans="2:18" x14ac:dyDescent="0.2">
      <c r="B43" s="487"/>
      <c r="C43" s="488"/>
      <c r="D43" s="488"/>
      <c r="E43" s="488"/>
      <c r="F43" s="488"/>
      <c r="G43" s="488"/>
      <c r="H43" s="488"/>
      <c r="I43" s="488"/>
      <c r="J43" s="488"/>
      <c r="K43" s="488"/>
      <c r="L43" s="488"/>
      <c r="M43" s="488"/>
      <c r="N43" s="488"/>
      <c r="O43" s="488"/>
      <c r="P43" s="488"/>
      <c r="Q43" s="488"/>
      <c r="R43" s="489"/>
    </row>
    <row r="44" spans="2:18" x14ac:dyDescent="0.2">
      <c r="B44" s="487"/>
      <c r="C44" s="488"/>
      <c r="D44" s="488"/>
      <c r="E44" s="488"/>
      <c r="F44" s="488"/>
      <c r="G44" s="488"/>
      <c r="H44" s="488"/>
      <c r="I44" s="488"/>
      <c r="J44" s="488"/>
      <c r="K44" s="488"/>
      <c r="L44" s="488"/>
      <c r="M44" s="488"/>
      <c r="N44" s="488"/>
      <c r="O44" s="488"/>
      <c r="P44" s="488"/>
      <c r="Q44" s="488"/>
      <c r="R44" s="489"/>
    </row>
    <row r="45" spans="2:18" x14ac:dyDescent="0.2">
      <c r="B45" s="487"/>
      <c r="C45" s="488"/>
      <c r="D45" s="488"/>
      <c r="E45" s="488"/>
      <c r="F45" s="488"/>
      <c r="G45" s="488"/>
      <c r="H45" s="488"/>
      <c r="I45" s="488"/>
      <c r="J45" s="488"/>
      <c r="K45" s="488"/>
      <c r="L45" s="488"/>
      <c r="M45" s="488"/>
      <c r="N45" s="488"/>
      <c r="O45" s="488"/>
      <c r="P45" s="488"/>
      <c r="Q45" s="488"/>
      <c r="R45" s="489"/>
    </row>
    <row r="46" spans="2:18" x14ac:dyDescent="0.2">
      <c r="B46" s="487"/>
      <c r="C46" s="488"/>
      <c r="D46" s="488"/>
      <c r="E46" s="488"/>
      <c r="F46" s="488"/>
      <c r="G46" s="488"/>
      <c r="H46" s="488"/>
      <c r="I46" s="488"/>
      <c r="J46" s="488"/>
      <c r="K46" s="488"/>
      <c r="L46" s="488"/>
      <c r="M46" s="488"/>
      <c r="N46" s="488"/>
      <c r="O46" s="488"/>
      <c r="P46" s="488"/>
      <c r="Q46" s="488"/>
      <c r="R46" s="489"/>
    </row>
    <row r="47" spans="2:18" x14ac:dyDescent="0.2">
      <c r="B47" s="487"/>
      <c r="C47" s="488"/>
      <c r="D47" s="488"/>
      <c r="E47" s="488"/>
      <c r="F47" s="488"/>
      <c r="G47" s="488"/>
      <c r="H47" s="488"/>
      <c r="I47" s="488"/>
      <c r="J47" s="488"/>
      <c r="K47" s="488"/>
      <c r="L47" s="488"/>
      <c r="M47" s="488"/>
      <c r="N47" s="488"/>
      <c r="O47" s="488"/>
      <c r="P47" s="488"/>
      <c r="Q47" s="488"/>
      <c r="R47" s="489"/>
    </row>
    <row r="48" spans="2:18" x14ac:dyDescent="0.2">
      <c r="B48" s="487"/>
      <c r="C48" s="488"/>
      <c r="D48" s="488"/>
      <c r="E48" s="488"/>
      <c r="F48" s="488"/>
      <c r="G48" s="488"/>
      <c r="H48" s="488"/>
      <c r="I48" s="488"/>
      <c r="J48" s="488"/>
      <c r="K48" s="488"/>
      <c r="L48" s="488"/>
      <c r="M48" s="488"/>
      <c r="N48" s="488"/>
      <c r="O48" s="488"/>
      <c r="P48" s="488"/>
      <c r="Q48" s="488"/>
      <c r="R48" s="489"/>
    </row>
    <row r="49" spans="2:18" x14ac:dyDescent="0.2">
      <c r="B49" s="487"/>
      <c r="C49" s="488"/>
      <c r="D49" s="488"/>
      <c r="E49" s="488"/>
      <c r="F49" s="488"/>
      <c r="G49" s="488"/>
      <c r="H49" s="488"/>
      <c r="I49" s="488"/>
      <c r="J49" s="488"/>
      <c r="K49" s="488"/>
      <c r="L49" s="488"/>
      <c r="M49" s="488"/>
      <c r="N49" s="488"/>
      <c r="O49" s="488"/>
      <c r="P49" s="488"/>
      <c r="Q49" s="488"/>
      <c r="R49" s="489"/>
    </row>
    <row r="50" spans="2:18" x14ac:dyDescent="0.2">
      <c r="B50" s="487"/>
      <c r="C50" s="488"/>
      <c r="D50" s="488"/>
      <c r="E50" s="488"/>
      <c r="F50" s="488"/>
      <c r="G50" s="488"/>
      <c r="H50" s="488"/>
      <c r="I50" s="488"/>
      <c r="J50" s="488"/>
      <c r="K50" s="488"/>
      <c r="L50" s="488"/>
      <c r="M50" s="488"/>
      <c r="N50" s="488"/>
      <c r="O50" s="488"/>
      <c r="P50" s="488"/>
      <c r="Q50" s="488"/>
      <c r="R50" s="489"/>
    </row>
    <row r="51" spans="2:18" x14ac:dyDescent="0.2">
      <c r="B51" s="487"/>
      <c r="C51" s="488"/>
      <c r="D51" s="488"/>
      <c r="E51" s="488"/>
      <c r="F51" s="488"/>
      <c r="G51" s="488"/>
      <c r="H51" s="488"/>
      <c r="I51" s="488"/>
      <c r="J51" s="488"/>
      <c r="K51" s="488"/>
      <c r="L51" s="488"/>
      <c r="M51" s="488"/>
      <c r="N51" s="488"/>
      <c r="O51" s="488"/>
      <c r="P51" s="488"/>
      <c r="Q51" s="488"/>
      <c r="R51" s="489"/>
    </row>
    <row r="52" spans="2:18" x14ac:dyDescent="0.2">
      <c r="B52" s="487"/>
      <c r="C52" s="488"/>
      <c r="D52" s="488"/>
      <c r="E52" s="488"/>
      <c r="F52" s="488"/>
      <c r="G52" s="488"/>
      <c r="H52" s="488"/>
      <c r="I52" s="488"/>
      <c r="J52" s="488"/>
      <c r="K52" s="488"/>
      <c r="L52" s="488"/>
      <c r="M52" s="488"/>
      <c r="N52" s="488"/>
      <c r="O52" s="488"/>
      <c r="P52" s="488"/>
      <c r="Q52" s="488"/>
      <c r="R52" s="489"/>
    </row>
    <row r="53" spans="2:18" x14ac:dyDescent="0.2">
      <c r="B53" s="487"/>
      <c r="C53" s="488"/>
      <c r="D53" s="488"/>
      <c r="E53" s="488"/>
      <c r="F53" s="488"/>
      <c r="G53" s="488"/>
      <c r="H53" s="488"/>
      <c r="I53" s="488"/>
      <c r="J53" s="488"/>
      <c r="K53" s="488"/>
      <c r="L53" s="488"/>
      <c r="M53" s="488"/>
      <c r="N53" s="488"/>
      <c r="O53" s="488"/>
      <c r="P53" s="488"/>
      <c r="Q53" s="488"/>
      <c r="R53" s="489"/>
    </row>
    <row r="54" spans="2:18" x14ac:dyDescent="0.2">
      <c r="B54" s="487"/>
      <c r="C54" s="488"/>
      <c r="D54" s="488"/>
      <c r="E54" s="488"/>
      <c r="F54" s="488"/>
      <c r="G54" s="488"/>
      <c r="H54" s="488"/>
      <c r="I54" s="488"/>
      <c r="J54" s="488"/>
      <c r="K54" s="488"/>
      <c r="L54" s="488"/>
      <c r="M54" s="488"/>
      <c r="N54" s="488"/>
      <c r="O54" s="488"/>
      <c r="P54" s="488"/>
      <c r="Q54" s="488"/>
      <c r="R54" s="489"/>
    </row>
    <row r="55" spans="2:18" x14ac:dyDescent="0.2">
      <c r="B55" s="487"/>
      <c r="C55" s="488"/>
      <c r="D55" s="488"/>
      <c r="E55" s="488"/>
      <c r="F55" s="488"/>
      <c r="G55" s="488"/>
      <c r="H55" s="488"/>
      <c r="I55" s="488"/>
      <c r="J55" s="488"/>
      <c r="K55" s="488"/>
      <c r="L55" s="488"/>
      <c r="M55" s="488"/>
      <c r="N55" s="488"/>
      <c r="O55" s="488"/>
      <c r="P55" s="488"/>
      <c r="Q55" s="488"/>
      <c r="R55" s="489"/>
    </row>
    <row r="56" spans="2:18" x14ac:dyDescent="0.2">
      <c r="B56" s="487"/>
      <c r="C56" s="488"/>
      <c r="D56" s="488"/>
      <c r="E56" s="488"/>
      <c r="F56" s="488"/>
      <c r="G56" s="488"/>
      <c r="H56" s="488"/>
      <c r="I56" s="488"/>
      <c r="J56" s="488"/>
      <c r="K56" s="488"/>
      <c r="L56" s="488"/>
      <c r="M56" s="488"/>
      <c r="N56" s="488"/>
      <c r="O56" s="488"/>
      <c r="P56" s="488"/>
      <c r="Q56" s="488"/>
      <c r="R56" s="489"/>
    </row>
    <row r="57" spans="2:18" x14ac:dyDescent="0.2">
      <c r="B57" s="487"/>
      <c r="C57" s="488"/>
      <c r="D57" s="488"/>
      <c r="E57" s="488"/>
      <c r="F57" s="488"/>
      <c r="G57" s="488"/>
      <c r="H57" s="488"/>
      <c r="I57" s="488"/>
      <c r="J57" s="488"/>
      <c r="K57" s="488"/>
      <c r="L57" s="488"/>
      <c r="M57" s="488"/>
      <c r="N57" s="488"/>
      <c r="O57" s="488"/>
      <c r="P57" s="488"/>
      <c r="Q57" s="488"/>
      <c r="R57" s="489"/>
    </row>
    <row r="58" spans="2:18" x14ac:dyDescent="0.2">
      <c r="B58" s="487"/>
      <c r="C58" s="488"/>
      <c r="D58" s="488"/>
      <c r="E58" s="488"/>
      <c r="F58" s="488"/>
      <c r="G58" s="488"/>
      <c r="H58" s="488"/>
      <c r="I58" s="488"/>
      <c r="J58" s="488"/>
      <c r="K58" s="488"/>
      <c r="L58" s="488"/>
      <c r="M58" s="488"/>
      <c r="N58" s="488"/>
      <c r="O58" s="488"/>
      <c r="P58" s="488"/>
      <c r="Q58" s="488"/>
      <c r="R58" s="489"/>
    </row>
    <row r="59" spans="2:18" x14ac:dyDescent="0.2">
      <c r="B59" s="487"/>
      <c r="C59" s="488"/>
      <c r="D59" s="488"/>
      <c r="E59" s="488"/>
      <c r="F59" s="488"/>
      <c r="G59" s="488"/>
      <c r="H59" s="488"/>
      <c r="I59" s="488"/>
      <c r="J59" s="488"/>
      <c r="K59" s="488"/>
      <c r="L59" s="488"/>
      <c r="M59" s="488"/>
      <c r="N59" s="488"/>
      <c r="O59" s="488"/>
      <c r="P59" s="488"/>
      <c r="Q59" s="488"/>
      <c r="R59" s="489"/>
    </row>
    <row r="60" spans="2:18" x14ac:dyDescent="0.2">
      <c r="B60" s="487"/>
      <c r="C60" s="488"/>
      <c r="D60" s="488"/>
      <c r="E60" s="488"/>
      <c r="F60" s="488"/>
      <c r="G60" s="488"/>
      <c r="H60" s="488"/>
      <c r="I60" s="488"/>
      <c r="J60" s="488"/>
      <c r="K60" s="488"/>
      <c r="L60" s="488"/>
      <c r="M60" s="488"/>
      <c r="N60" s="488"/>
      <c r="O60" s="488"/>
      <c r="P60" s="488"/>
      <c r="Q60" s="488"/>
      <c r="R60" s="489"/>
    </row>
    <row r="61" spans="2:18" x14ac:dyDescent="0.2">
      <c r="B61" s="487"/>
      <c r="C61" s="488"/>
      <c r="D61" s="488"/>
      <c r="E61" s="488"/>
      <c r="F61" s="488"/>
      <c r="G61" s="488"/>
      <c r="H61" s="488"/>
      <c r="I61" s="488"/>
      <c r="J61" s="488"/>
      <c r="K61" s="488"/>
      <c r="L61" s="488"/>
      <c r="M61" s="488"/>
      <c r="N61" s="488"/>
      <c r="O61" s="488"/>
      <c r="P61" s="488"/>
      <c r="Q61" s="488"/>
      <c r="R61" s="489"/>
    </row>
    <row r="62" spans="2:18" x14ac:dyDescent="0.2">
      <c r="B62" s="487"/>
      <c r="C62" s="488"/>
      <c r="D62" s="488"/>
      <c r="E62" s="488"/>
      <c r="F62" s="488"/>
      <c r="G62" s="488"/>
      <c r="H62" s="488"/>
      <c r="I62" s="488"/>
      <c r="J62" s="488"/>
      <c r="K62" s="488"/>
      <c r="L62" s="488"/>
      <c r="M62" s="488"/>
      <c r="N62" s="488"/>
      <c r="O62" s="488"/>
      <c r="P62" s="488"/>
      <c r="Q62" s="488"/>
      <c r="R62" s="489"/>
    </row>
    <row r="63" spans="2:18" x14ac:dyDescent="0.2">
      <c r="B63" s="487"/>
      <c r="C63" s="488"/>
      <c r="D63" s="488"/>
      <c r="E63" s="488"/>
      <c r="F63" s="488"/>
      <c r="G63" s="488"/>
      <c r="H63" s="488"/>
      <c r="I63" s="488"/>
      <c r="J63" s="488"/>
      <c r="K63" s="488"/>
      <c r="L63" s="488"/>
      <c r="M63" s="488"/>
      <c r="N63" s="488"/>
      <c r="O63" s="488"/>
      <c r="P63" s="488"/>
      <c r="Q63" s="488"/>
      <c r="R63" s="489"/>
    </row>
    <row r="64" spans="2:18" x14ac:dyDescent="0.2">
      <c r="B64" s="487"/>
      <c r="C64" s="488"/>
      <c r="D64" s="488"/>
      <c r="E64" s="488"/>
      <c r="F64" s="488"/>
      <c r="G64" s="488"/>
      <c r="H64" s="488"/>
      <c r="I64" s="488"/>
      <c r="J64" s="488"/>
      <c r="K64" s="488"/>
      <c r="L64" s="488"/>
      <c r="M64" s="488"/>
      <c r="N64" s="488"/>
      <c r="O64" s="488"/>
      <c r="P64" s="488"/>
      <c r="Q64" s="488"/>
      <c r="R64" s="489"/>
    </row>
    <row r="65" spans="2:18" x14ac:dyDescent="0.2">
      <c r="B65" s="487"/>
      <c r="C65" s="488"/>
      <c r="D65" s="488"/>
      <c r="E65" s="488"/>
      <c r="F65" s="488"/>
      <c r="G65" s="488"/>
      <c r="H65" s="488"/>
      <c r="I65" s="488"/>
      <c r="J65" s="488"/>
      <c r="K65" s="488"/>
      <c r="L65" s="488"/>
      <c r="M65" s="488"/>
      <c r="N65" s="488"/>
      <c r="O65" s="488"/>
      <c r="P65" s="488"/>
      <c r="Q65" s="488"/>
      <c r="R65" s="489"/>
    </row>
    <row r="66" spans="2:18" x14ac:dyDescent="0.2">
      <c r="B66" s="487"/>
      <c r="C66" s="488"/>
      <c r="D66" s="488"/>
      <c r="E66" s="488"/>
      <c r="F66" s="488"/>
      <c r="G66" s="488"/>
      <c r="H66" s="488"/>
      <c r="I66" s="488"/>
      <c r="J66" s="488"/>
      <c r="K66" s="488"/>
      <c r="L66" s="488"/>
      <c r="M66" s="488"/>
      <c r="N66" s="488"/>
      <c r="O66" s="488"/>
      <c r="P66" s="488"/>
      <c r="Q66" s="488"/>
      <c r="R66" s="489"/>
    </row>
    <row r="67" spans="2:18" x14ac:dyDescent="0.2">
      <c r="B67" s="487"/>
      <c r="C67" s="488"/>
      <c r="D67" s="488"/>
      <c r="E67" s="488"/>
      <c r="F67" s="488"/>
      <c r="G67" s="488"/>
      <c r="H67" s="488"/>
      <c r="I67" s="488"/>
      <c r="J67" s="488"/>
      <c r="K67" s="488"/>
      <c r="L67" s="488"/>
      <c r="M67" s="488"/>
      <c r="N67" s="488"/>
      <c r="O67" s="488"/>
      <c r="P67" s="488"/>
      <c r="Q67" s="488"/>
      <c r="R67" s="489"/>
    </row>
    <row r="68" spans="2:18" x14ac:dyDescent="0.2">
      <c r="B68" s="487"/>
      <c r="C68" s="488"/>
      <c r="D68" s="488"/>
      <c r="E68" s="488"/>
      <c r="F68" s="488"/>
      <c r="G68" s="488"/>
      <c r="H68" s="488"/>
      <c r="I68" s="488"/>
      <c r="J68" s="488"/>
      <c r="K68" s="488"/>
      <c r="L68" s="488"/>
      <c r="M68" s="488"/>
      <c r="N68" s="488"/>
      <c r="O68" s="488"/>
      <c r="P68" s="488"/>
      <c r="Q68" s="488"/>
      <c r="R68" s="489"/>
    </row>
    <row r="69" spans="2:18" x14ac:dyDescent="0.2">
      <c r="B69" s="487"/>
      <c r="C69" s="488"/>
      <c r="D69" s="488"/>
      <c r="E69" s="488"/>
      <c r="F69" s="488"/>
      <c r="G69" s="488"/>
      <c r="H69" s="488"/>
      <c r="I69" s="488"/>
      <c r="J69" s="488"/>
      <c r="K69" s="488"/>
      <c r="L69" s="488"/>
      <c r="M69" s="488"/>
      <c r="N69" s="488"/>
      <c r="O69" s="488"/>
      <c r="P69" s="488"/>
      <c r="Q69" s="488"/>
      <c r="R69" s="489"/>
    </row>
    <row r="70" spans="2:18" x14ac:dyDescent="0.2">
      <c r="B70" s="487"/>
      <c r="C70" s="488"/>
      <c r="D70" s="488"/>
      <c r="E70" s="488"/>
      <c r="F70" s="488"/>
      <c r="G70" s="488"/>
      <c r="H70" s="488"/>
      <c r="I70" s="488"/>
      <c r="J70" s="488"/>
      <c r="K70" s="488"/>
      <c r="L70" s="488"/>
      <c r="M70" s="488"/>
      <c r="N70" s="488"/>
      <c r="O70" s="488"/>
      <c r="P70" s="488"/>
      <c r="Q70" s="488"/>
      <c r="R70" s="489"/>
    </row>
    <row r="71" spans="2:18" x14ac:dyDescent="0.2">
      <c r="B71" s="487"/>
      <c r="C71" s="488"/>
      <c r="D71" s="488"/>
      <c r="E71" s="488"/>
      <c r="F71" s="488"/>
      <c r="G71" s="488"/>
      <c r="H71" s="488"/>
      <c r="I71" s="488"/>
      <c r="J71" s="488"/>
      <c r="K71" s="488"/>
      <c r="L71" s="488"/>
      <c r="M71" s="488"/>
      <c r="N71" s="488"/>
      <c r="O71" s="488"/>
      <c r="P71" s="488"/>
      <c r="Q71" s="488"/>
      <c r="R71" s="489"/>
    </row>
    <row r="72" spans="2:18" x14ac:dyDescent="0.2">
      <c r="B72" s="487"/>
      <c r="C72" s="488"/>
      <c r="D72" s="488"/>
      <c r="E72" s="488"/>
      <c r="F72" s="488"/>
      <c r="G72" s="488"/>
      <c r="H72" s="488"/>
      <c r="I72" s="488"/>
      <c r="J72" s="488"/>
      <c r="K72" s="488"/>
      <c r="L72" s="488"/>
      <c r="M72" s="488"/>
      <c r="N72" s="488"/>
      <c r="O72" s="488"/>
      <c r="P72" s="488"/>
      <c r="Q72" s="488"/>
      <c r="R72" s="489"/>
    </row>
    <row r="73" spans="2:18" x14ac:dyDescent="0.2">
      <c r="B73" s="487"/>
      <c r="C73" s="488"/>
      <c r="D73" s="488"/>
      <c r="E73" s="488"/>
      <c r="F73" s="488"/>
      <c r="G73" s="488"/>
      <c r="H73" s="488"/>
      <c r="I73" s="488"/>
      <c r="J73" s="488"/>
      <c r="K73" s="488"/>
      <c r="L73" s="488"/>
      <c r="M73" s="488"/>
      <c r="N73" s="488"/>
      <c r="O73" s="488"/>
      <c r="P73" s="488"/>
      <c r="Q73" s="488"/>
      <c r="R73" s="489"/>
    </row>
    <row r="74" spans="2:18" x14ac:dyDescent="0.2">
      <c r="B74" s="487"/>
      <c r="C74" s="488"/>
      <c r="D74" s="488"/>
      <c r="E74" s="488"/>
      <c r="F74" s="488"/>
      <c r="G74" s="488"/>
      <c r="H74" s="488"/>
      <c r="I74" s="488"/>
      <c r="J74" s="488"/>
      <c r="K74" s="488"/>
      <c r="L74" s="488"/>
      <c r="M74" s="488"/>
      <c r="N74" s="488"/>
      <c r="O74" s="488"/>
      <c r="P74" s="488"/>
      <c r="Q74" s="488"/>
      <c r="R74" s="489"/>
    </row>
    <row r="75" spans="2:18" x14ac:dyDescent="0.2">
      <c r="B75" s="487"/>
      <c r="C75" s="488"/>
      <c r="D75" s="488"/>
      <c r="E75" s="488"/>
      <c r="F75" s="488"/>
      <c r="G75" s="488"/>
      <c r="H75" s="488"/>
      <c r="I75" s="488"/>
      <c r="J75" s="488"/>
      <c r="K75" s="488"/>
      <c r="L75" s="488"/>
      <c r="M75" s="488"/>
      <c r="N75" s="488"/>
      <c r="O75" s="488"/>
      <c r="P75" s="488"/>
      <c r="Q75" s="488"/>
      <c r="R75" s="489"/>
    </row>
    <row r="76" spans="2:18" x14ac:dyDescent="0.2">
      <c r="B76" s="487"/>
      <c r="C76" s="488"/>
      <c r="D76" s="488"/>
      <c r="E76" s="488"/>
      <c r="F76" s="488"/>
      <c r="G76" s="488"/>
      <c r="H76" s="488"/>
      <c r="I76" s="488"/>
      <c r="J76" s="488"/>
      <c r="K76" s="488"/>
      <c r="L76" s="488"/>
      <c r="M76" s="488"/>
      <c r="N76" s="488"/>
      <c r="O76" s="488"/>
      <c r="P76" s="488"/>
      <c r="Q76" s="488"/>
      <c r="R76" s="489"/>
    </row>
    <row r="77" spans="2:18" x14ac:dyDescent="0.2">
      <c r="B77" s="487"/>
      <c r="C77" s="488"/>
      <c r="D77" s="488"/>
      <c r="E77" s="488"/>
      <c r="F77" s="488"/>
      <c r="G77" s="488"/>
      <c r="H77" s="488"/>
      <c r="I77" s="488"/>
      <c r="J77" s="488"/>
      <c r="K77" s="488"/>
      <c r="L77" s="488"/>
      <c r="M77" s="488"/>
      <c r="N77" s="488"/>
      <c r="O77" s="488"/>
      <c r="P77" s="488"/>
      <c r="Q77" s="488"/>
      <c r="R77" s="489"/>
    </row>
    <row r="78" spans="2:18" x14ac:dyDescent="0.2">
      <c r="B78" s="487"/>
      <c r="C78" s="488"/>
      <c r="D78" s="488"/>
      <c r="E78" s="488"/>
      <c r="F78" s="488"/>
      <c r="G78" s="488"/>
      <c r="H78" s="488"/>
      <c r="I78" s="488"/>
      <c r="J78" s="488"/>
      <c r="K78" s="488"/>
      <c r="L78" s="488"/>
      <c r="M78" s="488"/>
      <c r="N78" s="488"/>
      <c r="O78" s="488"/>
      <c r="P78" s="488"/>
      <c r="Q78" s="488"/>
      <c r="R78" s="489"/>
    </row>
    <row r="79" spans="2:18" x14ac:dyDescent="0.2">
      <c r="B79" s="487"/>
      <c r="C79" s="488"/>
      <c r="D79" s="488"/>
      <c r="E79" s="488"/>
      <c r="F79" s="488"/>
      <c r="G79" s="488"/>
      <c r="H79" s="488"/>
      <c r="I79" s="488"/>
      <c r="J79" s="488"/>
      <c r="K79" s="488"/>
      <c r="L79" s="488"/>
      <c r="M79" s="488"/>
      <c r="N79" s="488"/>
      <c r="O79" s="488"/>
      <c r="P79" s="488"/>
      <c r="Q79" s="488"/>
      <c r="R79" s="489"/>
    </row>
    <row r="80" spans="2:18" x14ac:dyDescent="0.2">
      <c r="B80" s="487"/>
      <c r="C80" s="488"/>
      <c r="D80" s="488"/>
      <c r="E80" s="488"/>
      <c r="F80" s="488"/>
      <c r="G80" s="488"/>
      <c r="H80" s="488"/>
      <c r="I80" s="488"/>
      <c r="J80" s="488"/>
      <c r="K80" s="488"/>
      <c r="L80" s="488"/>
      <c r="M80" s="488"/>
      <c r="N80" s="488"/>
      <c r="O80" s="488"/>
      <c r="P80" s="488"/>
      <c r="Q80" s="488"/>
      <c r="R80" s="489"/>
    </row>
    <row r="81" spans="2:18" x14ac:dyDescent="0.2">
      <c r="B81" s="487"/>
      <c r="C81" s="488"/>
      <c r="D81" s="488"/>
      <c r="E81" s="488"/>
      <c r="F81" s="488"/>
      <c r="G81" s="488"/>
      <c r="H81" s="488"/>
      <c r="I81" s="488"/>
      <c r="J81" s="488"/>
      <c r="K81" s="488"/>
      <c r="L81" s="488"/>
      <c r="M81" s="488"/>
      <c r="N81" s="488"/>
      <c r="O81" s="488"/>
      <c r="P81" s="488"/>
      <c r="Q81" s="488"/>
      <c r="R81" s="489"/>
    </row>
    <row r="82" spans="2:18" x14ac:dyDescent="0.2">
      <c r="B82" s="487"/>
      <c r="C82" s="488"/>
      <c r="D82" s="488"/>
      <c r="E82" s="488"/>
      <c r="F82" s="488"/>
      <c r="G82" s="488"/>
      <c r="H82" s="488"/>
      <c r="I82" s="488"/>
      <c r="J82" s="488"/>
      <c r="K82" s="488"/>
      <c r="L82" s="488"/>
      <c r="M82" s="488"/>
      <c r="N82" s="488"/>
      <c r="O82" s="488"/>
      <c r="P82" s="488"/>
      <c r="Q82" s="488"/>
      <c r="R82" s="489"/>
    </row>
    <row r="83" spans="2:18" x14ac:dyDescent="0.2">
      <c r="B83" s="487"/>
      <c r="C83" s="488"/>
      <c r="D83" s="488"/>
      <c r="E83" s="488"/>
      <c r="F83" s="488"/>
      <c r="G83" s="488"/>
      <c r="H83" s="488"/>
      <c r="I83" s="488"/>
      <c r="J83" s="488"/>
      <c r="K83" s="488"/>
      <c r="L83" s="488"/>
      <c r="M83" s="488"/>
      <c r="N83" s="488"/>
      <c r="O83" s="488"/>
      <c r="P83" s="488"/>
      <c r="Q83" s="488"/>
      <c r="R83" s="489"/>
    </row>
    <row r="84" spans="2:18" x14ac:dyDescent="0.2">
      <c r="B84" s="487"/>
      <c r="C84" s="488"/>
      <c r="D84" s="488"/>
      <c r="E84" s="488"/>
      <c r="F84" s="488"/>
      <c r="G84" s="488"/>
      <c r="H84" s="488"/>
      <c r="I84" s="488"/>
      <c r="J84" s="488"/>
      <c r="K84" s="488"/>
      <c r="L84" s="488"/>
      <c r="M84" s="488"/>
      <c r="N84" s="488"/>
      <c r="O84" s="488"/>
      <c r="P84" s="488"/>
      <c r="Q84" s="488"/>
      <c r="R84" s="489"/>
    </row>
    <row r="85" spans="2:18" x14ac:dyDescent="0.2">
      <c r="B85" s="487"/>
      <c r="C85" s="488"/>
      <c r="D85" s="488"/>
      <c r="E85" s="488"/>
      <c r="F85" s="488"/>
      <c r="G85" s="488"/>
      <c r="H85" s="488"/>
      <c r="I85" s="488"/>
      <c r="J85" s="488"/>
      <c r="K85" s="488"/>
      <c r="L85" s="488"/>
      <c r="M85" s="488"/>
      <c r="N85" s="488"/>
      <c r="O85" s="488"/>
      <c r="P85" s="488"/>
      <c r="Q85" s="488"/>
      <c r="R85" s="489"/>
    </row>
    <row r="86" spans="2:18" x14ac:dyDescent="0.2">
      <c r="B86" s="487"/>
      <c r="C86" s="488"/>
      <c r="D86" s="488"/>
      <c r="E86" s="488"/>
      <c r="F86" s="488"/>
      <c r="G86" s="488"/>
      <c r="H86" s="488"/>
      <c r="I86" s="488"/>
      <c r="J86" s="488"/>
      <c r="K86" s="488"/>
      <c r="L86" s="488"/>
      <c r="M86" s="488"/>
      <c r="N86" s="488"/>
      <c r="O86" s="488"/>
      <c r="P86" s="488"/>
      <c r="Q86" s="488"/>
      <c r="R86" s="489"/>
    </row>
    <row r="87" spans="2:18" x14ac:dyDescent="0.2">
      <c r="B87" s="487"/>
      <c r="C87" s="488"/>
      <c r="D87" s="488"/>
      <c r="E87" s="488"/>
      <c r="F87" s="488"/>
      <c r="G87" s="488"/>
      <c r="H87" s="488"/>
      <c r="I87" s="488"/>
      <c r="J87" s="488"/>
      <c r="K87" s="488"/>
      <c r="L87" s="488"/>
      <c r="M87" s="488"/>
      <c r="N87" s="488"/>
      <c r="O87" s="488"/>
      <c r="P87" s="488"/>
      <c r="Q87" s="488"/>
      <c r="R87" s="489"/>
    </row>
    <row r="88" spans="2:18" x14ac:dyDescent="0.2">
      <c r="B88" s="487"/>
      <c r="C88" s="488"/>
      <c r="D88" s="488"/>
      <c r="E88" s="488"/>
      <c r="F88" s="488"/>
      <c r="G88" s="488"/>
      <c r="H88" s="488"/>
      <c r="I88" s="488"/>
      <c r="J88" s="488"/>
      <c r="K88" s="488"/>
      <c r="L88" s="488"/>
      <c r="M88" s="488"/>
      <c r="N88" s="488"/>
      <c r="O88" s="488"/>
      <c r="P88" s="488"/>
      <c r="Q88" s="488"/>
      <c r="R88" s="489"/>
    </row>
    <row r="89" spans="2:18" x14ac:dyDescent="0.2">
      <c r="B89" s="487"/>
      <c r="C89" s="488"/>
      <c r="D89" s="488"/>
      <c r="E89" s="488"/>
      <c r="F89" s="488"/>
      <c r="G89" s="488"/>
      <c r="H89" s="488"/>
      <c r="I89" s="488"/>
      <c r="J89" s="488"/>
      <c r="K89" s="488"/>
      <c r="L89" s="488"/>
      <c r="M89" s="488"/>
      <c r="N89" s="488"/>
      <c r="O89" s="488"/>
      <c r="P89" s="488"/>
      <c r="Q89" s="488"/>
      <c r="R89" s="489"/>
    </row>
    <row r="90" spans="2:18" x14ac:dyDescent="0.2">
      <c r="B90" s="487"/>
      <c r="C90" s="488"/>
      <c r="D90" s="488"/>
      <c r="E90" s="488"/>
      <c r="F90" s="488"/>
      <c r="G90" s="488"/>
      <c r="H90" s="488"/>
      <c r="I90" s="488"/>
      <c r="J90" s="488"/>
      <c r="K90" s="488"/>
      <c r="L90" s="488"/>
      <c r="M90" s="488"/>
      <c r="N90" s="488"/>
      <c r="O90" s="488"/>
      <c r="P90" s="488"/>
      <c r="Q90" s="488"/>
      <c r="R90" s="489"/>
    </row>
    <row r="91" spans="2:18" x14ac:dyDescent="0.2">
      <c r="B91" s="487"/>
      <c r="C91" s="488"/>
      <c r="D91" s="488"/>
      <c r="E91" s="488"/>
      <c r="F91" s="488"/>
      <c r="G91" s="488"/>
      <c r="H91" s="488"/>
      <c r="I91" s="488"/>
      <c r="J91" s="488"/>
      <c r="K91" s="488"/>
      <c r="L91" s="488"/>
      <c r="M91" s="488"/>
      <c r="N91" s="488"/>
      <c r="O91" s="488"/>
      <c r="P91" s="488"/>
      <c r="Q91" s="488"/>
      <c r="R91" s="489"/>
    </row>
    <row r="92" spans="2:18" x14ac:dyDescent="0.2">
      <c r="B92" s="487"/>
      <c r="C92" s="488"/>
      <c r="D92" s="488"/>
      <c r="E92" s="488"/>
      <c r="F92" s="488"/>
      <c r="G92" s="488"/>
      <c r="H92" s="488"/>
      <c r="I92" s="488"/>
      <c r="J92" s="488"/>
      <c r="K92" s="488"/>
      <c r="L92" s="488"/>
      <c r="M92" s="488"/>
      <c r="N92" s="488"/>
      <c r="O92" s="488"/>
      <c r="P92" s="488"/>
      <c r="Q92" s="488"/>
      <c r="R92" s="489"/>
    </row>
    <row r="93" spans="2:18" x14ac:dyDescent="0.2">
      <c r="B93" s="487"/>
      <c r="C93" s="488"/>
      <c r="D93" s="488"/>
      <c r="E93" s="488"/>
      <c r="F93" s="488"/>
      <c r="G93" s="488"/>
      <c r="H93" s="488"/>
      <c r="I93" s="488"/>
      <c r="J93" s="488"/>
      <c r="K93" s="488"/>
      <c r="L93" s="488"/>
      <c r="M93" s="488"/>
      <c r="N93" s="488"/>
      <c r="O93" s="488"/>
      <c r="P93" s="488"/>
      <c r="Q93" s="488"/>
      <c r="R93" s="489"/>
    </row>
    <row r="94" spans="2:18" x14ac:dyDescent="0.2">
      <c r="B94" s="487"/>
      <c r="C94" s="488"/>
      <c r="D94" s="488"/>
      <c r="E94" s="488"/>
      <c r="F94" s="488"/>
      <c r="G94" s="488"/>
      <c r="H94" s="488"/>
      <c r="I94" s="488"/>
      <c r="J94" s="488"/>
      <c r="K94" s="488"/>
      <c r="L94" s="488"/>
      <c r="M94" s="488"/>
      <c r="N94" s="488"/>
      <c r="O94" s="488"/>
      <c r="P94" s="488"/>
      <c r="Q94" s="488"/>
      <c r="R94" s="489"/>
    </row>
    <row r="95" spans="2:18" ht="15" x14ac:dyDescent="0.25">
      <c r="B95" s="494"/>
      <c r="C95" s="495"/>
      <c r="D95" s="495"/>
      <c r="E95" s="495"/>
      <c r="F95" s="495"/>
      <c r="G95" s="495"/>
      <c r="H95" s="495"/>
      <c r="I95" s="495"/>
      <c r="J95" s="495"/>
      <c r="K95" s="495"/>
      <c r="L95" s="495"/>
      <c r="M95" s="495"/>
      <c r="N95" s="495"/>
      <c r="O95" s="495"/>
      <c r="P95" s="495"/>
      <c r="Q95" s="47" t="s">
        <v>199</v>
      </c>
      <c r="R95" s="496"/>
    </row>
    <row r="96" spans="2:18" x14ac:dyDescent="0.2">
      <c r="B96" s="484"/>
      <c r="C96" s="485"/>
      <c r="D96" s="485"/>
      <c r="E96" s="485"/>
      <c r="F96" s="485"/>
      <c r="G96" s="485"/>
      <c r="H96" s="485"/>
      <c r="I96" s="485"/>
      <c r="J96" s="485"/>
      <c r="K96" s="485"/>
      <c r="L96" s="485"/>
      <c r="M96" s="485"/>
      <c r="N96" s="485"/>
      <c r="O96" s="485"/>
      <c r="P96" s="485"/>
      <c r="Q96" s="485"/>
      <c r="R96" s="486"/>
    </row>
    <row r="97" spans="2:18" x14ac:dyDescent="0.2">
      <c r="B97" s="487"/>
      <c r="C97" s="488"/>
      <c r="D97" s="488"/>
      <c r="E97" s="488"/>
      <c r="F97" s="488"/>
      <c r="G97" s="488"/>
      <c r="H97" s="488"/>
      <c r="I97" s="488"/>
      <c r="J97" s="488"/>
      <c r="K97" s="488"/>
      <c r="L97" s="488"/>
      <c r="M97" s="488"/>
      <c r="N97" s="488"/>
      <c r="O97" s="488"/>
      <c r="P97" s="488"/>
      <c r="Q97" s="488"/>
      <c r="R97" s="489"/>
    </row>
    <row r="98" spans="2:18" x14ac:dyDescent="0.2">
      <c r="B98" s="487"/>
      <c r="C98" s="488"/>
      <c r="D98" s="488"/>
      <c r="E98" s="488"/>
      <c r="F98" s="488"/>
      <c r="G98" s="488"/>
      <c r="H98" s="488"/>
      <c r="I98" s="488"/>
      <c r="J98" s="488"/>
      <c r="K98" s="488"/>
      <c r="L98" s="488"/>
      <c r="M98" s="488"/>
      <c r="N98" s="488"/>
      <c r="O98" s="488"/>
      <c r="P98" s="488"/>
      <c r="Q98" s="488"/>
      <c r="R98" s="489"/>
    </row>
    <row r="99" spans="2:18" x14ac:dyDescent="0.2">
      <c r="B99" s="487"/>
      <c r="C99" s="488"/>
      <c r="D99" s="488"/>
      <c r="E99" s="488"/>
      <c r="F99" s="488"/>
      <c r="G99" s="488"/>
      <c r="H99" s="488"/>
      <c r="I99" s="488"/>
      <c r="J99" s="488"/>
      <c r="K99" s="488"/>
      <c r="L99" s="488"/>
      <c r="M99" s="488"/>
      <c r="N99" s="488"/>
      <c r="O99" s="488"/>
      <c r="P99" s="488"/>
      <c r="Q99" s="488"/>
      <c r="R99" s="489"/>
    </row>
    <row r="100" spans="2:18" x14ac:dyDescent="0.2">
      <c r="B100" s="487"/>
      <c r="C100" s="488"/>
      <c r="D100" s="488"/>
      <c r="E100" s="488"/>
      <c r="F100" s="488"/>
      <c r="G100" s="488"/>
      <c r="H100" s="488"/>
      <c r="I100" s="488"/>
      <c r="J100" s="488"/>
      <c r="K100" s="488"/>
      <c r="L100" s="488"/>
      <c r="M100" s="488"/>
      <c r="N100" s="488"/>
      <c r="O100" s="488"/>
      <c r="P100" s="488"/>
      <c r="Q100" s="488"/>
      <c r="R100" s="489"/>
    </row>
    <row r="101" spans="2:18" x14ac:dyDescent="0.2">
      <c r="B101" s="487"/>
      <c r="C101" s="488"/>
      <c r="D101" s="488"/>
      <c r="E101" s="488"/>
      <c r="F101" s="488"/>
      <c r="G101" s="488"/>
      <c r="H101" s="488"/>
      <c r="I101" s="488"/>
      <c r="J101" s="488"/>
      <c r="K101" s="488"/>
      <c r="L101" s="488"/>
      <c r="M101" s="488"/>
      <c r="N101" s="488"/>
      <c r="O101" s="488"/>
      <c r="P101" s="488"/>
      <c r="Q101" s="488"/>
      <c r="R101" s="489"/>
    </row>
    <row r="102" spans="2:18" x14ac:dyDescent="0.2">
      <c r="B102" s="487"/>
      <c r="C102" s="488"/>
      <c r="D102" s="488"/>
      <c r="E102" s="488"/>
      <c r="F102" s="488"/>
      <c r="G102" s="488"/>
      <c r="H102" s="488"/>
      <c r="I102" s="488"/>
      <c r="J102" s="488"/>
      <c r="K102" s="488"/>
      <c r="L102" s="488"/>
      <c r="M102" s="488"/>
      <c r="N102" s="488"/>
      <c r="O102" s="488"/>
      <c r="P102" s="488"/>
      <c r="Q102" s="488"/>
      <c r="R102" s="489"/>
    </row>
    <row r="103" spans="2:18" x14ac:dyDescent="0.2">
      <c r="B103" s="487"/>
      <c r="C103" s="488"/>
      <c r="D103" s="488"/>
      <c r="E103" s="488"/>
      <c r="F103" s="488"/>
      <c r="G103" s="488"/>
      <c r="H103" s="488"/>
      <c r="I103" s="488"/>
      <c r="J103" s="488"/>
      <c r="K103" s="488"/>
      <c r="L103" s="488"/>
      <c r="M103" s="488"/>
      <c r="N103" s="488"/>
      <c r="O103" s="488"/>
      <c r="P103" s="488"/>
      <c r="Q103" s="488"/>
      <c r="R103" s="489"/>
    </row>
    <row r="104" spans="2:18" x14ac:dyDescent="0.2">
      <c r="B104" s="487"/>
      <c r="C104" s="488"/>
      <c r="D104" s="488"/>
      <c r="E104" s="488"/>
      <c r="F104" s="488"/>
      <c r="G104" s="488"/>
      <c r="H104" s="488"/>
      <c r="I104" s="488"/>
      <c r="J104" s="488"/>
      <c r="K104" s="488"/>
      <c r="L104" s="488"/>
      <c r="M104" s="488"/>
      <c r="N104" s="488"/>
      <c r="O104" s="488"/>
      <c r="P104" s="488"/>
      <c r="Q104" s="488"/>
      <c r="R104" s="489"/>
    </row>
    <row r="105" spans="2:18" x14ac:dyDescent="0.2">
      <c r="B105" s="487"/>
      <c r="C105" s="488"/>
      <c r="D105" s="488"/>
      <c r="E105" s="488"/>
      <c r="F105" s="488"/>
      <c r="G105" s="488"/>
      <c r="H105" s="488"/>
      <c r="I105" s="488"/>
      <c r="J105" s="488"/>
      <c r="K105" s="488"/>
      <c r="L105" s="488"/>
      <c r="M105" s="488"/>
      <c r="N105" s="488"/>
      <c r="O105" s="488"/>
      <c r="P105" s="488"/>
      <c r="Q105" s="488"/>
      <c r="R105" s="489"/>
    </row>
    <row r="106" spans="2:18" x14ac:dyDescent="0.2">
      <c r="B106" s="487"/>
      <c r="C106" s="488"/>
      <c r="D106" s="488"/>
      <c r="E106" s="488"/>
      <c r="F106" s="488"/>
      <c r="G106" s="488"/>
      <c r="H106" s="488"/>
      <c r="I106" s="488"/>
      <c r="J106" s="488"/>
      <c r="K106" s="488"/>
      <c r="L106" s="488"/>
      <c r="M106" s="488"/>
      <c r="N106" s="488"/>
      <c r="O106" s="488"/>
      <c r="P106" s="488"/>
      <c r="Q106" s="488"/>
      <c r="R106" s="489"/>
    </row>
    <row r="107" spans="2:18" x14ac:dyDescent="0.2">
      <c r="B107" s="487"/>
      <c r="C107" s="488"/>
      <c r="D107" s="488"/>
      <c r="E107" s="488"/>
      <c r="F107" s="488"/>
      <c r="G107" s="488"/>
      <c r="H107" s="488"/>
      <c r="I107" s="488"/>
      <c r="J107" s="488"/>
      <c r="K107" s="488"/>
      <c r="L107" s="488"/>
      <c r="M107" s="488"/>
      <c r="N107" s="488"/>
      <c r="O107" s="488"/>
      <c r="P107" s="488"/>
      <c r="Q107" s="488"/>
      <c r="R107" s="489"/>
    </row>
    <row r="108" spans="2:18" x14ac:dyDescent="0.2">
      <c r="B108" s="487"/>
      <c r="C108" s="488"/>
      <c r="D108" s="488"/>
      <c r="E108" s="488"/>
      <c r="F108" s="488"/>
      <c r="G108" s="488"/>
      <c r="H108" s="488"/>
      <c r="I108" s="488"/>
      <c r="J108" s="488"/>
      <c r="K108" s="488"/>
      <c r="L108" s="488"/>
      <c r="M108" s="488"/>
      <c r="N108" s="488"/>
      <c r="O108" s="488"/>
      <c r="P108" s="488"/>
      <c r="Q108" s="488"/>
      <c r="R108" s="489"/>
    </row>
    <row r="109" spans="2:18" x14ac:dyDescent="0.2">
      <c r="B109" s="487"/>
      <c r="C109" s="488"/>
      <c r="D109" s="488"/>
      <c r="E109" s="488"/>
      <c r="F109" s="488"/>
      <c r="G109" s="488"/>
      <c r="H109" s="488"/>
      <c r="I109" s="488"/>
      <c r="J109" s="488"/>
      <c r="K109" s="488"/>
      <c r="L109" s="488"/>
      <c r="M109" s="488"/>
      <c r="N109" s="488"/>
      <c r="O109" s="488"/>
      <c r="P109" s="488"/>
      <c r="Q109" s="488"/>
      <c r="R109" s="489"/>
    </row>
    <row r="110" spans="2:18" x14ac:dyDescent="0.2">
      <c r="B110" s="487"/>
      <c r="C110" s="488"/>
      <c r="D110" s="488"/>
      <c r="E110" s="488"/>
      <c r="F110" s="488"/>
      <c r="G110" s="488"/>
      <c r="H110" s="488"/>
      <c r="I110" s="488"/>
      <c r="J110" s="488"/>
      <c r="K110" s="488"/>
      <c r="L110" s="488"/>
      <c r="M110" s="488"/>
      <c r="N110" s="488"/>
      <c r="O110" s="488"/>
      <c r="P110" s="488"/>
      <c r="Q110" s="488"/>
      <c r="R110" s="489"/>
    </row>
    <row r="111" spans="2:18" x14ac:dyDescent="0.2">
      <c r="B111" s="487"/>
      <c r="C111" s="488"/>
      <c r="D111" s="488"/>
      <c r="E111" s="488"/>
      <c r="F111" s="488"/>
      <c r="G111" s="488"/>
      <c r="H111" s="488"/>
      <c r="I111" s="488"/>
      <c r="J111" s="488"/>
      <c r="K111" s="488"/>
      <c r="L111" s="488"/>
      <c r="M111" s="488"/>
      <c r="N111" s="488"/>
      <c r="O111" s="488"/>
      <c r="P111" s="488"/>
      <c r="Q111" s="488"/>
      <c r="R111" s="489"/>
    </row>
    <row r="112" spans="2:18" x14ac:dyDescent="0.2">
      <c r="B112" s="487"/>
      <c r="C112" s="488"/>
      <c r="D112" s="488"/>
      <c r="E112" s="488"/>
      <c r="F112" s="488"/>
      <c r="G112" s="488"/>
      <c r="H112" s="488"/>
      <c r="I112" s="488"/>
      <c r="J112" s="488"/>
      <c r="K112" s="488"/>
      <c r="L112" s="488"/>
      <c r="M112" s="488"/>
      <c r="N112" s="488"/>
      <c r="O112" s="488"/>
      <c r="P112" s="488"/>
      <c r="Q112" s="488"/>
      <c r="R112" s="489"/>
    </row>
    <row r="113" spans="2:18" x14ac:dyDescent="0.2">
      <c r="B113" s="487"/>
      <c r="C113" s="488"/>
      <c r="D113" s="488"/>
      <c r="E113" s="488"/>
      <c r="F113" s="488"/>
      <c r="G113" s="488"/>
      <c r="H113" s="488"/>
      <c r="I113" s="488"/>
      <c r="J113" s="488"/>
      <c r="K113" s="488"/>
      <c r="L113" s="488"/>
      <c r="M113" s="488"/>
      <c r="N113" s="488"/>
      <c r="O113" s="488"/>
      <c r="P113" s="488"/>
      <c r="Q113" s="488"/>
      <c r="R113" s="489"/>
    </row>
    <row r="114" spans="2:18" x14ac:dyDescent="0.2">
      <c r="B114" s="487"/>
      <c r="C114" s="488"/>
      <c r="D114" s="488"/>
      <c r="E114" s="488"/>
      <c r="F114" s="488"/>
      <c r="G114" s="488"/>
      <c r="H114" s="488"/>
      <c r="I114" s="488"/>
      <c r="J114" s="488"/>
      <c r="K114" s="488"/>
      <c r="L114" s="488"/>
      <c r="M114" s="488"/>
      <c r="N114" s="488"/>
      <c r="O114" s="488"/>
      <c r="P114" s="488"/>
      <c r="Q114" s="488"/>
      <c r="R114" s="489"/>
    </row>
    <row r="115" spans="2:18" x14ac:dyDescent="0.2">
      <c r="B115" s="487"/>
      <c r="C115" s="488"/>
      <c r="D115" s="488"/>
      <c r="E115" s="488"/>
      <c r="F115" s="488"/>
      <c r="G115" s="488"/>
      <c r="H115" s="488"/>
      <c r="I115" s="488"/>
      <c r="J115" s="488"/>
      <c r="K115" s="488"/>
      <c r="L115" s="488"/>
      <c r="M115" s="488"/>
      <c r="N115" s="488"/>
      <c r="O115" s="488"/>
      <c r="P115" s="488"/>
      <c r="Q115" s="488"/>
      <c r="R115" s="489"/>
    </row>
    <row r="116" spans="2:18" x14ac:dyDescent="0.2">
      <c r="B116" s="487"/>
      <c r="C116" s="488"/>
      <c r="D116" s="488"/>
      <c r="E116" s="488"/>
      <c r="F116" s="488"/>
      <c r="G116" s="488"/>
      <c r="H116" s="488"/>
      <c r="I116" s="488"/>
      <c r="J116" s="488"/>
      <c r="K116" s="488"/>
      <c r="L116" s="488"/>
      <c r="M116" s="488"/>
      <c r="N116" s="488"/>
      <c r="O116" s="488"/>
      <c r="P116" s="488"/>
      <c r="Q116" s="488"/>
      <c r="R116" s="489"/>
    </row>
    <row r="117" spans="2:18" x14ac:dyDescent="0.2">
      <c r="B117" s="487"/>
      <c r="C117" s="488"/>
      <c r="D117" s="488"/>
      <c r="E117" s="488"/>
      <c r="F117" s="488"/>
      <c r="G117" s="488"/>
      <c r="H117" s="488"/>
      <c r="I117" s="488"/>
      <c r="J117" s="488"/>
      <c r="K117" s="488"/>
      <c r="L117" s="488"/>
      <c r="M117" s="488"/>
      <c r="N117" s="488"/>
      <c r="O117" s="488"/>
      <c r="P117" s="488"/>
      <c r="Q117" s="488"/>
      <c r="R117" s="489"/>
    </row>
    <row r="118" spans="2:18" x14ac:dyDescent="0.2">
      <c r="B118" s="487"/>
      <c r="C118" s="488"/>
      <c r="D118" s="488"/>
      <c r="E118" s="488"/>
      <c r="F118" s="488"/>
      <c r="G118" s="488"/>
      <c r="H118" s="488"/>
      <c r="I118" s="488"/>
      <c r="J118" s="488"/>
      <c r="K118" s="488"/>
      <c r="L118" s="488"/>
      <c r="M118" s="488"/>
      <c r="N118" s="488"/>
      <c r="O118" s="488"/>
      <c r="P118" s="488"/>
      <c r="Q118" s="488"/>
      <c r="R118" s="489"/>
    </row>
    <row r="119" spans="2:18" x14ac:dyDescent="0.2">
      <c r="B119" s="487"/>
      <c r="C119" s="488"/>
      <c r="D119" s="488"/>
      <c r="E119" s="488"/>
      <c r="F119" s="488"/>
      <c r="G119" s="488"/>
      <c r="H119" s="488"/>
      <c r="I119" s="488"/>
      <c r="J119" s="488"/>
      <c r="K119" s="488"/>
      <c r="L119" s="488"/>
      <c r="M119" s="488"/>
      <c r="N119" s="488"/>
      <c r="O119" s="488"/>
      <c r="P119" s="488"/>
      <c r="Q119" s="488"/>
      <c r="R119" s="489"/>
    </row>
    <row r="120" spans="2:18" x14ac:dyDescent="0.2">
      <c r="B120" s="487"/>
      <c r="C120" s="488"/>
      <c r="D120" s="488"/>
      <c r="E120" s="488"/>
      <c r="F120" s="488"/>
      <c r="G120" s="488"/>
      <c r="H120" s="488"/>
      <c r="I120" s="488"/>
      <c r="J120" s="488"/>
      <c r="K120" s="488"/>
      <c r="L120" s="488"/>
      <c r="M120" s="488"/>
      <c r="N120" s="488"/>
      <c r="O120" s="488"/>
      <c r="P120" s="488"/>
      <c r="Q120" s="488"/>
      <c r="R120" s="489"/>
    </row>
    <row r="121" spans="2:18" x14ac:dyDescent="0.2">
      <c r="B121" s="487"/>
      <c r="C121" s="488"/>
      <c r="D121" s="488"/>
      <c r="E121" s="488"/>
      <c r="F121" s="488"/>
      <c r="G121" s="488"/>
      <c r="H121" s="488"/>
      <c r="I121" s="488"/>
      <c r="J121" s="488"/>
      <c r="K121" s="488"/>
      <c r="L121" s="488"/>
      <c r="M121" s="488"/>
      <c r="N121" s="488"/>
      <c r="O121" s="488"/>
      <c r="P121" s="488"/>
      <c r="Q121" s="488"/>
      <c r="R121" s="489"/>
    </row>
    <row r="122" spans="2:18" x14ac:dyDescent="0.2">
      <c r="B122" s="487"/>
      <c r="C122" s="488"/>
      <c r="D122" s="488"/>
      <c r="E122" s="488"/>
      <c r="F122" s="488"/>
      <c r="G122" s="488"/>
      <c r="H122" s="488"/>
      <c r="I122" s="488"/>
      <c r="J122" s="488"/>
      <c r="K122" s="488"/>
      <c r="L122" s="488"/>
      <c r="M122" s="488"/>
      <c r="N122" s="488"/>
      <c r="O122" s="488"/>
      <c r="P122" s="488"/>
      <c r="Q122" s="488"/>
      <c r="R122" s="489"/>
    </row>
    <row r="123" spans="2:18" x14ac:dyDescent="0.2">
      <c r="B123" s="487"/>
      <c r="C123" s="488"/>
      <c r="D123" s="488"/>
      <c r="E123" s="488"/>
      <c r="F123" s="488"/>
      <c r="G123" s="488"/>
      <c r="H123" s="488"/>
      <c r="I123" s="488"/>
      <c r="J123" s="488"/>
      <c r="K123" s="488"/>
      <c r="L123" s="488"/>
      <c r="M123" s="488"/>
      <c r="N123" s="488"/>
      <c r="O123" s="488"/>
      <c r="P123" s="488"/>
      <c r="Q123" s="488"/>
      <c r="R123" s="489"/>
    </row>
    <row r="124" spans="2:18" x14ac:dyDescent="0.2">
      <c r="B124" s="487"/>
      <c r="C124" s="488"/>
      <c r="D124" s="488"/>
      <c r="E124" s="488"/>
      <c r="F124" s="488"/>
      <c r="G124" s="488"/>
      <c r="H124" s="488"/>
      <c r="I124" s="488"/>
      <c r="J124" s="488"/>
      <c r="K124" s="488"/>
      <c r="L124" s="488"/>
      <c r="M124" s="488"/>
      <c r="N124" s="488"/>
      <c r="O124" s="488"/>
      <c r="P124" s="488"/>
      <c r="Q124" s="488"/>
      <c r="R124" s="489"/>
    </row>
    <row r="125" spans="2:18" x14ac:dyDescent="0.2">
      <c r="B125" s="487"/>
      <c r="C125" s="488"/>
      <c r="D125" s="488"/>
      <c r="E125" s="488"/>
      <c r="F125" s="488"/>
      <c r="G125" s="488"/>
      <c r="H125" s="488"/>
      <c r="I125" s="488"/>
      <c r="J125" s="488"/>
      <c r="K125" s="488"/>
      <c r="L125" s="488"/>
      <c r="M125" s="488"/>
      <c r="N125" s="488"/>
      <c r="O125" s="488"/>
      <c r="P125" s="488"/>
      <c r="Q125" s="488"/>
      <c r="R125" s="489"/>
    </row>
    <row r="126" spans="2:18" x14ac:dyDescent="0.2">
      <c r="B126" s="487"/>
      <c r="C126" s="488"/>
      <c r="D126" s="488"/>
      <c r="E126" s="488"/>
      <c r="F126" s="488"/>
      <c r="G126" s="488"/>
      <c r="H126" s="488"/>
      <c r="I126" s="488"/>
      <c r="J126" s="488"/>
      <c r="K126" s="488"/>
      <c r="L126" s="488"/>
      <c r="M126" s="488"/>
      <c r="N126" s="488"/>
      <c r="O126" s="488"/>
      <c r="P126" s="488"/>
      <c r="Q126" s="488"/>
      <c r="R126" s="489"/>
    </row>
    <row r="127" spans="2:18" x14ac:dyDescent="0.2">
      <c r="B127" s="487"/>
      <c r="C127" s="488"/>
      <c r="D127" s="488"/>
      <c r="E127" s="488"/>
      <c r="F127" s="488"/>
      <c r="G127" s="488"/>
      <c r="H127" s="488"/>
      <c r="I127" s="488"/>
      <c r="J127" s="488"/>
      <c r="K127" s="488"/>
      <c r="L127" s="488"/>
      <c r="M127" s="488"/>
      <c r="N127" s="488"/>
      <c r="O127" s="488"/>
      <c r="P127" s="488"/>
      <c r="Q127" s="488"/>
      <c r="R127" s="489"/>
    </row>
    <row r="128" spans="2:18" x14ac:dyDescent="0.2">
      <c r="B128" s="487"/>
      <c r="C128" s="488"/>
      <c r="D128" s="488"/>
      <c r="E128" s="488"/>
      <c r="F128" s="488"/>
      <c r="G128" s="488"/>
      <c r="H128" s="488"/>
      <c r="I128" s="488"/>
      <c r="J128" s="488"/>
      <c r="K128" s="488"/>
      <c r="L128" s="488"/>
      <c r="M128" s="488"/>
      <c r="N128" s="488"/>
      <c r="O128" s="488"/>
      <c r="P128" s="488"/>
      <c r="Q128" s="488"/>
      <c r="R128" s="489"/>
    </row>
    <row r="129" spans="2:18" x14ac:dyDescent="0.2">
      <c r="B129" s="487"/>
      <c r="C129" s="488"/>
      <c r="D129" s="488"/>
      <c r="E129" s="488"/>
      <c r="F129" s="488"/>
      <c r="G129" s="488"/>
      <c r="H129" s="488"/>
      <c r="I129" s="488"/>
      <c r="J129" s="488"/>
      <c r="K129" s="488"/>
      <c r="L129" s="488"/>
      <c r="M129" s="488"/>
      <c r="N129" s="488"/>
      <c r="O129" s="488"/>
      <c r="P129" s="488"/>
      <c r="Q129" s="488"/>
      <c r="R129" s="489"/>
    </row>
    <row r="130" spans="2:18" x14ac:dyDescent="0.2">
      <c r="B130" s="487"/>
      <c r="C130" s="488"/>
      <c r="D130" s="488"/>
      <c r="E130" s="488"/>
      <c r="F130" s="488"/>
      <c r="G130" s="488"/>
      <c r="H130" s="488"/>
      <c r="I130" s="488"/>
      <c r="J130" s="488"/>
      <c r="K130" s="488"/>
      <c r="L130" s="488"/>
      <c r="M130" s="488"/>
      <c r="N130" s="488"/>
      <c r="O130" s="488"/>
      <c r="P130" s="488"/>
      <c r="Q130" s="488"/>
      <c r="R130" s="489"/>
    </row>
    <row r="131" spans="2:18" x14ac:dyDescent="0.2">
      <c r="B131" s="487"/>
      <c r="C131" s="488"/>
      <c r="D131" s="488"/>
      <c r="E131" s="488"/>
      <c r="F131" s="488"/>
      <c r="G131" s="488"/>
      <c r="H131" s="488"/>
      <c r="I131" s="488"/>
      <c r="J131" s="488"/>
      <c r="K131" s="488"/>
      <c r="L131" s="488"/>
      <c r="M131" s="488"/>
      <c r="N131" s="488"/>
      <c r="O131" s="488"/>
      <c r="P131" s="488"/>
      <c r="Q131" s="488"/>
      <c r="R131" s="489"/>
    </row>
    <row r="132" spans="2:18" x14ac:dyDescent="0.2">
      <c r="B132" s="487"/>
      <c r="C132" s="488"/>
      <c r="D132" s="488"/>
      <c r="E132" s="488"/>
      <c r="F132" s="488"/>
      <c r="G132" s="488"/>
      <c r="H132" s="488"/>
      <c r="I132" s="488"/>
      <c r="J132" s="488"/>
      <c r="K132" s="488"/>
      <c r="L132" s="488"/>
      <c r="M132" s="488"/>
      <c r="N132" s="488"/>
      <c r="O132" s="488"/>
      <c r="P132" s="488"/>
      <c r="Q132" s="488"/>
      <c r="R132" s="489"/>
    </row>
    <row r="133" spans="2:18" x14ac:dyDescent="0.2">
      <c r="B133" s="487"/>
      <c r="C133" s="488"/>
      <c r="D133" s="488"/>
      <c r="E133" s="488"/>
      <c r="F133" s="488"/>
      <c r="G133" s="488"/>
      <c r="H133" s="488"/>
      <c r="I133" s="488"/>
      <c r="J133" s="488"/>
      <c r="K133" s="488"/>
      <c r="L133" s="488"/>
      <c r="M133" s="488"/>
      <c r="N133" s="488"/>
      <c r="O133" s="488"/>
      <c r="P133" s="488"/>
      <c r="Q133" s="488"/>
      <c r="R133" s="489"/>
    </row>
    <row r="134" spans="2:18" x14ac:dyDescent="0.2">
      <c r="B134" s="487"/>
      <c r="C134" s="488"/>
      <c r="D134" s="488"/>
      <c r="E134" s="488"/>
      <c r="F134" s="488"/>
      <c r="G134" s="488"/>
      <c r="H134" s="488"/>
      <c r="I134" s="488"/>
      <c r="J134" s="488"/>
      <c r="K134" s="488"/>
      <c r="L134" s="488"/>
      <c r="M134" s="488"/>
      <c r="N134" s="488"/>
      <c r="O134" s="488"/>
      <c r="P134" s="488"/>
      <c r="Q134" s="488"/>
      <c r="R134" s="489"/>
    </row>
    <row r="135" spans="2:18" x14ac:dyDescent="0.2">
      <c r="B135" s="487"/>
      <c r="C135" s="488"/>
      <c r="D135" s="488"/>
      <c r="E135" s="488"/>
      <c r="F135" s="488"/>
      <c r="G135" s="488"/>
      <c r="H135" s="488"/>
      <c r="I135" s="488"/>
      <c r="J135" s="488"/>
      <c r="K135" s="488"/>
      <c r="L135" s="488"/>
      <c r="M135" s="488"/>
      <c r="N135" s="488"/>
      <c r="O135" s="488"/>
      <c r="P135" s="488"/>
      <c r="Q135" s="488"/>
      <c r="R135" s="489"/>
    </row>
    <row r="136" spans="2:18" x14ac:dyDescent="0.2">
      <c r="B136" s="487"/>
      <c r="C136" s="488"/>
      <c r="D136" s="488"/>
      <c r="E136" s="488"/>
      <c r="F136" s="488"/>
      <c r="G136" s="488"/>
      <c r="H136" s="488"/>
      <c r="I136" s="488"/>
      <c r="J136" s="488"/>
      <c r="K136" s="488"/>
      <c r="L136" s="488"/>
      <c r="M136" s="488"/>
      <c r="N136" s="488"/>
      <c r="O136" s="488"/>
      <c r="P136" s="488"/>
      <c r="Q136" s="488"/>
      <c r="R136" s="489"/>
    </row>
    <row r="137" spans="2:18" x14ac:dyDescent="0.2">
      <c r="B137" s="487"/>
      <c r="C137" s="488"/>
      <c r="D137" s="488"/>
      <c r="E137" s="488"/>
      <c r="F137" s="488"/>
      <c r="G137" s="488"/>
      <c r="H137" s="488"/>
      <c r="I137" s="488"/>
      <c r="J137" s="488"/>
      <c r="K137" s="488"/>
      <c r="L137" s="488"/>
      <c r="M137" s="488"/>
      <c r="N137" s="488"/>
      <c r="O137" s="488"/>
      <c r="P137" s="488"/>
      <c r="Q137" s="488"/>
      <c r="R137" s="489"/>
    </row>
    <row r="138" spans="2:18" x14ac:dyDescent="0.2">
      <c r="B138" s="487"/>
      <c r="C138" s="488"/>
      <c r="D138" s="488"/>
      <c r="E138" s="488"/>
      <c r="F138" s="488"/>
      <c r="G138" s="488"/>
      <c r="H138" s="488"/>
      <c r="I138" s="488"/>
      <c r="J138" s="488"/>
      <c r="K138" s="488"/>
      <c r="L138" s="488"/>
      <c r="M138" s="488"/>
      <c r="N138" s="488"/>
      <c r="O138" s="488"/>
      <c r="P138" s="488"/>
      <c r="Q138" s="488"/>
      <c r="R138" s="489"/>
    </row>
    <row r="139" spans="2:18" x14ac:dyDescent="0.2">
      <c r="B139" s="487"/>
      <c r="C139" s="488"/>
      <c r="D139" s="488"/>
      <c r="E139" s="488"/>
      <c r="F139" s="488"/>
      <c r="G139" s="488"/>
      <c r="H139" s="488"/>
      <c r="I139" s="488"/>
      <c r="J139" s="488"/>
      <c r="K139" s="488"/>
      <c r="L139" s="488"/>
      <c r="M139" s="488"/>
      <c r="N139" s="488"/>
      <c r="O139" s="488"/>
      <c r="P139" s="488"/>
      <c r="Q139" s="488"/>
      <c r="R139" s="489"/>
    </row>
    <row r="140" spans="2:18" x14ac:dyDescent="0.2">
      <c r="B140" s="487"/>
      <c r="C140" s="488"/>
      <c r="D140" s="488"/>
      <c r="E140" s="488"/>
      <c r="F140" s="488"/>
      <c r="G140" s="488"/>
      <c r="H140" s="488"/>
      <c r="I140" s="488"/>
      <c r="J140" s="488"/>
      <c r="K140" s="488"/>
      <c r="L140" s="488"/>
      <c r="M140" s="488"/>
      <c r="N140" s="488"/>
      <c r="O140" s="488"/>
      <c r="P140" s="488"/>
      <c r="Q140" s="488"/>
      <c r="R140" s="489"/>
    </row>
    <row r="141" spans="2:18" x14ac:dyDescent="0.2">
      <c r="B141" s="487"/>
      <c r="C141" s="488"/>
      <c r="D141" s="488"/>
      <c r="E141" s="488"/>
      <c r="F141" s="488"/>
      <c r="G141" s="488"/>
      <c r="H141" s="488"/>
      <c r="I141" s="488"/>
      <c r="J141" s="488"/>
      <c r="K141" s="488"/>
      <c r="L141" s="488"/>
      <c r="M141" s="488"/>
      <c r="N141" s="488"/>
      <c r="O141" s="488"/>
      <c r="P141" s="488"/>
      <c r="Q141" s="488"/>
      <c r="R141" s="489"/>
    </row>
    <row r="142" spans="2:18" x14ac:dyDescent="0.2">
      <c r="B142" s="487"/>
      <c r="C142" s="488"/>
      <c r="D142" s="488"/>
      <c r="E142" s="488"/>
      <c r="F142" s="488"/>
      <c r="G142" s="488"/>
      <c r="H142" s="488"/>
      <c r="I142" s="488"/>
      <c r="J142" s="488"/>
      <c r="K142" s="488"/>
      <c r="L142" s="488"/>
      <c r="M142" s="488"/>
      <c r="N142" s="488"/>
      <c r="O142" s="488"/>
      <c r="P142" s="488"/>
      <c r="Q142" s="488"/>
      <c r="R142" s="489"/>
    </row>
    <row r="143" spans="2:18" x14ac:dyDescent="0.2">
      <c r="B143" s="487"/>
      <c r="C143" s="488"/>
      <c r="D143" s="488"/>
      <c r="E143" s="488"/>
      <c r="F143" s="488"/>
      <c r="G143" s="488"/>
      <c r="H143" s="488"/>
      <c r="I143" s="488"/>
      <c r="J143" s="488"/>
      <c r="K143" s="488"/>
      <c r="L143" s="488"/>
      <c r="M143" s="488"/>
      <c r="N143" s="488"/>
      <c r="O143" s="488"/>
      <c r="P143" s="488"/>
      <c r="Q143" s="488"/>
      <c r="R143" s="489"/>
    </row>
    <row r="144" spans="2:18" x14ac:dyDescent="0.2">
      <c r="B144" s="487"/>
      <c r="C144" s="488"/>
      <c r="D144" s="488"/>
      <c r="E144" s="488"/>
      <c r="F144" s="488"/>
      <c r="G144" s="488"/>
      <c r="H144" s="488"/>
      <c r="I144" s="488"/>
      <c r="J144" s="488"/>
      <c r="K144" s="488"/>
      <c r="L144" s="488"/>
      <c r="M144" s="488"/>
      <c r="N144" s="488"/>
      <c r="O144" s="488"/>
      <c r="P144" s="488"/>
      <c r="Q144" s="488"/>
      <c r="R144" s="489"/>
    </row>
    <row r="145" spans="2:18" x14ac:dyDescent="0.2">
      <c r="B145" s="487"/>
      <c r="C145" s="488"/>
      <c r="D145" s="488"/>
      <c r="E145" s="488"/>
      <c r="F145" s="488"/>
      <c r="G145" s="488"/>
      <c r="H145" s="488"/>
      <c r="I145" s="488"/>
      <c r="J145" s="488"/>
      <c r="K145" s="488"/>
      <c r="L145" s="488"/>
      <c r="M145" s="488"/>
      <c r="N145" s="488"/>
      <c r="O145" s="488"/>
      <c r="P145" s="488"/>
      <c r="Q145" s="488"/>
      <c r="R145" s="489"/>
    </row>
    <row r="146" spans="2:18" x14ac:dyDescent="0.2">
      <c r="B146" s="487"/>
      <c r="C146" s="488"/>
      <c r="D146" s="488"/>
      <c r="E146" s="488"/>
      <c r="F146" s="488"/>
      <c r="G146" s="488"/>
      <c r="H146" s="488"/>
      <c r="I146" s="488"/>
      <c r="J146" s="488"/>
      <c r="K146" s="488"/>
      <c r="L146" s="488"/>
      <c r="M146" s="488"/>
      <c r="N146" s="488"/>
      <c r="O146" s="488"/>
      <c r="P146" s="488"/>
      <c r="Q146" s="488"/>
      <c r="R146" s="489"/>
    </row>
    <row r="147" spans="2:18" x14ac:dyDescent="0.2">
      <c r="B147" s="487"/>
      <c r="C147" s="488"/>
      <c r="D147" s="488"/>
      <c r="E147" s="488"/>
      <c r="F147" s="488"/>
      <c r="G147" s="488"/>
      <c r="H147" s="488"/>
      <c r="I147" s="488"/>
      <c r="J147" s="488"/>
      <c r="K147" s="488"/>
      <c r="L147" s="488"/>
      <c r="M147" s="488"/>
      <c r="N147" s="488"/>
      <c r="O147" s="488"/>
      <c r="P147" s="488"/>
      <c r="Q147" s="488"/>
      <c r="R147" s="489"/>
    </row>
    <row r="148" spans="2:18" x14ac:dyDescent="0.2">
      <c r="B148" s="487"/>
      <c r="C148" s="488"/>
      <c r="D148" s="488"/>
      <c r="E148" s="488"/>
      <c r="F148" s="488"/>
      <c r="G148" s="488"/>
      <c r="H148" s="488"/>
      <c r="I148" s="488"/>
      <c r="J148" s="488"/>
      <c r="K148" s="488"/>
      <c r="L148" s="488"/>
      <c r="M148" s="488"/>
      <c r="N148" s="488"/>
      <c r="O148" s="488"/>
      <c r="P148" s="488"/>
      <c r="Q148" s="488"/>
      <c r="R148" s="489"/>
    </row>
    <row r="149" spans="2:18" x14ac:dyDescent="0.2">
      <c r="B149" s="487"/>
      <c r="C149" s="488"/>
      <c r="D149" s="488"/>
      <c r="E149" s="488"/>
      <c r="F149" s="488"/>
      <c r="G149" s="488"/>
      <c r="H149" s="488"/>
      <c r="I149" s="488"/>
      <c r="J149" s="488"/>
      <c r="K149" s="488"/>
      <c r="L149" s="488"/>
      <c r="M149" s="488"/>
      <c r="N149" s="488"/>
      <c r="O149" s="488"/>
      <c r="P149" s="488"/>
      <c r="Q149" s="488"/>
      <c r="R149" s="489"/>
    </row>
    <row r="150" spans="2:18" x14ac:dyDescent="0.2">
      <c r="B150" s="487"/>
      <c r="C150" s="488"/>
      <c r="D150" s="488"/>
      <c r="E150" s="488"/>
      <c r="F150" s="488"/>
      <c r="G150" s="488"/>
      <c r="H150" s="488"/>
      <c r="I150" s="488"/>
      <c r="J150" s="488"/>
      <c r="K150" s="488"/>
      <c r="L150" s="488"/>
      <c r="M150" s="488"/>
      <c r="N150" s="488"/>
      <c r="O150" s="488"/>
      <c r="P150" s="488"/>
      <c r="Q150" s="488"/>
      <c r="R150" s="489"/>
    </row>
    <row r="151" spans="2:18" x14ac:dyDescent="0.2">
      <c r="B151" s="487"/>
      <c r="C151" s="488"/>
      <c r="D151" s="488"/>
      <c r="E151" s="488"/>
      <c r="F151" s="488"/>
      <c r="G151" s="488"/>
      <c r="H151" s="488"/>
      <c r="I151" s="488"/>
      <c r="J151" s="488"/>
      <c r="K151" s="488"/>
      <c r="L151" s="488"/>
      <c r="M151" s="488"/>
      <c r="N151" s="488"/>
      <c r="O151" s="488"/>
      <c r="P151" s="488"/>
      <c r="Q151" s="488"/>
      <c r="R151" s="489"/>
    </row>
    <row r="152" spans="2:18" x14ac:dyDescent="0.2">
      <c r="B152" s="487"/>
      <c r="C152" s="488"/>
      <c r="D152" s="488"/>
      <c r="E152" s="488"/>
      <c r="F152" s="488"/>
      <c r="G152" s="488"/>
      <c r="H152" s="488"/>
      <c r="I152" s="488"/>
      <c r="J152" s="488"/>
      <c r="K152" s="488"/>
      <c r="L152" s="488"/>
      <c r="M152" s="488"/>
      <c r="N152" s="488"/>
      <c r="O152" s="488"/>
      <c r="P152" s="488"/>
      <c r="Q152" s="488"/>
      <c r="R152" s="489"/>
    </row>
    <row r="153" spans="2:18" x14ac:dyDescent="0.2">
      <c r="B153" s="487"/>
      <c r="C153" s="488"/>
      <c r="D153" s="488"/>
      <c r="E153" s="488"/>
      <c r="F153" s="488"/>
      <c r="G153" s="488"/>
      <c r="H153" s="488"/>
      <c r="I153" s="488"/>
      <c r="J153" s="488"/>
      <c r="K153" s="488"/>
      <c r="L153" s="488"/>
      <c r="M153" s="488"/>
      <c r="N153" s="488"/>
      <c r="O153" s="488"/>
      <c r="P153" s="488"/>
      <c r="Q153" s="488"/>
      <c r="R153" s="489"/>
    </row>
    <row r="154" spans="2:18" x14ac:dyDescent="0.2">
      <c r="B154" s="487"/>
      <c r="C154" s="488"/>
      <c r="D154" s="488"/>
      <c r="E154" s="488"/>
      <c r="F154" s="488"/>
      <c r="G154" s="488"/>
      <c r="H154" s="488"/>
      <c r="I154" s="488"/>
      <c r="J154" s="488"/>
      <c r="K154" s="488"/>
      <c r="L154" s="488"/>
      <c r="M154" s="488"/>
      <c r="N154" s="488"/>
      <c r="O154" s="488"/>
      <c r="P154" s="488"/>
      <c r="Q154" s="488"/>
      <c r="R154" s="489"/>
    </row>
    <row r="155" spans="2:18" x14ac:dyDescent="0.2">
      <c r="B155" s="487"/>
      <c r="C155" s="488"/>
      <c r="D155" s="488"/>
      <c r="E155" s="488"/>
      <c r="F155" s="488"/>
      <c r="G155" s="488"/>
      <c r="H155" s="488"/>
      <c r="I155" s="488"/>
      <c r="J155" s="488"/>
      <c r="K155" s="488"/>
      <c r="L155" s="488"/>
      <c r="M155" s="488"/>
      <c r="N155" s="488"/>
      <c r="O155" s="488"/>
      <c r="P155" s="488"/>
      <c r="Q155" s="488"/>
      <c r="R155" s="489"/>
    </row>
    <row r="156" spans="2:18" x14ac:dyDescent="0.2">
      <c r="B156" s="487"/>
      <c r="C156" s="488"/>
      <c r="D156" s="488"/>
      <c r="E156" s="488"/>
      <c r="F156" s="488"/>
      <c r="G156" s="488"/>
      <c r="H156" s="488"/>
      <c r="I156" s="488"/>
      <c r="J156" s="488"/>
      <c r="K156" s="488"/>
      <c r="L156" s="488"/>
      <c r="M156" s="488"/>
      <c r="N156" s="488"/>
      <c r="O156" s="488"/>
      <c r="P156" s="488"/>
      <c r="Q156" s="488"/>
      <c r="R156" s="489"/>
    </row>
    <row r="157" spans="2:18" x14ac:dyDescent="0.2">
      <c r="B157" s="487"/>
      <c r="C157" s="488"/>
      <c r="D157" s="488"/>
      <c r="E157" s="488"/>
      <c r="F157" s="488"/>
      <c r="G157" s="488"/>
      <c r="H157" s="488"/>
      <c r="I157" s="488"/>
      <c r="J157" s="488"/>
      <c r="K157" s="488"/>
      <c r="L157" s="488"/>
      <c r="M157" s="488"/>
      <c r="N157" s="488"/>
      <c r="O157" s="488"/>
      <c r="P157" s="488"/>
      <c r="Q157" s="488"/>
      <c r="R157" s="489"/>
    </row>
    <row r="158" spans="2:18" x14ac:dyDescent="0.2">
      <c r="B158" s="487"/>
      <c r="C158" s="488"/>
      <c r="D158" s="488"/>
      <c r="E158" s="488"/>
      <c r="F158" s="488"/>
      <c r="G158" s="488"/>
      <c r="H158" s="488"/>
      <c r="I158" s="488"/>
      <c r="J158" s="488"/>
      <c r="K158" s="488"/>
      <c r="L158" s="488"/>
      <c r="M158" s="488"/>
      <c r="N158" s="488"/>
      <c r="O158" s="488"/>
      <c r="P158" s="488"/>
      <c r="Q158" s="488"/>
      <c r="R158" s="489"/>
    </row>
    <row r="159" spans="2:18" x14ac:dyDescent="0.2">
      <c r="B159" s="487"/>
      <c r="C159" s="488"/>
      <c r="D159" s="488"/>
      <c r="E159" s="488"/>
      <c r="F159" s="488"/>
      <c r="G159" s="488"/>
      <c r="H159" s="488"/>
      <c r="I159" s="488"/>
      <c r="J159" s="488"/>
      <c r="K159" s="488"/>
      <c r="L159" s="488"/>
      <c r="M159" s="488"/>
      <c r="N159" s="488"/>
      <c r="O159" s="488"/>
      <c r="P159" s="488"/>
      <c r="Q159" s="488"/>
      <c r="R159" s="489"/>
    </row>
    <row r="160" spans="2:18" x14ac:dyDescent="0.2">
      <c r="B160" s="487"/>
      <c r="C160" s="488"/>
      <c r="D160" s="488"/>
      <c r="E160" s="488"/>
      <c r="F160" s="488"/>
      <c r="G160" s="488"/>
      <c r="H160" s="488"/>
      <c r="I160" s="488"/>
      <c r="J160" s="488"/>
      <c r="K160" s="488"/>
      <c r="L160" s="488"/>
      <c r="M160" s="488"/>
      <c r="N160" s="488"/>
      <c r="O160" s="488"/>
      <c r="P160" s="488"/>
      <c r="Q160" s="488"/>
      <c r="R160" s="489"/>
    </row>
    <row r="161" spans="2:18" x14ac:dyDescent="0.2">
      <c r="B161" s="487"/>
      <c r="C161" s="488"/>
      <c r="D161" s="488"/>
      <c r="E161" s="488"/>
      <c r="F161" s="488"/>
      <c r="G161" s="488"/>
      <c r="H161" s="488"/>
      <c r="I161" s="488"/>
      <c r="J161" s="488"/>
      <c r="K161" s="488"/>
      <c r="L161" s="488"/>
      <c r="M161" s="488"/>
      <c r="N161" s="488"/>
      <c r="O161" s="488"/>
      <c r="P161" s="488"/>
      <c r="Q161" s="488"/>
      <c r="R161" s="489"/>
    </row>
    <row r="162" spans="2:18" x14ac:dyDescent="0.2">
      <c r="B162" s="487"/>
      <c r="C162" s="488"/>
      <c r="D162" s="488"/>
      <c r="E162" s="488"/>
      <c r="F162" s="488"/>
      <c r="G162" s="488"/>
      <c r="H162" s="488"/>
      <c r="I162" s="488"/>
      <c r="J162" s="488"/>
      <c r="K162" s="488"/>
      <c r="L162" s="488"/>
      <c r="M162" s="488"/>
      <c r="N162" s="488"/>
      <c r="O162" s="488"/>
      <c r="P162" s="488"/>
      <c r="Q162" s="488"/>
      <c r="R162" s="489"/>
    </row>
    <row r="163" spans="2:18" x14ac:dyDescent="0.2">
      <c r="B163" s="487"/>
      <c r="C163" s="488"/>
      <c r="D163" s="488"/>
      <c r="E163" s="488"/>
      <c r="F163" s="488"/>
      <c r="G163" s="488"/>
      <c r="H163" s="488"/>
      <c r="I163" s="488"/>
      <c r="J163" s="488"/>
      <c r="K163" s="488"/>
      <c r="L163" s="488"/>
      <c r="M163" s="488"/>
      <c r="N163" s="488"/>
      <c r="O163" s="488"/>
      <c r="P163" s="488"/>
      <c r="Q163" s="488"/>
      <c r="R163" s="489"/>
    </row>
    <row r="164" spans="2:18" x14ac:dyDescent="0.2">
      <c r="B164" s="487"/>
      <c r="C164" s="488"/>
      <c r="D164" s="488"/>
      <c r="E164" s="488"/>
      <c r="F164" s="488"/>
      <c r="G164" s="488"/>
      <c r="H164" s="488"/>
      <c r="I164" s="488"/>
      <c r="J164" s="488"/>
      <c r="K164" s="488"/>
      <c r="L164" s="488"/>
      <c r="M164" s="488"/>
      <c r="N164" s="488"/>
      <c r="O164" s="488"/>
      <c r="P164" s="488"/>
      <c r="Q164" s="488"/>
      <c r="R164" s="489"/>
    </row>
    <row r="165" spans="2:18" x14ac:dyDescent="0.2">
      <c r="B165" s="487"/>
      <c r="C165" s="488"/>
      <c r="D165" s="488"/>
      <c r="E165" s="488"/>
      <c r="F165" s="488"/>
      <c r="G165" s="488"/>
      <c r="H165" s="488"/>
      <c r="I165" s="488"/>
      <c r="J165" s="488"/>
      <c r="K165" s="488"/>
      <c r="L165" s="488"/>
      <c r="M165" s="488"/>
      <c r="N165" s="488"/>
      <c r="O165" s="488"/>
      <c r="P165" s="488"/>
      <c r="Q165" s="488"/>
      <c r="R165" s="489"/>
    </row>
    <row r="166" spans="2:18" x14ac:dyDescent="0.2">
      <c r="B166" s="487"/>
      <c r="C166" s="488"/>
      <c r="D166" s="488"/>
      <c r="E166" s="488"/>
      <c r="F166" s="488"/>
      <c r="G166" s="488"/>
      <c r="H166" s="488"/>
      <c r="I166" s="488"/>
      <c r="J166" s="488"/>
      <c r="K166" s="488"/>
      <c r="L166" s="488"/>
      <c r="M166" s="488"/>
      <c r="N166" s="488"/>
      <c r="O166" s="488"/>
      <c r="P166" s="488"/>
      <c r="Q166" s="488"/>
      <c r="R166" s="489"/>
    </row>
    <row r="167" spans="2:18" x14ac:dyDescent="0.2">
      <c r="B167" s="487"/>
      <c r="C167" s="488"/>
      <c r="D167" s="488"/>
      <c r="E167" s="488"/>
      <c r="F167" s="488"/>
      <c r="G167" s="488"/>
      <c r="H167" s="488"/>
      <c r="I167" s="488"/>
      <c r="J167" s="488"/>
      <c r="K167" s="488"/>
      <c r="L167" s="488"/>
      <c r="M167" s="488"/>
      <c r="N167" s="488"/>
      <c r="O167" s="488"/>
      <c r="P167" s="488"/>
      <c r="Q167" s="488"/>
      <c r="R167" s="489"/>
    </row>
    <row r="168" spans="2:18" x14ac:dyDescent="0.2">
      <c r="B168" s="487"/>
      <c r="C168" s="488"/>
      <c r="D168" s="488"/>
      <c r="E168" s="488"/>
      <c r="F168" s="488"/>
      <c r="G168" s="488"/>
      <c r="H168" s="488"/>
      <c r="I168" s="488"/>
      <c r="J168" s="488"/>
      <c r="K168" s="488"/>
      <c r="L168" s="488"/>
      <c r="M168" s="488"/>
      <c r="N168" s="488"/>
      <c r="O168" s="488"/>
      <c r="P168" s="488"/>
      <c r="Q168" s="488"/>
      <c r="R168" s="489"/>
    </row>
    <row r="169" spans="2:18" x14ac:dyDescent="0.2">
      <c r="B169" s="487"/>
      <c r="C169" s="488"/>
      <c r="D169" s="488"/>
      <c r="E169" s="488"/>
      <c r="F169" s="488"/>
      <c r="G169" s="488"/>
      <c r="H169" s="488"/>
      <c r="I169" s="488"/>
      <c r="J169" s="488"/>
      <c r="K169" s="488"/>
      <c r="L169" s="488"/>
      <c r="M169" s="488"/>
      <c r="N169" s="488"/>
      <c r="O169" s="488"/>
      <c r="P169" s="488"/>
      <c r="Q169" s="488"/>
      <c r="R169" s="489"/>
    </row>
    <row r="170" spans="2:18" x14ac:dyDescent="0.2">
      <c r="B170" s="487"/>
      <c r="C170" s="488"/>
      <c r="D170" s="488"/>
      <c r="E170" s="488"/>
      <c r="F170" s="488"/>
      <c r="G170" s="488"/>
      <c r="H170" s="488"/>
      <c r="I170" s="488"/>
      <c r="J170" s="488"/>
      <c r="K170" s="488"/>
      <c r="L170" s="488"/>
      <c r="M170" s="488"/>
      <c r="N170" s="488"/>
      <c r="O170" s="488"/>
      <c r="P170" s="488"/>
      <c r="Q170" s="488"/>
      <c r="R170" s="489"/>
    </row>
    <row r="171" spans="2:18" x14ac:dyDescent="0.2">
      <c r="B171" s="487"/>
      <c r="C171" s="488"/>
      <c r="D171" s="488"/>
      <c r="E171" s="488"/>
      <c r="F171" s="488"/>
      <c r="G171" s="488"/>
      <c r="H171" s="488"/>
      <c r="I171" s="488"/>
      <c r="J171" s="488"/>
      <c r="K171" s="488"/>
      <c r="L171" s="488"/>
      <c r="M171" s="488"/>
      <c r="N171" s="488"/>
      <c r="O171" s="488"/>
      <c r="P171" s="488"/>
      <c r="Q171" s="488"/>
      <c r="R171" s="489"/>
    </row>
    <row r="172" spans="2:18" x14ac:dyDescent="0.2">
      <c r="B172" s="487"/>
      <c r="C172" s="488"/>
      <c r="D172" s="488"/>
      <c r="E172" s="488"/>
      <c r="F172" s="488"/>
      <c r="G172" s="488"/>
      <c r="H172" s="488"/>
      <c r="I172" s="488"/>
      <c r="J172" s="488"/>
      <c r="K172" s="488"/>
      <c r="L172" s="488"/>
      <c r="M172" s="488"/>
      <c r="N172" s="488"/>
      <c r="O172" s="488"/>
      <c r="P172" s="488"/>
      <c r="Q172" s="488"/>
      <c r="R172" s="489"/>
    </row>
    <row r="173" spans="2:18" x14ac:dyDescent="0.2">
      <c r="B173" s="487"/>
      <c r="C173" s="488"/>
      <c r="D173" s="488"/>
      <c r="E173" s="488"/>
      <c r="F173" s="488"/>
      <c r="G173" s="488"/>
      <c r="H173" s="488"/>
      <c r="I173" s="488"/>
      <c r="J173" s="488"/>
      <c r="K173" s="488"/>
      <c r="L173" s="488"/>
      <c r="M173" s="488"/>
      <c r="N173" s="488"/>
      <c r="O173" s="488"/>
      <c r="P173" s="488"/>
      <c r="Q173" s="488"/>
      <c r="R173" s="489"/>
    </row>
    <row r="174" spans="2:18" x14ac:dyDescent="0.2">
      <c r="B174" s="487"/>
      <c r="C174" s="488"/>
      <c r="D174" s="488"/>
      <c r="E174" s="488"/>
      <c r="F174" s="488"/>
      <c r="G174" s="488"/>
      <c r="H174" s="488"/>
      <c r="I174" s="488"/>
      <c r="J174" s="488"/>
      <c r="K174" s="488"/>
      <c r="L174" s="488"/>
      <c r="M174" s="488"/>
      <c r="N174" s="488"/>
      <c r="O174" s="488"/>
      <c r="P174" s="488"/>
      <c r="Q174" s="488"/>
      <c r="R174" s="489"/>
    </row>
    <row r="175" spans="2:18" x14ac:dyDescent="0.2">
      <c r="B175" s="487"/>
      <c r="C175" s="488"/>
      <c r="D175" s="488"/>
      <c r="E175" s="488"/>
      <c r="F175" s="488"/>
      <c r="G175" s="488"/>
      <c r="H175" s="488"/>
      <c r="I175" s="488"/>
      <c r="J175" s="488"/>
      <c r="K175" s="488"/>
      <c r="L175" s="488"/>
      <c r="M175" s="488"/>
      <c r="N175" s="488"/>
      <c r="O175" s="488"/>
      <c r="P175" s="488"/>
      <c r="Q175" s="488"/>
      <c r="R175" s="489"/>
    </row>
    <row r="176" spans="2:18" x14ac:dyDescent="0.2">
      <c r="B176" s="487"/>
      <c r="C176" s="488"/>
      <c r="D176" s="488"/>
      <c r="E176" s="488"/>
      <c r="F176" s="488"/>
      <c r="G176" s="488"/>
      <c r="H176" s="488"/>
      <c r="I176" s="488"/>
      <c r="J176" s="488"/>
      <c r="K176" s="488"/>
      <c r="L176" s="488"/>
      <c r="M176" s="488"/>
      <c r="N176" s="488"/>
      <c r="O176" s="488"/>
      <c r="P176" s="488"/>
      <c r="Q176" s="488"/>
      <c r="R176" s="489"/>
    </row>
    <row r="177" spans="2:18" x14ac:dyDescent="0.2">
      <c r="B177" s="487"/>
      <c r="C177" s="488"/>
      <c r="D177" s="488"/>
      <c r="E177" s="488"/>
      <c r="F177" s="488"/>
      <c r="G177" s="488"/>
      <c r="H177" s="488"/>
      <c r="I177" s="488"/>
      <c r="J177" s="488"/>
      <c r="K177" s="488"/>
      <c r="L177" s="488"/>
      <c r="M177" s="488"/>
      <c r="N177" s="488"/>
      <c r="O177" s="488"/>
      <c r="P177" s="488"/>
      <c r="Q177" s="488"/>
      <c r="R177" s="489"/>
    </row>
    <row r="178" spans="2:18" x14ac:dyDescent="0.2">
      <c r="B178" s="487"/>
      <c r="C178" s="488"/>
      <c r="D178" s="488"/>
      <c r="E178" s="488"/>
      <c r="F178" s="488"/>
      <c r="G178" s="488"/>
      <c r="H178" s="488"/>
      <c r="I178" s="488"/>
      <c r="J178" s="488"/>
      <c r="K178" s="488"/>
      <c r="L178" s="488"/>
      <c r="M178" s="488"/>
      <c r="N178" s="488"/>
      <c r="O178" s="488"/>
      <c r="P178" s="488"/>
      <c r="Q178" s="488"/>
      <c r="R178" s="489"/>
    </row>
    <row r="179" spans="2:18" x14ac:dyDescent="0.2">
      <c r="B179" s="487"/>
      <c r="C179" s="488"/>
      <c r="D179" s="488"/>
      <c r="E179" s="488"/>
      <c r="F179" s="488"/>
      <c r="G179" s="488"/>
      <c r="H179" s="488"/>
      <c r="I179" s="488"/>
      <c r="J179" s="488"/>
      <c r="K179" s="488"/>
      <c r="L179" s="488"/>
      <c r="M179" s="488"/>
      <c r="N179" s="488"/>
      <c r="O179" s="488"/>
      <c r="P179" s="488"/>
      <c r="Q179" s="488"/>
      <c r="R179" s="489"/>
    </row>
    <row r="180" spans="2:18" x14ac:dyDescent="0.2">
      <c r="B180" s="487"/>
      <c r="C180" s="488"/>
      <c r="D180" s="488"/>
      <c r="E180" s="488"/>
      <c r="F180" s="488"/>
      <c r="G180" s="488"/>
      <c r="H180" s="488"/>
      <c r="I180" s="488"/>
      <c r="J180" s="488"/>
      <c r="K180" s="488"/>
      <c r="L180" s="488"/>
      <c r="M180" s="488"/>
      <c r="N180" s="488"/>
      <c r="O180" s="488"/>
      <c r="P180" s="488"/>
      <c r="Q180" s="488"/>
      <c r="R180" s="489"/>
    </row>
    <row r="181" spans="2:18" x14ac:dyDescent="0.2">
      <c r="B181" s="487"/>
      <c r="C181" s="488"/>
      <c r="D181" s="488"/>
      <c r="E181" s="488"/>
      <c r="F181" s="488"/>
      <c r="G181" s="488"/>
      <c r="H181" s="488"/>
      <c r="I181" s="488"/>
      <c r="J181" s="488"/>
      <c r="K181" s="488"/>
      <c r="L181" s="488"/>
      <c r="M181" s="488"/>
      <c r="N181" s="488"/>
      <c r="O181" s="488"/>
      <c r="P181" s="488"/>
      <c r="Q181" s="488"/>
      <c r="R181" s="489"/>
    </row>
    <row r="182" spans="2:18" x14ac:dyDescent="0.2">
      <c r="B182" s="487"/>
      <c r="C182" s="488"/>
      <c r="D182" s="488"/>
      <c r="E182" s="488"/>
      <c r="F182" s="488"/>
      <c r="G182" s="488"/>
      <c r="H182" s="488"/>
      <c r="I182" s="488"/>
      <c r="J182" s="488"/>
      <c r="K182" s="488"/>
      <c r="L182" s="488"/>
      <c r="M182" s="488"/>
      <c r="N182" s="488"/>
      <c r="O182" s="488"/>
      <c r="P182" s="488"/>
      <c r="Q182" s="488"/>
      <c r="R182" s="489"/>
    </row>
    <row r="183" spans="2:18" x14ac:dyDescent="0.2">
      <c r="B183" s="487"/>
      <c r="C183" s="488"/>
      <c r="D183" s="488"/>
      <c r="E183" s="488"/>
      <c r="F183" s="488"/>
      <c r="G183" s="488"/>
      <c r="H183" s="488"/>
      <c r="I183" s="488"/>
      <c r="J183" s="488"/>
      <c r="K183" s="488"/>
      <c r="L183" s="488"/>
      <c r="M183" s="488"/>
      <c r="N183" s="488"/>
      <c r="O183" s="488"/>
      <c r="P183" s="488"/>
      <c r="Q183" s="488"/>
      <c r="R183" s="489"/>
    </row>
    <row r="184" spans="2:18" x14ac:dyDescent="0.2">
      <c r="B184" s="487"/>
      <c r="C184" s="488"/>
      <c r="D184" s="488"/>
      <c r="E184" s="488"/>
      <c r="F184" s="488"/>
      <c r="G184" s="488"/>
      <c r="H184" s="488"/>
      <c r="I184" s="488"/>
      <c r="J184" s="488"/>
      <c r="K184" s="488"/>
      <c r="L184" s="488"/>
      <c r="M184" s="488"/>
      <c r="N184" s="488"/>
      <c r="O184" s="488"/>
      <c r="P184" s="488"/>
      <c r="Q184" s="488"/>
      <c r="R184" s="489"/>
    </row>
    <row r="185" spans="2:18" ht="15" x14ac:dyDescent="0.25">
      <c r="B185" s="494"/>
      <c r="C185" s="495"/>
      <c r="D185" s="495"/>
      <c r="E185" s="495"/>
      <c r="F185" s="495"/>
      <c r="G185" s="495"/>
      <c r="H185" s="495"/>
      <c r="I185" s="495"/>
      <c r="J185" s="495"/>
      <c r="K185" s="495"/>
      <c r="L185" s="495"/>
      <c r="M185" s="495"/>
      <c r="N185" s="495"/>
      <c r="O185" s="495"/>
      <c r="P185" s="495"/>
      <c r="Q185" s="47" t="s">
        <v>199</v>
      </c>
      <c r="R185" s="496"/>
    </row>
    <row r="262" spans="2:3" ht="18.75" x14ac:dyDescent="0.3">
      <c r="B262" s="497"/>
      <c r="C262" s="497"/>
    </row>
  </sheetData>
  <sheetProtection algorithmName="SHA-512" hashValue="zD0Z7diYFsXRqTuSWymk5NPR/E0YgXJ0FCgCBI3NbCRu7U9YoGk5n+PUefTcen2QweXAzgynHyLBZUYISOIHqg==" saltValue="Fo8dRhZxjJGqTccF59b45w=="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2" manualBreakCount="2">
    <brk id="95" min="1" max="17" man="1"/>
    <brk id="185"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28"/>
  <sheetViews>
    <sheetView zoomScale="85" zoomScaleNormal="85" workbookViewId="0">
      <selection activeCell="B2" sqref="B2"/>
    </sheetView>
  </sheetViews>
  <sheetFormatPr defaultColWidth="9.140625" defaultRowHeight="12.75" x14ac:dyDescent="0.2"/>
  <cols>
    <col min="1" max="1" width="3.7109375" style="39" customWidth="1"/>
    <col min="2" max="3" width="2.7109375" style="39" customWidth="1"/>
    <col min="4" max="4" width="45.7109375" style="39" customWidth="1"/>
    <col min="5" max="5" width="2.7109375" style="39" customWidth="1"/>
    <col min="6" max="9" width="17" style="39" customWidth="1"/>
    <col min="10" max="11" width="2.7109375" style="39" customWidth="1"/>
    <col min="12" max="16384" width="9.140625" style="39"/>
  </cols>
  <sheetData>
    <row r="2" spans="2:11" x14ac:dyDescent="0.2">
      <c r="B2" s="10"/>
      <c r="C2" s="11"/>
      <c r="D2" s="11"/>
      <c r="E2" s="11"/>
      <c r="F2" s="11"/>
      <c r="G2" s="11"/>
      <c r="H2" s="11"/>
      <c r="I2" s="11"/>
      <c r="J2" s="11"/>
      <c r="K2" s="13"/>
    </row>
    <row r="3" spans="2:11" x14ac:dyDescent="0.2">
      <c r="B3" s="20"/>
      <c r="C3" s="22"/>
      <c r="D3" s="22"/>
      <c r="E3" s="22"/>
      <c r="F3" s="22"/>
      <c r="G3" s="22"/>
      <c r="H3" s="22"/>
      <c r="I3" s="22"/>
      <c r="J3" s="22"/>
      <c r="K3" s="24"/>
    </row>
    <row r="4" spans="2:11" s="196" customFormat="1" ht="18.75" x14ac:dyDescent="0.3">
      <c r="B4" s="275"/>
      <c r="C4" s="609" t="s">
        <v>412</v>
      </c>
      <c r="D4" s="276"/>
      <c r="E4" s="15"/>
      <c r="F4" s="329"/>
      <c r="G4" s="15"/>
      <c r="H4" s="15"/>
      <c r="I4" s="15"/>
      <c r="J4" s="15"/>
      <c r="K4" s="17"/>
    </row>
    <row r="5" spans="2:11" ht="18.75" x14ac:dyDescent="0.3">
      <c r="B5" s="280"/>
      <c r="C5" s="130" t="str">
        <f>+geg!G9</f>
        <v>De speciale school</v>
      </c>
      <c r="D5" s="285"/>
      <c r="E5" s="22"/>
      <c r="F5" s="358"/>
      <c r="G5" s="22"/>
      <c r="H5" s="22"/>
      <c r="I5" s="22"/>
      <c r="J5" s="22"/>
      <c r="K5" s="24"/>
    </row>
    <row r="6" spans="2:11" x14ac:dyDescent="0.2">
      <c r="B6" s="20"/>
      <c r="C6" s="22"/>
      <c r="D6" s="22"/>
      <c r="E6" s="22"/>
      <c r="F6" s="22"/>
      <c r="G6" s="22"/>
      <c r="H6" s="22"/>
      <c r="I6" s="22"/>
      <c r="J6" s="22"/>
      <c r="K6" s="24"/>
    </row>
    <row r="7" spans="2:11" x14ac:dyDescent="0.2">
      <c r="B7" s="20"/>
      <c r="C7" s="22"/>
      <c r="D7" s="22"/>
      <c r="E7" s="22"/>
      <c r="F7" s="22"/>
      <c r="G7" s="22"/>
      <c r="H7" s="22"/>
      <c r="I7" s="22"/>
      <c r="J7" s="22"/>
      <c r="K7" s="24"/>
    </row>
    <row r="8" spans="2:11" x14ac:dyDescent="0.2">
      <c r="B8" s="20"/>
      <c r="C8" s="22"/>
      <c r="D8" s="1098" t="s">
        <v>413</v>
      </c>
      <c r="E8" s="1069"/>
      <c r="F8" s="1069"/>
      <c r="G8" s="1069"/>
      <c r="H8" s="1069"/>
      <c r="I8" s="1069"/>
      <c r="J8" s="22"/>
      <c r="K8" s="24"/>
    </row>
    <row r="9" spans="2:11" x14ac:dyDescent="0.2">
      <c r="B9" s="20"/>
      <c r="C9" s="22"/>
      <c r="D9" s="1099" t="s">
        <v>614</v>
      </c>
      <c r="E9" s="1069"/>
      <c r="F9" s="1240"/>
      <c r="G9" s="1240"/>
      <c r="H9" s="1240"/>
      <c r="I9" s="1100"/>
      <c r="J9" s="22"/>
      <c r="K9" s="24"/>
    </row>
    <row r="10" spans="2:11" x14ac:dyDescent="0.2">
      <c r="B10" s="20"/>
      <c r="C10" s="22"/>
      <c r="D10" s="1099" t="s">
        <v>414</v>
      </c>
      <c r="E10" s="1069"/>
      <c r="F10" s="1101"/>
      <c r="G10" s="1101"/>
      <c r="H10" s="1101"/>
      <c r="I10" s="1100"/>
      <c r="J10" s="22"/>
      <c r="K10" s="24"/>
    </row>
    <row r="11" spans="2:11" x14ac:dyDescent="0.2">
      <c r="B11" s="20"/>
      <c r="C11" s="22"/>
      <c r="D11" s="1102" t="s">
        <v>615</v>
      </c>
      <c r="E11" s="1069"/>
      <c r="F11" s="1101"/>
      <c r="G11" s="1101"/>
      <c r="H11" s="1101"/>
      <c r="I11" s="1100"/>
      <c r="J11" s="22"/>
      <c r="K11" s="24"/>
    </row>
    <row r="12" spans="2:11" x14ac:dyDescent="0.2">
      <c r="B12" s="20"/>
      <c r="C12" s="22"/>
      <c r="D12" s="1102" t="s">
        <v>415</v>
      </c>
      <c r="E12" s="1069"/>
      <c r="F12" s="1101"/>
      <c r="G12" s="1101"/>
      <c r="H12" s="1101"/>
      <c r="I12" s="1100"/>
      <c r="J12" s="22"/>
      <c r="K12" s="24"/>
    </row>
    <row r="13" spans="2:11" x14ac:dyDescent="0.2">
      <c r="B13" s="20"/>
      <c r="C13" s="22"/>
      <c r="D13" s="1102" t="s">
        <v>416</v>
      </c>
      <c r="E13" s="1069"/>
      <c r="F13" s="1101"/>
      <c r="G13" s="1101"/>
      <c r="H13" s="1101"/>
      <c r="I13" s="1100"/>
      <c r="J13" s="22"/>
      <c r="K13" s="24"/>
    </row>
    <row r="14" spans="2:11" x14ac:dyDescent="0.2">
      <c r="B14" s="20"/>
      <c r="C14" s="22"/>
      <c r="D14" s="1102"/>
      <c r="E14" s="1103"/>
      <c r="F14" s="1068"/>
      <c r="G14" s="1068"/>
      <c r="H14" s="1068"/>
      <c r="I14" s="1068"/>
      <c r="J14" s="364"/>
      <c r="K14" s="365"/>
    </row>
    <row r="15" spans="2:11" x14ac:dyDescent="0.2">
      <c r="B15" s="20"/>
      <c r="C15" s="22"/>
      <c r="D15" s="1102"/>
      <c r="E15" s="1103"/>
      <c r="F15" s="1068"/>
      <c r="G15" s="1068"/>
      <c r="H15" s="1068"/>
      <c r="I15" s="1068"/>
      <c r="J15" s="364"/>
      <c r="K15" s="365"/>
    </row>
    <row r="16" spans="2:11" s="196" customFormat="1" x14ac:dyDescent="0.2">
      <c r="B16" s="14"/>
      <c r="C16" s="15"/>
      <c r="D16" s="1104"/>
      <c r="E16" s="1103"/>
      <c r="F16" s="1068">
        <f>tab!D4</f>
        <v>2015</v>
      </c>
      <c r="G16" s="1068">
        <f>tab!E4</f>
        <v>2016</v>
      </c>
      <c r="H16" s="1068">
        <f>tab!F4</f>
        <v>2017</v>
      </c>
      <c r="I16" s="1068">
        <f>tab!G4</f>
        <v>2018</v>
      </c>
      <c r="J16" s="498"/>
      <c r="K16" s="499"/>
    </row>
    <row r="17" spans="1:13" x14ac:dyDescent="0.2">
      <c r="B17" s="20"/>
      <c r="C17" s="22"/>
      <c r="D17" s="1069"/>
      <c r="E17" s="1103"/>
      <c r="F17" s="1069"/>
      <c r="G17" s="1069"/>
      <c r="H17" s="1069"/>
      <c r="I17" s="1069"/>
      <c r="J17" s="364"/>
      <c r="K17" s="365"/>
    </row>
    <row r="18" spans="1:13" x14ac:dyDescent="0.2">
      <c r="B18" s="20"/>
      <c r="C18" s="25"/>
      <c r="D18" s="312"/>
      <c r="E18" s="26"/>
      <c r="F18" s="313"/>
      <c r="G18" s="151"/>
      <c r="H18" s="151"/>
      <c r="I18" s="26"/>
      <c r="J18" s="28"/>
      <c r="K18" s="24"/>
    </row>
    <row r="19" spans="1:13" x14ac:dyDescent="0.2">
      <c r="B19" s="20"/>
      <c r="C19" s="35"/>
      <c r="D19" s="1" t="s">
        <v>108</v>
      </c>
      <c r="E19" s="3"/>
      <c r="F19" s="1090" t="str">
        <f>+geg!G9</f>
        <v>De speciale school</v>
      </c>
      <c r="G19" s="1081"/>
      <c r="H19" s="1081"/>
      <c r="I19" s="1091"/>
      <c r="J19" s="6"/>
      <c r="K19" s="24"/>
      <c r="M19" s="84"/>
    </row>
    <row r="20" spans="1:13" x14ac:dyDescent="0.2">
      <c r="B20" s="20"/>
      <c r="C20" s="35"/>
      <c r="D20" s="1" t="s">
        <v>109</v>
      </c>
      <c r="E20" s="3"/>
      <c r="F20" s="1090" t="str">
        <f>+geg!G10</f>
        <v>99ZZ</v>
      </c>
      <c r="G20" s="1081"/>
      <c r="H20" s="1081"/>
      <c r="I20" s="1091"/>
      <c r="J20" s="6"/>
      <c r="K20" s="24"/>
      <c r="M20" s="84"/>
    </row>
    <row r="21" spans="1:13" x14ac:dyDescent="0.2">
      <c r="B21" s="20"/>
      <c r="C21" s="35"/>
      <c r="D21" s="1" t="s">
        <v>417</v>
      </c>
      <c r="E21" s="3"/>
      <c r="F21" s="1092">
        <f ca="1">TODAY()</f>
        <v>42150</v>
      </c>
      <c r="G21" s="1081"/>
      <c r="H21" s="1081"/>
      <c r="I21" s="1091"/>
      <c r="J21" s="6"/>
      <c r="K21" s="24"/>
      <c r="M21" s="84"/>
    </row>
    <row r="22" spans="1:13" x14ac:dyDescent="0.2">
      <c r="B22" s="20"/>
      <c r="C22" s="35"/>
      <c r="D22" s="323"/>
      <c r="E22" s="3"/>
      <c r="F22" s="1093"/>
      <c r="G22" s="1081"/>
      <c r="H22" s="1081"/>
      <c r="I22" s="1091"/>
      <c r="J22" s="6"/>
      <c r="K22" s="24"/>
      <c r="M22" s="255"/>
    </row>
    <row r="23" spans="1:13" x14ac:dyDescent="0.2">
      <c r="A23" s="500"/>
      <c r="B23" s="411"/>
      <c r="C23" s="412"/>
      <c r="D23" s="1" t="s">
        <v>418</v>
      </c>
      <c r="E23" s="3"/>
      <c r="F23" s="1070">
        <f>begr!F14</f>
        <v>173537.52010833332</v>
      </c>
      <c r="G23" s="1070">
        <f>begr!G14</f>
        <v>326592.86209333339</v>
      </c>
      <c r="H23" s="1070">
        <f>begr!H14</f>
        <v>328349.65209333343</v>
      </c>
      <c r="I23" s="1070">
        <f>begr!I14</f>
        <v>330106.44209333335</v>
      </c>
      <c r="J23" s="501"/>
      <c r="K23" s="502"/>
      <c r="M23" s="84"/>
    </row>
    <row r="24" spans="1:13" x14ac:dyDescent="0.2">
      <c r="A24" s="500"/>
      <c r="B24" s="411"/>
      <c r="C24" s="412"/>
      <c r="D24" s="1" t="s">
        <v>419</v>
      </c>
      <c r="E24" s="466"/>
      <c r="F24" s="1070">
        <f>begr!F15</f>
        <v>0</v>
      </c>
      <c r="G24" s="1070">
        <f>begr!G15</f>
        <v>0</v>
      </c>
      <c r="H24" s="1070">
        <f>begr!H15</f>
        <v>0</v>
      </c>
      <c r="I24" s="1070">
        <f>begr!I15</f>
        <v>0</v>
      </c>
      <c r="J24" s="501"/>
      <c r="K24" s="502"/>
      <c r="M24" s="84"/>
    </row>
    <row r="25" spans="1:13" x14ac:dyDescent="0.2">
      <c r="A25" s="500"/>
      <c r="B25" s="411"/>
      <c r="C25" s="412"/>
      <c r="D25" s="1" t="s">
        <v>420</v>
      </c>
      <c r="E25" s="466"/>
      <c r="F25" s="1070">
        <f>begr!F16</f>
        <v>0</v>
      </c>
      <c r="G25" s="1070">
        <f>begr!G16</f>
        <v>0</v>
      </c>
      <c r="H25" s="1070">
        <f>begr!H16</f>
        <v>0</v>
      </c>
      <c r="I25" s="1070">
        <f>begr!I16</f>
        <v>0</v>
      </c>
      <c r="J25" s="501"/>
      <c r="K25" s="502"/>
      <c r="M25" s="84"/>
    </row>
    <row r="26" spans="1:13" x14ac:dyDescent="0.2">
      <c r="A26" s="500"/>
      <c r="B26" s="411"/>
      <c r="C26" s="412"/>
      <c r="D26" s="1" t="s">
        <v>421</v>
      </c>
      <c r="E26" s="466"/>
      <c r="F26" s="1070">
        <f>begr!F17</f>
        <v>0</v>
      </c>
      <c r="G26" s="1070">
        <f>begr!G17</f>
        <v>0</v>
      </c>
      <c r="H26" s="1070">
        <f>begr!H17</f>
        <v>0</v>
      </c>
      <c r="I26" s="1070">
        <f>begr!I17</f>
        <v>0</v>
      </c>
      <c r="J26" s="501"/>
      <c r="K26" s="502"/>
      <c r="M26" s="84"/>
    </row>
    <row r="27" spans="1:13" x14ac:dyDescent="0.2">
      <c r="B27" s="20"/>
      <c r="C27" s="35"/>
      <c r="D27" s="3" t="s">
        <v>422</v>
      </c>
      <c r="E27" s="3"/>
      <c r="F27" s="1070">
        <f>begr!F18</f>
        <v>0</v>
      </c>
      <c r="G27" s="1070">
        <f>begr!G18</f>
        <v>0</v>
      </c>
      <c r="H27" s="1070">
        <f>begr!H18</f>
        <v>0</v>
      </c>
      <c r="I27" s="1070">
        <f>begr!I18</f>
        <v>0</v>
      </c>
      <c r="J27" s="6"/>
      <c r="K27" s="24"/>
    </row>
    <row r="28" spans="1:13" x14ac:dyDescent="0.2">
      <c r="B28" s="20"/>
      <c r="C28" s="35"/>
      <c r="D28" s="350" t="s">
        <v>244</v>
      </c>
      <c r="E28" s="3"/>
      <c r="F28" s="1070">
        <f>lasten!I142</f>
        <v>111284.28000000001</v>
      </c>
      <c r="G28" s="1070">
        <f>lasten!J142</f>
        <v>117032.04000000002</v>
      </c>
      <c r="H28" s="1070">
        <f>lasten!K142</f>
        <v>122039.46000000002</v>
      </c>
      <c r="I28" s="1070">
        <f>lasten!L142</f>
        <v>125971.20000000001</v>
      </c>
      <c r="J28" s="6"/>
      <c r="K28" s="24"/>
      <c r="M28" s="85"/>
    </row>
    <row r="29" spans="1:13" x14ac:dyDescent="0.2">
      <c r="B29" s="20"/>
      <c r="C29" s="35"/>
      <c r="D29" s="350" t="s">
        <v>245</v>
      </c>
      <c r="E29" s="3"/>
      <c r="F29" s="1070">
        <f>lasten!I143</f>
        <v>0</v>
      </c>
      <c r="G29" s="1070">
        <f>lasten!J143</f>
        <v>0</v>
      </c>
      <c r="H29" s="1070">
        <f>lasten!K143</f>
        <v>0</v>
      </c>
      <c r="I29" s="1070">
        <f>lasten!L143</f>
        <v>0</v>
      </c>
      <c r="J29" s="6"/>
      <c r="K29" s="24"/>
      <c r="M29" s="85"/>
    </row>
    <row r="30" spans="1:13" x14ac:dyDescent="0.2">
      <c r="B30" s="20"/>
      <c r="C30" s="35"/>
      <c r="D30" s="3" t="s">
        <v>231</v>
      </c>
      <c r="E30" s="3"/>
      <c r="F30" s="1070">
        <f>begr!F22</f>
        <v>0</v>
      </c>
      <c r="G30" s="1070">
        <f>begr!G22</f>
        <v>0</v>
      </c>
      <c r="H30" s="1070">
        <f>begr!H22</f>
        <v>0</v>
      </c>
      <c r="I30" s="1070">
        <f>begr!I22</f>
        <v>0</v>
      </c>
      <c r="J30" s="6"/>
      <c r="K30" s="24"/>
    </row>
    <row r="31" spans="1:13" x14ac:dyDescent="0.2">
      <c r="B31" s="20"/>
      <c r="C31" s="35"/>
      <c r="D31" s="3" t="s">
        <v>423</v>
      </c>
      <c r="E31" s="3"/>
      <c r="F31" s="1070">
        <f>begr!F23</f>
        <v>0</v>
      </c>
      <c r="G31" s="1070">
        <f>begr!G23</f>
        <v>0</v>
      </c>
      <c r="H31" s="1070">
        <f>begr!H23</f>
        <v>0</v>
      </c>
      <c r="I31" s="1070">
        <f>begr!I23</f>
        <v>0</v>
      </c>
      <c r="J31" s="6"/>
      <c r="K31" s="24"/>
    </row>
    <row r="32" spans="1:13" x14ac:dyDescent="0.2">
      <c r="B32" s="20"/>
      <c r="C32" s="35"/>
      <c r="D32" s="3" t="s">
        <v>424</v>
      </c>
      <c r="E32" s="3"/>
      <c r="F32" s="1070">
        <f>begr!F24</f>
        <v>0</v>
      </c>
      <c r="G32" s="1070">
        <f>begr!G24</f>
        <v>0</v>
      </c>
      <c r="H32" s="1070">
        <f>begr!H24</f>
        <v>0</v>
      </c>
      <c r="I32" s="1070">
        <f>begr!I24</f>
        <v>0</v>
      </c>
      <c r="J32" s="6"/>
      <c r="K32" s="24"/>
    </row>
    <row r="33" spans="2:13" x14ac:dyDescent="0.2">
      <c r="B33" s="20"/>
      <c r="C33" s="35"/>
      <c r="D33" s="1" t="s">
        <v>425</v>
      </c>
      <c r="E33" s="346"/>
      <c r="F33" s="1070">
        <f>+begr!F33</f>
        <v>0</v>
      </c>
      <c r="G33" s="1070">
        <f>+begr!G33</f>
        <v>0</v>
      </c>
      <c r="H33" s="1070">
        <f>+begr!H33</f>
        <v>0</v>
      </c>
      <c r="I33" s="1070">
        <f>+begr!I33</f>
        <v>0</v>
      </c>
      <c r="J33" s="6"/>
      <c r="K33" s="24"/>
      <c r="M33" s="84"/>
    </row>
    <row r="34" spans="2:13" x14ac:dyDescent="0.2">
      <c r="B34" s="20"/>
      <c r="C34" s="35"/>
      <c r="D34" s="1" t="s">
        <v>426</v>
      </c>
      <c r="E34" s="346"/>
      <c r="F34" s="1070">
        <f>+begr!F34</f>
        <v>0</v>
      </c>
      <c r="G34" s="1070">
        <f>+begr!G34</f>
        <v>0</v>
      </c>
      <c r="H34" s="1070">
        <f>+begr!H34</f>
        <v>0</v>
      </c>
      <c r="I34" s="1070">
        <f>+begr!I34</f>
        <v>0</v>
      </c>
      <c r="J34" s="6"/>
      <c r="K34" s="24"/>
      <c r="M34" s="84"/>
    </row>
    <row r="35" spans="2:13" x14ac:dyDescent="0.2">
      <c r="B35" s="20"/>
      <c r="C35" s="35"/>
      <c r="D35" s="1" t="s">
        <v>255</v>
      </c>
      <c r="E35" s="346"/>
      <c r="F35" s="1070">
        <f>begr!F40</f>
        <v>62253.24010833331</v>
      </c>
      <c r="G35" s="1070">
        <f>begr!G40</f>
        <v>209560.82209333335</v>
      </c>
      <c r="H35" s="1070">
        <f>begr!H40</f>
        <v>206310.1920933334</v>
      </c>
      <c r="I35" s="1070">
        <f>begr!I40</f>
        <v>204135.24209333333</v>
      </c>
      <c r="J35" s="6"/>
      <c r="K35" s="24"/>
      <c r="M35" s="84"/>
    </row>
    <row r="36" spans="2:13" x14ac:dyDescent="0.2">
      <c r="B36" s="20"/>
      <c r="C36" s="35"/>
      <c r="D36" s="1"/>
      <c r="E36" s="346"/>
      <c r="F36" s="1070"/>
      <c r="G36" s="1070"/>
      <c r="H36" s="1070"/>
      <c r="I36" s="1070"/>
      <c r="J36" s="6"/>
      <c r="K36" s="24"/>
      <c r="M36" s="84"/>
    </row>
    <row r="37" spans="2:13" x14ac:dyDescent="0.2">
      <c r="B37" s="20"/>
      <c r="C37" s="35"/>
      <c r="D37" s="3" t="s">
        <v>427</v>
      </c>
      <c r="E37" s="3"/>
      <c r="F37" s="1070">
        <f>bal!G17</f>
        <v>0</v>
      </c>
      <c r="G37" s="1070">
        <f>bal!H17</f>
        <v>0</v>
      </c>
      <c r="H37" s="1070">
        <f>bal!I17</f>
        <v>0</v>
      </c>
      <c r="I37" s="1070">
        <f>bal!J17</f>
        <v>0</v>
      </c>
      <c r="J37" s="6"/>
      <c r="K37" s="24"/>
    </row>
    <row r="38" spans="2:13" x14ac:dyDescent="0.2">
      <c r="B38" s="20"/>
      <c r="C38" s="35"/>
      <c r="D38" s="3" t="s">
        <v>265</v>
      </c>
      <c r="E38" s="3"/>
      <c r="F38" s="1070">
        <f>bal!G23</f>
        <v>62253.24010833331</v>
      </c>
      <c r="G38" s="1070">
        <f>bal!H23</f>
        <v>271130.28720166662</v>
      </c>
      <c r="H38" s="1070">
        <f>bal!I23</f>
        <v>475016.64429500006</v>
      </c>
      <c r="I38" s="1070">
        <f>bal!J23</f>
        <v>677098.71638833336</v>
      </c>
      <c r="J38" s="6"/>
      <c r="K38" s="24"/>
    </row>
    <row r="39" spans="2:13" x14ac:dyDescent="0.2">
      <c r="B39" s="20"/>
      <c r="C39" s="35"/>
      <c r="D39" s="3" t="s">
        <v>428</v>
      </c>
      <c r="E39" s="3"/>
      <c r="F39" s="1070">
        <f>bal!G36</f>
        <v>62253.24010833331</v>
      </c>
      <c r="G39" s="1070">
        <f>bal!H36</f>
        <v>271814.06220166665</v>
      </c>
      <c r="H39" s="1070">
        <f>bal!I36</f>
        <v>478124.25429500005</v>
      </c>
      <c r="I39" s="1070">
        <f>bal!J36</f>
        <v>682259.49638833338</v>
      </c>
      <c r="J39" s="6"/>
      <c r="K39" s="24"/>
    </row>
    <row r="40" spans="2:13" x14ac:dyDescent="0.2">
      <c r="B40" s="20"/>
      <c r="C40" s="35"/>
      <c r="D40" s="3" t="s">
        <v>277</v>
      </c>
      <c r="E40" s="3"/>
      <c r="F40" s="1070">
        <f>bal!G42</f>
        <v>0</v>
      </c>
      <c r="G40" s="1070">
        <f>bal!H42</f>
        <v>-683.77500000000009</v>
      </c>
      <c r="H40" s="1070">
        <f>bal!I42</f>
        <v>-3107.6100000000006</v>
      </c>
      <c r="I40" s="1070">
        <f>bal!J42</f>
        <v>-5160.7800000000007</v>
      </c>
      <c r="J40" s="6"/>
      <c r="K40" s="24"/>
    </row>
    <row r="41" spans="2:13" x14ac:dyDescent="0.2">
      <c r="B41" s="20"/>
      <c r="C41" s="35"/>
      <c r="D41" s="3" t="s">
        <v>281</v>
      </c>
      <c r="E41" s="3"/>
      <c r="F41" s="1070">
        <f>bal!G46</f>
        <v>0</v>
      </c>
      <c r="G41" s="1070">
        <f>bal!H46</f>
        <v>0</v>
      </c>
      <c r="H41" s="1070">
        <f>bal!I46</f>
        <v>0</v>
      </c>
      <c r="I41" s="1070">
        <f>bal!J46</f>
        <v>0</v>
      </c>
      <c r="J41" s="6"/>
      <c r="K41" s="24"/>
    </row>
    <row r="42" spans="2:13" x14ac:dyDescent="0.2">
      <c r="B42" s="20"/>
      <c r="C42" s="35"/>
      <c r="D42" s="3" t="s">
        <v>284</v>
      </c>
      <c r="E42" s="3"/>
      <c r="F42" s="1070">
        <f>bal!G55</f>
        <v>0</v>
      </c>
      <c r="G42" s="1070">
        <f>bal!H55</f>
        <v>0</v>
      </c>
      <c r="H42" s="1070">
        <f>bal!I55</f>
        <v>0</v>
      </c>
      <c r="I42" s="1070">
        <f>bal!J55</f>
        <v>0</v>
      </c>
      <c r="J42" s="6"/>
      <c r="K42" s="24"/>
    </row>
    <row r="43" spans="2:13" x14ac:dyDescent="0.2">
      <c r="B43" s="20"/>
      <c r="C43" s="35"/>
      <c r="D43" s="3"/>
      <c r="E43" s="3"/>
      <c r="F43" s="1094"/>
      <c r="G43" s="1094"/>
      <c r="H43" s="1095"/>
      <c r="I43" s="1094"/>
      <c r="J43" s="6"/>
      <c r="K43" s="24"/>
    </row>
    <row r="44" spans="2:13" x14ac:dyDescent="0.2">
      <c r="B44" s="20"/>
      <c r="C44" s="35"/>
      <c r="D44" s="3" t="s">
        <v>429</v>
      </c>
      <c r="E44" s="3"/>
      <c r="F44" s="1096"/>
      <c r="G44" s="1096"/>
      <c r="H44" s="1096"/>
      <c r="I44" s="1096"/>
      <c r="J44" s="6"/>
      <c r="K44" s="24"/>
    </row>
    <row r="45" spans="2:13" x14ac:dyDescent="0.2">
      <c r="B45" s="20"/>
      <c r="C45" s="35"/>
      <c r="D45" s="3" t="s">
        <v>430</v>
      </c>
      <c r="E45" s="3"/>
      <c r="F45" s="1096"/>
      <c r="G45" s="1096"/>
      <c r="H45" s="1096"/>
      <c r="I45" s="1096"/>
      <c r="J45" s="6"/>
      <c r="K45" s="24"/>
    </row>
    <row r="46" spans="2:13" x14ac:dyDescent="0.2">
      <c r="B46" s="20"/>
      <c r="C46" s="35"/>
      <c r="D46" s="1" t="s">
        <v>431</v>
      </c>
      <c r="E46" s="3"/>
      <c r="F46" s="1096"/>
      <c r="G46" s="1096"/>
      <c r="H46" s="1096"/>
      <c r="I46" s="1096"/>
      <c r="J46" s="6"/>
      <c r="K46" s="24"/>
      <c r="M46" s="84"/>
    </row>
    <row r="47" spans="2:13" x14ac:dyDescent="0.2">
      <c r="B47" s="20"/>
      <c r="C47" s="35"/>
      <c r="D47" s="1" t="s">
        <v>432</v>
      </c>
      <c r="E47" s="3"/>
      <c r="F47" s="1096"/>
      <c r="G47" s="1096"/>
      <c r="H47" s="1096"/>
      <c r="I47" s="1096"/>
      <c r="J47" s="6"/>
      <c r="K47" s="24"/>
      <c r="M47" s="84"/>
    </row>
    <row r="48" spans="2:13" x14ac:dyDescent="0.2">
      <c r="B48" s="20"/>
      <c r="C48" s="35"/>
      <c r="D48" s="1" t="s">
        <v>433</v>
      </c>
      <c r="E48" s="3"/>
      <c r="F48" s="1096"/>
      <c r="G48" s="1096"/>
      <c r="H48" s="1096"/>
      <c r="I48" s="1096"/>
      <c r="J48" s="6"/>
      <c r="K48" s="24"/>
      <c r="M48" s="84"/>
    </row>
    <row r="49" spans="2:13" x14ac:dyDescent="0.2">
      <c r="B49" s="20"/>
      <c r="C49" s="35"/>
      <c r="D49" s="1" t="s">
        <v>434</v>
      </c>
      <c r="E49" s="3"/>
      <c r="F49" s="1096"/>
      <c r="G49" s="1096"/>
      <c r="H49" s="1096"/>
      <c r="I49" s="1096"/>
      <c r="J49" s="6"/>
      <c r="K49" s="24"/>
      <c r="M49" s="84"/>
    </row>
    <row r="50" spans="2:13" x14ac:dyDescent="0.2">
      <c r="B50" s="20"/>
      <c r="C50" s="35"/>
      <c r="D50" s="1" t="s">
        <v>519</v>
      </c>
      <c r="E50" s="3"/>
      <c r="F50" s="1096">
        <f>+geg!H27</f>
        <v>3</v>
      </c>
      <c r="G50" s="1096">
        <f>+geg!I27</f>
        <v>3</v>
      </c>
      <c r="H50" s="1096">
        <f>+geg!J27</f>
        <v>3</v>
      </c>
      <c r="I50" s="1096">
        <f>+geg!K27</f>
        <v>3</v>
      </c>
      <c r="J50" s="6"/>
      <c r="K50" s="24"/>
      <c r="M50" s="84"/>
    </row>
    <row r="51" spans="2:13" x14ac:dyDescent="0.2">
      <c r="B51" s="20"/>
      <c r="C51" s="35"/>
      <c r="D51" s="1" t="s">
        <v>520</v>
      </c>
      <c r="E51" s="3"/>
      <c r="F51" s="1096">
        <f>+geg!H32</f>
        <v>3</v>
      </c>
      <c r="G51" s="1096">
        <f>+geg!I32</f>
        <v>3</v>
      </c>
      <c r="H51" s="1096">
        <f>+geg!J32</f>
        <v>3</v>
      </c>
      <c r="I51" s="1096">
        <f>+geg!K32</f>
        <v>3</v>
      </c>
      <c r="J51" s="6"/>
      <c r="K51" s="24"/>
      <c r="M51" s="84"/>
    </row>
    <row r="52" spans="2:13" x14ac:dyDescent="0.2">
      <c r="B52" s="20"/>
      <c r="C52" s="35"/>
      <c r="D52" s="1" t="s">
        <v>521</v>
      </c>
      <c r="E52" s="3"/>
      <c r="F52" s="1096">
        <f>+geg!H37</f>
        <v>3</v>
      </c>
      <c r="G52" s="1096">
        <f>+geg!I37</f>
        <v>3</v>
      </c>
      <c r="H52" s="1096">
        <f>+geg!J37</f>
        <v>3</v>
      </c>
      <c r="I52" s="1096">
        <f>+geg!K37</f>
        <v>3</v>
      </c>
      <c r="J52" s="6"/>
      <c r="K52" s="24"/>
      <c r="M52" s="84"/>
    </row>
    <row r="53" spans="2:13" x14ac:dyDescent="0.2">
      <c r="B53" s="20"/>
      <c r="C53" s="35"/>
      <c r="D53" s="1" t="s">
        <v>435</v>
      </c>
      <c r="E53" s="3"/>
      <c r="F53" s="1096">
        <f>+geg!H42</f>
        <v>7</v>
      </c>
      <c r="G53" s="1096">
        <f>+geg!I42</f>
        <v>7</v>
      </c>
      <c r="H53" s="1096">
        <f>+geg!J42</f>
        <v>7</v>
      </c>
      <c r="I53" s="1096">
        <f>+geg!K42</f>
        <v>7</v>
      </c>
      <c r="J53" s="6"/>
      <c r="K53" s="24"/>
      <c r="M53" s="84"/>
    </row>
    <row r="54" spans="2:13" x14ac:dyDescent="0.2">
      <c r="B54" s="20"/>
      <c r="C54" s="35"/>
      <c r="D54" s="2" t="s">
        <v>436</v>
      </c>
      <c r="E54" s="3"/>
      <c r="F54" s="1096">
        <f>+geg!H39</f>
        <v>6</v>
      </c>
      <c r="G54" s="1096">
        <f>+geg!I39</f>
        <v>6</v>
      </c>
      <c r="H54" s="1096">
        <f>+geg!J39</f>
        <v>6</v>
      </c>
      <c r="I54" s="1096">
        <f>+geg!K39</f>
        <v>6</v>
      </c>
      <c r="J54" s="6"/>
      <c r="K54" s="24"/>
      <c r="M54" s="606"/>
    </row>
    <row r="55" spans="2:13" x14ac:dyDescent="0.2">
      <c r="B55" s="20"/>
      <c r="C55" s="35"/>
      <c r="D55" s="2" t="s">
        <v>437</v>
      </c>
      <c r="E55" s="3"/>
      <c r="F55" s="1096">
        <f>+geg!H40</f>
        <v>3</v>
      </c>
      <c r="G55" s="1096">
        <f>+geg!I40</f>
        <v>3</v>
      </c>
      <c r="H55" s="1096">
        <f>+geg!J40</f>
        <v>3</v>
      </c>
      <c r="I55" s="1096">
        <f>+geg!K40</f>
        <v>3</v>
      </c>
      <c r="J55" s="6"/>
      <c r="K55" s="24"/>
      <c r="M55" s="606"/>
    </row>
    <row r="56" spans="2:13" x14ac:dyDescent="0.2">
      <c r="B56" s="20"/>
      <c r="C56" s="35"/>
      <c r="D56" s="2" t="s">
        <v>675</v>
      </c>
      <c r="E56" s="3"/>
      <c r="F56" s="1096">
        <f>+geg!H47</f>
        <v>0</v>
      </c>
      <c r="G56" s="1096">
        <f>+geg!I47</f>
        <v>0</v>
      </c>
      <c r="H56" s="1096">
        <f>+geg!J47</f>
        <v>0</v>
      </c>
      <c r="I56" s="1096">
        <f>+geg!K47</f>
        <v>0</v>
      </c>
      <c r="J56" s="6"/>
      <c r="K56" s="24"/>
      <c r="M56" s="606"/>
    </row>
    <row r="57" spans="2:13" x14ac:dyDescent="0.2">
      <c r="B57" s="20"/>
      <c r="C57" s="35"/>
      <c r="D57" s="2" t="s">
        <v>676</v>
      </c>
      <c r="E57" s="3"/>
      <c r="F57" s="1096">
        <f>+geg!H45</f>
        <v>0</v>
      </c>
      <c r="G57" s="1096">
        <f>+geg!I45</f>
        <v>0</v>
      </c>
      <c r="H57" s="1096">
        <f>+geg!J45</f>
        <v>0</v>
      </c>
      <c r="I57" s="1096">
        <f>+geg!K45</f>
        <v>0</v>
      </c>
      <c r="J57" s="6"/>
      <c r="K57" s="24"/>
      <c r="M57" s="606"/>
    </row>
    <row r="58" spans="2:13" x14ac:dyDescent="0.2">
      <c r="B58" s="20"/>
      <c r="C58" s="35"/>
      <c r="D58" s="2" t="s">
        <v>677</v>
      </c>
      <c r="E58" s="3"/>
      <c r="F58" s="1096">
        <f>+geg!H46</f>
        <v>0</v>
      </c>
      <c r="G58" s="1096">
        <f>+geg!I46</f>
        <v>0</v>
      </c>
      <c r="H58" s="1096">
        <f>+geg!J46</f>
        <v>0</v>
      </c>
      <c r="I58" s="1096">
        <f>+geg!K46</f>
        <v>0</v>
      </c>
      <c r="J58" s="6"/>
      <c r="K58" s="24"/>
      <c r="M58" s="606"/>
    </row>
    <row r="59" spans="2:13" x14ac:dyDescent="0.2">
      <c r="B59" s="20"/>
      <c r="C59" s="35"/>
      <c r="D59" s="1"/>
      <c r="E59" s="3"/>
      <c r="F59" s="1096"/>
      <c r="G59" s="1096"/>
      <c r="H59" s="1096"/>
      <c r="I59" s="1096"/>
      <c r="J59" s="6"/>
      <c r="K59" s="24"/>
      <c r="M59" s="84"/>
    </row>
    <row r="60" spans="2:13" x14ac:dyDescent="0.2">
      <c r="B60" s="20"/>
      <c r="C60" s="35"/>
      <c r="D60" s="869" t="s">
        <v>656</v>
      </c>
      <c r="E60" s="3"/>
      <c r="F60" s="1086">
        <f>+lasten!I151</f>
        <v>2683.1652802893313</v>
      </c>
      <c r="G60" s="1086">
        <f>+lasten!J151</f>
        <v>2821.7490054249552</v>
      </c>
      <c r="H60" s="1086">
        <f>+lasten!K151</f>
        <v>2942.4824593128396</v>
      </c>
      <c r="I60" s="1086">
        <f>+lasten!L151</f>
        <v>3037.2802893309226</v>
      </c>
      <c r="J60" s="6"/>
      <c r="K60" s="24"/>
      <c r="M60" s="84"/>
    </row>
    <row r="61" spans="2:13" x14ac:dyDescent="0.2">
      <c r="B61" s="20"/>
      <c r="C61" s="35"/>
      <c r="D61" s="1" t="s">
        <v>438</v>
      </c>
      <c r="E61" s="3"/>
      <c r="F61" s="1086">
        <f>+lasten!I153</f>
        <v>0</v>
      </c>
      <c r="G61" s="1086">
        <f>+lasten!J153</f>
        <v>683.77500000000009</v>
      </c>
      <c r="H61" s="1086">
        <f>+lasten!K153</f>
        <v>2423.8350000000005</v>
      </c>
      <c r="I61" s="1086">
        <f>+lasten!L153</f>
        <v>2053.17</v>
      </c>
      <c r="J61" s="6"/>
      <c r="K61" s="24"/>
      <c r="M61" s="84"/>
    </row>
    <row r="62" spans="2:13" x14ac:dyDescent="0.2">
      <c r="B62" s="20"/>
      <c r="C62" s="35"/>
      <c r="D62" s="3" t="s">
        <v>439</v>
      </c>
      <c r="E62" s="3"/>
      <c r="F62" s="1086">
        <f>+lasten!H152</f>
        <v>0</v>
      </c>
      <c r="G62" s="1086">
        <f>+lasten!I152</f>
        <v>0</v>
      </c>
      <c r="H62" s="1086">
        <f>+lasten!J152</f>
        <v>0</v>
      </c>
      <c r="I62" s="1086">
        <f>+lasten!K152</f>
        <v>0</v>
      </c>
      <c r="J62" s="6"/>
      <c r="K62" s="24"/>
    </row>
    <row r="63" spans="2:13" x14ac:dyDescent="0.2">
      <c r="B63" s="20"/>
      <c r="C63" s="35"/>
      <c r="D63" s="350" t="s">
        <v>440</v>
      </c>
      <c r="E63" s="3"/>
      <c r="F63" s="1097">
        <f>7/12*ken!F192+5/12*ken!G192</f>
        <v>1</v>
      </c>
      <c r="G63" s="1097">
        <f>7/12*ken!G192+5/12*ken!H192</f>
        <v>1</v>
      </c>
      <c r="H63" s="1097">
        <f>7/12*ken!H192+5/12*ken!I192</f>
        <v>1</v>
      </c>
      <c r="I63" s="1097">
        <f>7/12*ken!I192+5/12*ken!J192</f>
        <v>1</v>
      </c>
      <c r="J63" s="6"/>
      <c r="K63" s="24"/>
      <c r="M63" s="85"/>
    </row>
    <row r="64" spans="2:13" x14ac:dyDescent="0.2">
      <c r="B64" s="20"/>
      <c r="C64" s="35"/>
      <c r="D64" s="350" t="s">
        <v>441</v>
      </c>
      <c r="E64" s="3"/>
      <c r="F64" s="1097">
        <f>7/12*ken!F193+5/12*ken!G193</f>
        <v>1</v>
      </c>
      <c r="G64" s="1097">
        <f>7/12*ken!G193+5/12*ken!H193</f>
        <v>1</v>
      </c>
      <c r="H64" s="1097">
        <f>7/12*ken!H193+5/12*ken!I193</f>
        <v>1</v>
      </c>
      <c r="I64" s="1097">
        <f>7/12*ken!I193+5/12*ken!J193</f>
        <v>1</v>
      </c>
      <c r="J64" s="6"/>
      <c r="K64" s="24"/>
      <c r="M64" s="85"/>
    </row>
    <row r="65" spans="2:13" x14ac:dyDescent="0.2">
      <c r="B65" s="20"/>
      <c r="C65" s="35"/>
      <c r="D65" s="350" t="s">
        <v>442</v>
      </c>
      <c r="E65" s="3"/>
      <c r="F65" s="1097">
        <f>7/12*ken!F194+5/12*ken!G194</f>
        <v>0</v>
      </c>
      <c r="G65" s="1097">
        <f>7/12*ken!G194+5/12*ken!H194</f>
        <v>0</v>
      </c>
      <c r="H65" s="1097">
        <f>7/12*ken!H194+5/12*ken!I194</f>
        <v>0</v>
      </c>
      <c r="I65" s="1097">
        <f>7/12*ken!I194+5/12*ken!J194</f>
        <v>0</v>
      </c>
      <c r="J65" s="6"/>
      <c r="K65" s="24"/>
      <c r="M65" s="85"/>
    </row>
    <row r="66" spans="2:13" x14ac:dyDescent="0.2">
      <c r="B66" s="20"/>
      <c r="C66" s="35"/>
      <c r="D66" s="3"/>
      <c r="E66" s="3"/>
      <c r="F66" s="1075"/>
      <c r="G66" s="1075"/>
      <c r="H66" s="1075"/>
      <c r="I66" s="1075"/>
      <c r="J66" s="6"/>
      <c r="K66" s="24"/>
    </row>
    <row r="67" spans="2:13" x14ac:dyDescent="0.2">
      <c r="B67" s="20"/>
      <c r="C67" s="35"/>
      <c r="D67" s="3" t="s">
        <v>443</v>
      </c>
      <c r="E67" s="3"/>
      <c r="F67" s="1086">
        <f>+baten!G191</f>
        <v>0</v>
      </c>
      <c r="G67" s="1086">
        <f>+baten!H191</f>
        <v>0</v>
      </c>
      <c r="H67" s="1086">
        <f>+baten!I191</f>
        <v>0</v>
      </c>
      <c r="I67" s="1086">
        <f>+baten!J191</f>
        <v>0</v>
      </c>
      <c r="J67" s="6"/>
      <c r="K67" s="24"/>
    </row>
    <row r="68" spans="2:13" x14ac:dyDescent="0.2">
      <c r="B68" s="20"/>
      <c r="C68" s="35"/>
      <c r="D68" s="3" t="s">
        <v>444</v>
      </c>
      <c r="E68" s="3"/>
      <c r="F68" s="1086">
        <f>+baten!G204</f>
        <v>0</v>
      </c>
      <c r="G68" s="1086">
        <f>+baten!H204</f>
        <v>0</v>
      </c>
      <c r="H68" s="1086">
        <f>+baten!I204</f>
        <v>0</v>
      </c>
      <c r="I68" s="1086">
        <f>+baten!J204</f>
        <v>0</v>
      </c>
      <c r="J68" s="6"/>
      <c r="K68" s="24"/>
    </row>
    <row r="69" spans="2:13" x14ac:dyDescent="0.2">
      <c r="B69" s="20"/>
      <c r="C69" s="35"/>
      <c r="D69" s="3"/>
      <c r="E69" s="3"/>
      <c r="F69" s="1086"/>
      <c r="G69" s="1086"/>
      <c r="H69" s="1086"/>
      <c r="I69" s="1086"/>
      <c r="J69" s="6"/>
      <c r="K69" s="24"/>
    </row>
    <row r="70" spans="2:13" x14ac:dyDescent="0.2">
      <c r="B70" s="20"/>
      <c r="C70" s="35"/>
      <c r="D70" s="1" t="s">
        <v>445</v>
      </c>
      <c r="E70" s="3"/>
      <c r="F70" s="1086">
        <f>+act!G29</f>
        <v>0</v>
      </c>
      <c r="G70" s="1086">
        <f>+act!H29</f>
        <v>0</v>
      </c>
      <c r="H70" s="1086">
        <f>+act!I29</f>
        <v>0</v>
      </c>
      <c r="I70" s="1086">
        <f>+act!J29</f>
        <v>0</v>
      </c>
      <c r="J70" s="6"/>
      <c r="K70" s="24"/>
      <c r="M70" s="84"/>
    </row>
    <row r="71" spans="2:13" x14ac:dyDescent="0.2">
      <c r="B71" s="20"/>
      <c r="C71" s="35"/>
      <c r="D71" s="1" t="s">
        <v>446</v>
      </c>
      <c r="E71" s="3"/>
      <c r="F71" s="1086">
        <f>+mop!G18</f>
        <v>0</v>
      </c>
      <c r="G71" s="1086">
        <f>+mop!H18</f>
        <v>0</v>
      </c>
      <c r="H71" s="1086">
        <f>+mop!I18</f>
        <v>0</v>
      </c>
      <c r="I71" s="1086">
        <f>+mop!J18</f>
        <v>0</v>
      </c>
      <c r="J71" s="6"/>
      <c r="K71" s="24"/>
      <c r="M71" s="84"/>
    </row>
    <row r="72" spans="2:13" x14ac:dyDescent="0.2">
      <c r="B72" s="20"/>
      <c r="C72" s="35"/>
      <c r="D72" s="3"/>
      <c r="E72" s="3"/>
      <c r="F72" s="1086"/>
      <c r="G72" s="1086"/>
      <c r="H72" s="1086"/>
      <c r="I72" s="1086"/>
      <c r="J72" s="6"/>
      <c r="K72" s="24"/>
    </row>
    <row r="73" spans="2:13" x14ac:dyDescent="0.2">
      <c r="B73" s="20"/>
      <c r="C73" s="35"/>
      <c r="D73" s="1" t="s">
        <v>372</v>
      </c>
      <c r="E73" s="3"/>
      <c r="F73" s="1086">
        <f>+ken!F16</f>
        <v>173537.52010833332</v>
      </c>
      <c r="G73" s="1086">
        <f>+ken!G16</f>
        <v>326592.86209333339</v>
      </c>
      <c r="H73" s="1086">
        <f>+ken!H16</f>
        <v>328349.65209333343</v>
      </c>
      <c r="I73" s="1086">
        <f>+ken!I16</f>
        <v>330106.44209333335</v>
      </c>
      <c r="J73" s="6"/>
      <c r="K73" s="24"/>
      <c r="M73" s="84"/>
    </row>
    <row r="74" spans="2:13" x14ac:dyDescent="0.2">
      <c r="B74" s="20"/>
      <c r="C74" s="35"/>
      <c r="D74" s="1" t="s">
        <v>447</v>
      </c>
      <c r="E74" s="3"/>
      <c r="F74" s="1086">
        <f>+baten!G195+baten!G208</f>
        <v>0</v>
      </c>
      <c r="G74" s="1086">
        <f>+baten!H195+baten!H208</f>
        <v>0</v>
      </c>
      <c r="H74" s="1086">
        <f>+baten!I195+baten!I208</f>
        <v>0</v>
      </c>
      <c r="I74" s="1086">
        <f>+baten!J195+baten!J208</f>
        <v>0</v>
      </c>
      <c r="J74" s="6"/>
      <c r="K74" s="24"/>
      <c r="M74" s="84"/>
    </row>
    <row r="75" spans="2:13" x14ac:dyDescent="0.2">
      <c r="B75" s="20"/>
      <c r="C75" s="35"/>
      <c r="D75" s="1" t="s">
        <v>448</v>
      </c>
      <c r="E75" s="3"/>
      <c r="F75" s="1086">
        <f>+baten!G196+baten!G209</f>
        <v>0</v>
      </c>
      <c r="G75" s="1086">
        <f>+baten!H196+baten!H209</f>
        <v>0</v>
      </c>
      <c r="H75" s="1086">
        <f>+baten!I196+baten!I209</f>
        <v>0</v>
      </c>
      <c r="I75" s="1086">
        <f>+baten!J196+baten!J209</f>
        <v>0</v>
      </c>
      <c r="J75" s="6"/>
      <c r="K75" s="24"/>
      <c r="M75" s="84"/>
    </row>
    <row r="76" spans="2:13" x14ac:dyDescent="0.2">
      <c r="B76" s="20"/>
      <c r="C76" s="35"/>
      <c r="D76" s="1" t="s">
        <v>449</v>
      </c>
      <c r="E76" s="3"/>
      <c r="F76" s="1086">
        <f>+ken!F28</f>
        <v>111284.28000000001</v>
      </c>
      <c r="G76" s="1086">
        <f>+ken!G28</f>
        <v>117032.04000000002</v>
      </c>
      <c r="H76" s="1086">
        <f>+ken!H28</f>
        <v>122039.46000000002</v>
      </c>
      <c r="I76" s="1086">
        <f>+ken!I28</f>
        <v>125971.20000000001</v>
      </c>
      <c r="J76" s="6"/>
      <c r="K76" s="24"/>
      <c r="M76" s="84"/>
    </row>
    <row r="77" spans="2:13" x14ac:dyDescent="0.2">
      <c r="B77" s="20"/>
      <c r="C77" s="35"/>
      <c r="D77" s="1" t="s">
        <v>450</v>
      </c>
      <c r="E77" s="3"/>
      <c r="F77" s="1086">
        <f>+lasten!I154</f>
        <v>111284.28000000001</v>
      </c>
      <c r="G77" s="1086">
        <f>+lasten!J154</f>
        <v>117032.04000000002</v>
      </c>
      <c r="H77" s="1086">
        <f>+lasten!K154</f>
        <v>122039.46000000002</v>
      </c>
      <c r="I77" s="1086">
        <f>+lasten!L154</f>
        <v>125971.20000000001</v>
      </c>
      <c r="J77" s="6"/>
      <c r="K77" s="24"/>
      <c r="M77" s="84"/>
    </row>
    <row r="78" spans="2:13" x14ac:dyDescent="0.2">
      <c r="B78" s="20"/>
      <c r="C78" s="35"/>
      <c r="D78" s="1" t="s">
        <v>451</v>
      </c>
      <c r="E78" s="3"/>
      <c r="F78" s="1086">
        <f>+ken!F42</f>
        <v>0</v>
      </c>
      <c r="G78" s="1086">
        <f>+ken!G42</f>
        <v>0</v>
      </c>
      <c r="H78" s="1086">
        <f>+ken!H42</f>
        <v>0</v>
      </c>
      <c r="I78" s="1086">
        <f>+ken!I42</f>
        <v>0</v>
      </c>
      <c r="J78" s="6"/>
      <c r="K78" s="24"/>
      <c r="M78" s="84"/>
    </row>
    <row r="79" spans="2:13" x14ac:dyDescent="0.2">
      <c r="B79" s="20"/>
      <c r="C79" s="35"/>
      <c r="D79" s="1" t="s">
        <v>452</v>
      </c>
      <c r="E79" s="3"/>
      <c r="F79" s="1086">
        <f>+ken!F49</f>
        <v>0</v>
      </c>
      <c r="G79" s="1086">
        <f>+ken!G49</f>
        <v>0</v>
      </c>
      <c r="H79" s="1086">
        <f>+ken!H49</f>
        <v>0</v>
      </c>
      <c r="I79" s="1086">
        <f>+ken!I49</f>
        <v>0</v>
      </c>
      <c r="J79" s="6"/>
      <c r="K79" s="24"/>
      <c r="M79" s="84"/>
    </row>
    <row r="80" spans="2:13" x14ac:dyDescent="0.2">
      <c r="B80" s="20"/>
      <c r="C80" s="35"/>
      <c r="D80" s="1" t="s">
        <v>221</v>
      </c>
      <c r="E80" s="3"/>
      <c r="F80" s="1086">
        <f>+ken!F55</f>
        <v>0</v>
      </c>
      <c r="G80" s="1086">
        <f>+ken!G55</f>
        <v>0</v>
      </c>
      <c r="H80" s="1086">
        <f>+ken!H55</f>
        <v>0</v>
      </c>
      <c r="I80" s="1086">
        <f>+ken!I55</f>
        <v>0</v>
      </c>
      <c r="J80" s="6"/>
      <c r="K80" s="24"/>
      <c r="M80" s="84"/>
    </row>
    <row r="81" spans="2:13" x14ac:dyDescent="0.2">
      <c r="B81" s="20"/>
      <c r="C81" s="35"/>
      <c r="D81" s="1" t="s">
        <v>453</v>
      </c>
      <c r="E81" s="3"/>
      <c r="F81" s="1086">
        <f>+ken!F61</f>
        <v>0</v>
      </c>
      <c r="G81" s="1086">
        <f>+ken!G61</f>
        <v>0</v>
      </c>
      <c r="H81" s="1086">
        <f>+ken!H61</f>
        <v>0</v>
      </c>
      <c r="I81" s="1086">
        <f>+ken!I61</f>
        <v>0</v>
      </c>
      <c r="J81" s="6"/>
      <c r="K81" s="24"/>
      <c r="M81" s="84"/>
    </row>
    <row r="82" spans="2:13" x14ac:dyDescent="0.2">
      <c r="B82" s="20"/>
      <c r="C82" s="35"/>
      <c r="D82" s="1" t="s">
        <v>454</v>
      </c>
      <c r="E82" s="3"/>
      <c r="F82" s="1086">
        <f>+ken!F71</f>
        <v>0</v>
      </c>
      <c r="G82" s="1086">
        <f>+ken!G71</f>
        <v>0</v>
      </c>
      <c r="H82" s="1086">
        <f>+ken!H71</f>
        <v>0</v>
      </c>
      <c r="I82" s="1086">
        <f>+ken!I71</f>
        <v>0</v>
      </c>
      <c r="J82" s="6"/>
      <c r="K82" s="24"/>
      <c r="M82" s="84"/>
    </row>
    <row r="83" spans="2:13" x14ac:dyDescent="0.2">
      <c r="B83" s="20"/>
      <c r="C83" s="35"/>
      <c r="D83" s="1" t="s">
        <v>455</v>
      </c>
      <c r="E83" s="3"/>
      <c r="F83" s="1086">
        <f>+ken!F74</f>
        <v>0</v>
      </c>
      <c r="G83" s="1086">
        <f>+ken!G74</f>
        <v>0</v>
      </c>
      <c r="H83" s="1086">
        <f>+ken!H74</f>
        <v>0</v>
      </c>
      <c r="I83" s="1086">
        <f>+ken!I74</f>
        <v>0</v>
      </c>
      <c r="J83" s="6"/>
      <c r="K83" s="24"/>
      <c r="M83" s="84"/>
    </row>
    <row r="84" spans="2:13" x14ac:dyDescent="0.2">
      <c r="B84" s="20"/>
      <c r="C84" s="35"/>
      <c r="D84" s="1" t="s">
        <v>346</v>
      </c>
      <c r="E84" s="3"/>
      <c r="F84" s="1086">
        <f>+ken!F82</f>
        <v>0</v>
      </c>
      <c r="G84" s="1086">
        <f>+ken!G82</f>
        <v>0</v>
      </c>
      <c r="H84" s="1086">
        <f>+ken!H82</f>
        <v>0</v>
      </c>
      <c r="I84" s="1086">
        <f>+ken!I82</f>
        <v>0</v>
      </c>
      <c r="J84" s="6"/>
      <c r="K84" s="24"/>
      <c r="M84" s="84"/>
    </row>
    <row r="85" spans="2:13" s="508" customFormat="1" x14ac:dyDescent="0.2">
      <c r="B85" s="503"/>
      <c r="C85" s="504"/>
      <c r="D85" s="1" t="s">
        <v>688</v>
      </c>
      <c r="E85" s="505"/>
      <c r="F85" s="1086">
        <f>+ken!F92</f>
        <v>0</v>
      </c>
      <c r="G85" s="1086">
        <f>+ken!G92</f>
        <v>0</v>
      </c>
      <c r="H85" s="1086">
        <f>+ken!H92</f>
        <v>0</v>
      </c>
      <c r="I85" s="1086">
        <f>+ken!I92</f>
        <v>0</v>
      </c>
      <c r="J85" s="506"/>
      <c r="K85" s="507"/>
      <c r="M85" s="84"/>
    </row>
    <row r="86" spans="2:13" x14ac:dyDescent="0.2">
      <c r="B86" s="20"/>
      <c r="C86" s="41"/>
      <c r="D86" s="187"/>
      <c r="E86" s="297"/>
      <c r="F86" s="297"/>
      <c r="G86" s="297"/>
      <c r="H86" s="509"/>
      <c r="I86" s="297"/>
      <c r="J86" s="43"/>
      <c r="K86" s="24"/>
    </row>
    <row r="87" spans="2:13" x14ac:dyDescent="0.2">
      <c r="B87" s="20"/>
      <c r="C87" s="22"/>
      <c r="D87" s="22"/>
      <c r="E87" s="22"/>
      <c r="F87" s="22"/>
      <c r="G87" s="22"/>
      <c r="H87" s="510"/>
      <c r="I87" s="22"/>
      <c r="J87" s="22"/>
      <c r="K87" s="24"/>
    </row>
    <row r="88" spans="2:13" ht="15" x14ac:dyDescent="0.25">
      <c r="B88" s="44"/>
      <c r="C88" s="45"/>
      <c r="D88" s="45"/>
      <c r="E88" s="45"/>
      <c r="F88" s="45"/>
      <c r="G88" s="45"/>
      <c r="H88" s="511"/>
      <c r="I88" s="45"/>
      <c r="J88" s="47"/>
      <c r="K88" s="48"/>
    </row>
    <row r="89" spans="2:13" x14ac:dyDescent="0.2">
      <c r="H89" s="94"/>
    </row>
    <row r="90" spans="2:13" x14ac:dyDescent="0.2">
      <c r="H90" s="94"/>
    </row>
    <row r="91" spans="2:13" x14ac:dyDescent="0.2">
      <c r="H91" s="94"/>
    </row>
    <row r="92" spans="2:13" x14ac:dyDescent="0.2">
      <c r="H92" s="94"/>
    </row>
    <row r="93" spans="2:13" x14ac:dyDescent="0.2">
      <c r="H93" s="94"/>
    </row>
    <row r="94" spans="2:13" x14ac:dyDescent="0.2">
      <c r="H94" s="94"/>
    </row>
    <row r="95" spans="2:13" x14ac:dyDescent="0.2">
      <c r="H95" s="94"/>
    </row>
    <row r="96" spans="2:13" x14ac:dyDescent="0.2">
      <c r="H96" s="94"/>
    </row>
    <row r="97" spans="8:8" x14ac:dyDescent="0.2">
      <c r="H97" s="94"/>
    </row>
    <row r="98" spans="8:8" x14ac:dyDescent="0.2">
      <c r="H98" s="94"/>
    </row>
    <row r="99" spans="8:8" x14ac:dyDescent="0.2">
      <c r="H99" s="94"/>
    </row>
    <row r="100" spans="8:8" x14ac:dyDescent="0.2">
      <c r="H100" s="94"/>
    </row>
    <row r="101" spans="8:8" x14ac:dyDescent="0.2">
      <c r="H101" s="94"/>
    </row>
    <row r="102" spans="8:8" x14ac:dyDescent="0.2">
      <c r="H102" s="94"/>
    </row>
    <row r="103" spans="8:8" x14ac:dyDescent="0.2">
      <c r="H103" s="94"/>
    </row>
    <row r="104" spans="8:8" x14ac:dyDescent="0.2">
      <c r="H104" s="94"/>
    </row>
    <row r="105" spans="8:8" x14ac:dyDescent="0.2">
      <c r="H105" s="94"/>
    </row>
    <row r="106" spans="8:8" x14ac:dyDescent="0.2">
      <c r="H106" s="94"/>
    </row>
    <row r="107" spans="8:8" x14ac:dyDescent="0.2">
      <c r="H107" s="94"/>
    </row>
    <row r="108" spans="8:8" x14ac:dyDescent="0.2">
      <c r="H108" s="94"/>
    </row>
    <row r="109" spans="8:8" x14ac:dyDescent="0.2">
      <c r="H109" s="94"/>
    </row>
    <row r="110" spans="8:8" x14ac:dyDescent="0.2">
      <c r="H110" s="94"/>
    </row>
    <row r="111" spans="8:8" x14ac:dyDescent="0.2">
      <c r="H111" s="94"/>
    </row>
    <row r="112" spans="8:8" x14ac:dyDescent="0.2">
      <c r="H112" s="94"/>
    </row>
    <row r="113" spans="8:8" x14ac:dyDescent="0.2">
      <c r="H113" s="94"/>
    </row>
    <row r="114" spans="8:8" x14ac:dyDescent="0.2">
      <c r="H114" s="94"/>
    </row>
    <row r="115" spans="8:8" x14ac:dyDescent="0.2">
      <c r="H115" s="94"/>
    </row>
    <row r="116" spans="8:8" x14ac:dyDescent="0.2">
      <c r="H116" s="94"/>
    </row>
    <row r="117" spans="8:8" x14ac:dyDescent="0.2">
      <c r="H117" s="94"/>
    </row>
    <row r="118" spans="8:8" x14ac:dyDescent="0.2">
      <c r="H118" s="94"/>
    </row>
    <row r="119" spans="8:8" x14ac:dyDescent="0.2">
      <c r="H119" s="94"/>
    </row>
    <row r="120" spans="8:8" x14ac:dyDescent="0.2">
      <c r="H120" s="94"/>
    </row>
    <row r="121" spans="8:8" x14ac:dyDescent="0.2">
      <c r="H121" s="94"/>
    </row>
    <row r="122" spans="8:8" x14ac:dyDescent="0.2">
      <c r="H122" s="94"/>
    </row>
    <row r="123" spans="8:8" x14ac:dyDescent="0.2">
      <c r="H123" s="94"/>
    </row>
    <row r="124" spans="8:8" x14ac:dyDescent="0.2">
      <c r="H124" s="94"/>
    </row>
    <row r="125" spans="8:8" x14ac:dyDescent="0.2">
      <c r="H125" s="94"/>
    </row>
    <row r="126" spans="8:8" x14ac:dyDescent="0.2">
      <c r="H126" s="94"/>
    </row>
    <row r="127" spans="8:8" x14ac:dyDescent="0.2">
      <c r="H127" s="94"/>
    </row>
    <row r="128" spans="8:8" x14ac:dyDescent="0.2">
      <c r="H128" s="94"/>
    </row>
  </sheetData>
  <sheetProtection algorithmName="SHA-512" hashValue="jBnFoI5Vt23JcZuOE+2RyoZiWpImvrsZJQ2acpdOQHKqqqsCCHLsLxVxRu+JMoZsUmjEPn59xo8TFaq646W+2A==" saltValue="cWYn1uk95FZh8Ku3lEWJtw==" spinCount="100000" sheet="1" objects="1" scenarios="1"/>
  <mergeCells count="1">
    <mergeCell ref="F9:H9"/>
  </mergeCells>
  <pageMargins left="0.7" right="0.7" top="0.75" bottom="0.75" header="0.3" footer="0.3"/>
  <pageSetup paperSize="9" scale="5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208"/>
  <sheetViews>
    <sheetView zoomScale="85" zoomScaleNormal="85" workbookViewId="0"/>
  </sheetViews>
  <sheetFormatPr defaultColWidth="9.140625" defaultRowHeight="12.75" x14ac:dyDescent="0.2"/>
  <cols>
    <col min="1" max="1" width="4" style="696" customWidth="1"/>
    <col min="2" max="2" width="42.85546875" style="696" customWidth="1"/>
    <col min="3" max="9" width="16.85546875" style="696" customWidth="1"/>
    <col min="10" max="12" width="14.85546875" style="696" customWidth="1"/>
    <col min="13" max="16384" width="9.140625" style="696"/>
  </cols>
  <sheetData>
    <row r="2" spans="2:11" s="4" customFormat="1" x14ac:dyDescent="0.2">
      <c r="B2" s="4" t="s">
        <v>49</v>
      </c>
      <c r="C2" s="693" t="s">
        <v>103</v>
      </c>
      <c r="D2" s="693" t="s">
        <v>50</v>
      </c>
      <c r="E2" s="693" t="s">
        <v>51</v>
      </c>
      <c r="F2" s="693" t="s">
        <v>52</v>
      </c>
      <c r="G2" s="693" t="s">
        <v>53</v>
      </c>
      <c r="H2" s="693" t="s">
        <v>54</v>
      </c>
      <c r="I2" s="693" t="s">
        <v>104</v>
      </c>
      <c r="J2" s="693" t="s">
        <v>483</v>
      </c>
      <c r="K2" s="693" t="s">
        <v>485</v>
      </c>
    </row>
    <row r="3" spans="2:11" s="4" customFormat="1" x14ac:dyDescent="0.2">
      <c r="B3" s="4" t="s">
        <v>55</v>
      </c>
      <c r="C3" s="694">
        <v>41548</v>
      </c>
      <c r="D3" s="694">
        <v>41913</v>
      </c>
      <c r="E3" s="694">
        <v>42278</v>
      </c>
      <c r="F3" s="694">
        <v>42644</v>
      </c>
      <c r="G3" s="694">
        <v>43009</v>
      </c>
      <c r="H3" s="694">
        <v>43374</v>
      </c>
      <c r="I3" s="694">
        <v>43739</v>
      </c>
      <c r="J3" s="694">
        <v>44105</v>
      </c>
      <c r="K3" s="694">
        <v>44470</v>
      </c>
    </row>
    <row r="4" spans="2:11" s="4" customFormat="1" x14ac:dyDescent="0.2">
      <c r="B4" s="4" t="s">
        <v>56</v>
      </c>
      <c r="C4" s="4">
        <v>2014</v>
      </c>
      <c r="D4" s="4">
        <v>2015</v>
      </c>
      <c r="E4" s="4">
        <v>2016</v>
      </c>
      <c r="F4" s="4">
        <v>2017</v>
      </c>
      <c r="G4" s="4">
        <v>2018</v>
      </c>
      <c r="H4" s="4">
        <v>2019</v>
      </c>
      <c r="I4" s="4">
        <v>2020</v>
      </c>
      <c r="J4" s="4">
        <v>2021</v>
      </c>
      <c r="K4" s="4">
        <v>2022</v>
      </c>
    </row>
    <row r="5" spans="2:11" s="4" customFormat="1" x14ac:dyDescent="0.2">
      <c r="B5" s="4" t="s">
        <v>115</v>
      </c>
      <c r="C5" s="694">
        <v>41671</v>
      </c>
      <c r="D5" s="694">
        <v>42036</v>
      </c>
      <c r="E5" s="694">
        <v>42401</v>
      </c>
      <c r="F5" s="694">
        <v>42767</v>
      </c>
      <c r="G5" s="694">
        <v>43132</v>
      </c>
      <c r="H5" s="694">
        <v>43497</v>
      </c>
      <c r="I5" s="694">
        <v>43862</v>
      </c>
      <c r="J5" s="694">
        <v>44228</v>
      </c>
      <c r="K5" s="694">
        <v>44593</v>
      </c>
    </row>
    <row r="7" spans="2:11" x14ac:dyDescent="0.2">
      <c r="B7" s="695" t="s">
        <v>57</v>
      </c>
      <c r="C7" s="1197" t="str">
        <f xml:space="preserve"> C2</f>
        <v>2014/15</v>
      </c>
      <c r="D7" s="1197" t="str">
        <f xml:space="preserve"> D2</f>
        <v>2015/16</v>
      </c>
    </row>
    <row r="8" spans="2:11" x14ac:dyDescent="0.2">
      <c r="B8" s="696" t="s">
        <v>58</v>
      </c>
      <c r="C8" s="697">
        <f>+C9+C12</f>
        <v>83396.12</v>
      </c>
      <c r="D8" s="697">
        <f>+D9+D12</f>
        <v>83396.12</v>
      </c>
      <c r="J8" s="4"/>
      <c r="K8" s="4"/>
    </row>
    <row r="9" spans="2:11" x14ac:dyDescent="0.2">
      <c r="B9" s="696" t="s">
        <v>59</v>
      </c>
      <c r="C9" s="1201">
        <v>80909.119999999995</v>
      </c>
      <c r="D9" s="1201">
        <v>80909.119999999995</v>
      </c>
    </row>
    <row r="10" spans="2:11" x14ac:dyDescent="0.2">
      <c r="B10" s="696" t="s">
        <v>60</v>
      </c>
      <c r="C10" s="1201">
        <v>61498.16</v>
      </c>
      <c r="D10" s="1201">
        <v>61889.29</v>
      </c>
    </row>
    <row r="11" spans="2:11" x14ac:dyDescent="0.2">
      <c r="B11" s="696" t="s">
        <v>61</v>
      </c>
      <c r="C11" s="697">
        <f>+C9-C10</f>
        <v>19410.959999999992</v>
      </c>
      <c r="D11" s="697">
        <f>+D9-D10</f>
        <v>19019.829999999994</v>
      </c>
      <c r="E11" s="1198">
        <v>21506.83</v>
      </c>
    </row>
    <row r="12" spans="2:11" x14ac:dyDescent="0.2">
      <c r="B12" s="696" t="s">
        <v>62</v>
      </c>
      <c r="C12" s="1201">
        <f>E12</f>
        <v>2487</v>
      </c>
      <c r="D12" s="1201">
        <f>E12</f>
        <v>2487</v>
      </c>
      <c r="E12" s="1198">
        <f>E11-E13</f>
        <v>2487</v>
      </c>
    </row>
    <row r="13" spans="2:11" x14ac:dyDescent="0.2">
      <c r="B13" s="696" t="s">
        <v>600</v>
      </c>
      <c r="C13" s="1201">
        <v>36769.050000000003</v>
      </c>
      <c r="D13" s="1201">
        <v>36902.89</v>
      </c>
      <c r="E13" s="1199">
        <v>19019.830000000002</v>
      </c>
      <c r="F13" s="49"/>
      <c r="G13" s="49"/>
      <c r="H13" s="49"/>
      <c r="I13" s="49"/>
    </row>
    <row r="14" spans="2:11" x14ac:dyDescent="0.2">
      <c r="B14" s="696" t="s">
        <v>63</v>
      </c>
      <c r="C14" s="1201">
        <v>21482.73</v>
      </c>
      <c r="D14" s="1201">
        <v>21476.63</v>
      </c>
    </row>
    <row r="15" spans="2:11" x14ac:dyDescent="0.2">
      <c r="B15" s="696" t="s">
        <v>64</v>
      </c>
      <c r="C15" s="1201">
        <v>973.14</v>
      </c>
      <c r="D15" s="1201">
        <v>972.86</v>
      </c>
    </row>
    <row r="16" spans="2:11" x14ac:dyDescent="0.2">
      <c r="B16" s="699" t="s">
        <v>65</v>
      </c>
      <c r="C16" s="1201">
        <v>396.81</v>
      </c>
      <c r="D16" s="1201">
        <v>438.91</v>
      </c>
    </row>
    <row r="17" spans="2:13" x14ac:dyDescent="0.2">
      <c r="B17" s="696" t="s">
        <v>66</v>
      </c>
      <c r="C17" s="1200">
        <v>41.12</v>
      </c>
      <c r="D17" s="1200">
        <v>41.54</v>
      </c>
      <c r="K17" s="698"/>
    </row>
    <row r="19" spans="2:13" x14ac:dyDescent="0.2">
      <c r="B19" s="700" t="s">
        <v>670</v>
      </c>
      <c r="C19" s="701"/>
      <c r="D19" s="701"/>
      <c r="E19" s="701"/>
      <c r="F19" s="701"/>
      <c r="G19" s="701"/>
      <c r="H19" s="701"/>
      <c r="I19" s="701"/>
      <c r="J19" s="701"/>
      <c r="K19" s="701"/>
      <c r="L19" s="701"/>
      <c r="M19" s="701"/>
    </row>
    <row r="20" spans="2:13" x14ac:dyDescent="0.2">
      <c r="B20" s="700" t="s">
        <v>23</v>
      </c>
      <c r="C20" s="701"/>
      <c r="D20" s="701"/>
      <c r="E20" s="701"/>
      <c r="F20" s="701"/>
      <c r="G20" s="701"/>
      <c r="H20" s="701"/>
      <c r="I20" s="701"/>
      <c r="J20" s="701"/>
      <c r="K20" s="701"/>
      <c r="L20" s="701"/>
      <c r="M20" s="701"/>
    </row>
    <row r="21" spans="2:13" x14ac:dyDescent="0.2">
      <c r="B21" s="702"/>
      <c r="C21" s="703" t="s">
        <v>33</v>
      </c>
      <c r="D21" s="704"/>
      <c r="E21" s="705" t="s">
        <v>24</v>
      </c>
      <c r="F21" s="703"/>
      <c r="G21" s="704"/>
      <c r="H21" s="705" t="s">
        <v>25</v>
      </c>
      <c r="I21" s="703"/>
      <c r="J21" s="704"/>
      <c r="K21" s="705" t="s">
        <v>26</v>
      </c>
      <c r="L21" s="703"/>
      <c r="M21" s="704"/>
    </row>
    <row r="22" spans="2:13" x14ac:dyDescent="0.2">
      <c r="B22" s="706"/>
      <c r="C22" s="707" t="s">
        <v>27</v>
      </c>
      <c r="D22" s="707" t="s">
        <v>28</v>
      </c>
      <c r="E22" s="708" t="s">
        <v>29</v>
      </c>
      <c r="F22" s="708" t="s">
        <v>30</v>
      </c>
      <c r="G22" s="707" t="s">
        <v>31</v>
      </c>
      <c r="H22" s="708" t="s">
        <v>29</v>
      </c>
      <c r="I22" s="708" t="s">
        <v>30</v>
      </c>
      <c r="J22" s="707" t="s">
        <v>31</v>
      </c>
      <c r="K22" s="708" t="s">
        <v>29</v>
      </c>
      <c r="L22" s="708" t="s">
        <v>30</v>
      </c>
      <c r="M22" s="707" t="s">
        <v>31</v>
      </c>
    </row>
    <row r="23" spans="2:13" x14ac:dyDescent="0.2">
      <c r="B23" s="709" t="s">
        <v>32</v>
      </c>
      <c r="C23" s="710">
        <v>1.1734</v>
      </c>
      <c r="D23" s="1195">
        <f>C23*C10</f>
        <v>72161.940944000002</v>
      </c>
      <c r="E23" s="711"/>
      <c r="F23" s="711"/>
      <c r="G23" s="710"/>
      <c r="H23" s="711"/>
      <c r="I23" s="711"/>
      <c r="J23" s="710"/>
      <c r="K23" s="711"/>
      <c r="L23" s="711"/>
      <c r="M23" s="710"/>
    </row>
    <row r="24" spans="2:13" x14ac:dyDescent="0.2">
      <c r="B24" s="709" t="s">
        <v>8</v>
      </c>
      <c r="C24" s="710">
        <v>5.6500000000000002E-2</v>
      </c>
      <c r="D24" s="1196">
        <f>ROUND(+C24*C$10,2)</f>
        <v>3474.65</v>
      </c>
      <c r="E24" s="766">
        <v>6.3700000000000007E-2</v>
      </c>
      <c r="F24" s="766">
        <v>6.1600000000000002E-2</v>
      </c>
      <c r="G24" s="767">
        <v>0.13039999999999999</v>
      </c>
      <c r="H24" s="766">
        <v>0.1182</v>
      </c>
      <c r="I24" s="766">
        <v>0.22869999999999999</v>
      </c>
      <c r="J24" s="767">
        <v>0.28960000000000002</v>
      </c>
      <c r="K24" s="1204">
        <v>458.71</v>
      </c>
      <c r="L24" s="1204">
        <v>595.30999999999995</v>
      </c>
      <c r="M24" s="1205">
        <v>811.19</v>
      </c>
    </row>
    <row r="25" spans="2:13" x14ac:dyDescent="0.2">
      <c r="B25" s="709" t="s">
        <v>9</v>
      </c>
      <c r="C25" s="710">
        <v>3.9300000000000002E-2</v>
      </c>
      <c r="D25" s="1196">
        <f t="shared" ref="D25:D26" si="0">ROUND(+C25*C$10,2)</f>
        <v>2416.88</v>
      </c>
      <c r="E25" s="766">
        <v>8.0100000000000005E-2</v>
      </c>
      <c r="F25" s="766">
        <v>7.8799999999999995E-2</v>
      </c>
      <c r="G25" s="767">
        <v>0.14760000000000001</v>
      </c>
      <c r="H25" s="766">
        <v>6.8699999999999997E-2</v>
      </c>
      <c r="I25" s="766">
        <v>0.22869999999999999</v>
      </c>
      <c r="J25" s="767">
        <v>0.28960000000000002</v>
      </c>
      <c r="K25" s="1204">
        <v>458.71</v>
      </c>
      <c r="L25" s="1204">
        <v>595.30999999999995</v>
      </c>
      <c r="M25" s="1205">
        <v>811.19</v>
      </c>
    </row>
    <row r="26" spans="2:13" x14ac:dyDescent="0.2">
      <c r="B26" s="709" t="s">
        <v>10</v>
      </c>
      <c r="C26" s="710">
        <v>7.6499999999999999E-2</v>
      </c>
      <c r="D26" s="1196">
        <f t="shared" si="0"/>
        <v>4704.6099999999997</v>
      </c>
      <c r="E26" s="766">
        <v>0.10290000000000001</v>
      </c>
      <c r="F26" s="766">
        <v>0.12540000000000001</v>
      </c>
      <c r="G26" s="767">
        <v>0.12970000000000001</v>
      </c>
      <c r="H26" s="766">
        <v>5.2900000000000003E-2</v>
      </c>
      <c r="I26" s="766">
        <v>0.19620000000000001</v>
      </c>
      <c r="J26" s="767">
        <v>0.28920000000000001</v>
      </c>
      <c r="K26" s="1204">
        <v>523.97</v>
      </c>
      <c r="L26" s="1204">
        <v>698.15</v>
      </c>
      <c r="M26" s="1205">
        <v>828.32</v>
      </c>
    </row>
    <row r="27" spans="2:13" x14ac:dyDescent="0.2">
      <c r="B27" s="709" t="s">
        <v>487</v>
      </c>
      <c r="C27" s="710">
        <v>3.85E-2</v>
      </c>
      <c r="D27" s="1196">
        <f>ROUND(+C27*C$10,2)</f>
        <v>2367.6799999999998</v>
      </c>
      <c r="E27" s="711"/>
      <c r="F27" s="711"/>
      <c r="G27" s="710"/>
      <c r="H27" s="711"/>
      <c r="I27" s="711"/>
      <c r="J27" s="710"/>
      <c r="K27" s="711"/>
      <c r="L27" s="711"/>
      <c r="M27" s="710"/>
    </row>
    <row r="28" spans="2:13" x14ac:dyDescent="0.2">
      <c r="B28" s="709" t="s">
        <v>11</v>
      </c>
      <c r="C28" s="710"/>
      <c r="D28" s="1202">
        <f>+C16</f>
        <v>396.81</v>
      </c>
      <c r="E28" s="711"/>
      <c r="F28" s="711"/>
      <c r="G28" s="710"/>
      <c r="H28" s="711"/>
      <c r="I28" s="711"/>
      <c r="J28" s="710"/>
      <c r="K28" s="711"/>
      <c r="L28" s="711"/>
      <c r="M28" s="710"/>
    </row>
    <row r="29" spans="2:13" x14ac:dyDescent="0.2">
      <c r="B29" s="713" t="s">
        <v>486</v>
      </c>
      <c r="C29" s="714"/>
      <c r="D29" s="1203">
        <v>126.61</v>
      </c>
      <c r="E29" s="716"/>
      <c r="F29" s="716"/>
      <c r="G29" s="714"/>
      <c r="H29" s="716"/>
      <c r="I29" s="716"/>
      <c r="J29" s="714"/>
      <c r="K29" s="716"/>
      <c r="L29" s="716"/>
      <c r="M29" s="714"/>
    </row>
    <row r="30" spans="2:13" x14ac:dyDescent="0.2">
      <c r="B30" s="717" t="s">
        <v>668</v>
      </c>
      <c r="C30" s="701"/>
      <c r="D30" s="701"/>
      <c r="E30" s="701"/>
      <c r="F30" s="701"/>
      <c r="G30" s="701"/>
      <c r="H30" s="701"/>
      <c r="I30" s="701"/>
      <c r="J30" s="701"/>
      <c r="K30" s="701"/>
      <c r="L30" s="701"/>
      <c r="M30" s="701"/>
    </row>
    <row r="31" spans="2:13" x14ac:dyDescent="0.2">
      <c r="B31" s="702"/>
      <c r="C31" s="1241" t="s">
        <v>33</v>
      </c>
      <c r="D31" s="1242"/>
      <c r="E31" s="718" t="s">
        <v>34</v>
      </c>
      <c r="F31" s="719"/>
      <c r="G31" s="720"/>
      <c r="H31" s="701"/>
      <c r="I31" s="701"/>
      <c r="J31" s="701"/>
      <c r="K31" s="701"/>
      <c r="L31" s="701"/>
      <c r="M31" s="701"/>
    </row>
    <row r="32" spans="2:13" x14ac:dyDescent="0.2">
      <c r="B32" s="721"/>
      <c r="C32" s="722" t="s">
        <v>35</v>
      </c>
      <c r="D32" s="723" t="s">
        <v>36</v>
      </c>
      <c r="E32" s="706" t="s">
        <v>29</v>
      </c>
      <c r="F32" s="724" t="s">
        <v>30</v>
      </c>
      <c r="G32" s="725" t="s">
        <v>31</v>
      </c>
      <c r="H32" s="701"/>
      <c r="I32" s="701"/>
      <c r="J32" s="701"/>
      <c r="K32" s="701"/>
      <c r="L32" s="701"/>
      <c r="M32" s="701"/>
    </row>
    <row r="33" spans="2:13" x14ac:dyDescent="0.2">
      <c r="B33" s="726" t="s">
        <v>37</v>
      </c>
      <c r="C33" s="727">
        <f>ROUND(+C23*$C$14,2)</f>
        <v>25207.84</v>
      </c>
      <c r="D33" s="727">
        <f>ROUND(+C23*$C$15,2)</f>
        <v>1141.8800000000001</v>
      </c>
      <c r="E33" s="709"/>
      <c r="F33" s="711"/>
      <c r="G33" s="710"/>
      <c r="H33" s="701"/>
      <c r="I33" s="701"/>
      <c r="J33" s="701"/>
      <c r="K33" s="701"/>
      <c r="L33" s="701"/>
      <c r="M33" s="701"/>
    </row>
    <row r="34" spans="2:13" x14ac:dyDescent="0.2">
      <c r="B34" s="728" t="s">
        <v>8</v>
      </c>
      <c r="C34" s="727">
        <f>ROUND(+C24*$C$14,2)</f>
        <v>1213.77</v>
      </c>
      <c r="D34" s="727">
        <f>ROUND(+C24*$C$15,2)</f>
        <v>54.98</v>
      </c>
      <c r="E34" s="727">
        <f t="shared" ref="E34:G36" si="1">+E24*$C$10+H24*$C$13+K24</f>
        <v>8722.2445019999996</v>
      </c>
      <c r="F34" s="727">
        <f t="shared" si="1"/>
        <v>12792.678390999999</v>
      </c>
      <c r="G34" s="727">
        <f t="shared" si="1"/>
        <v>19478.866944000001</v>
      </c>
      <c r="H34" s="771"/>
      <c r="I34" s="729">
        <f t="shared" ref="I34:K36" si="2">E34+G110</f>
        <v>9233.7945019999988</v>
      </c>
      <c r="J34" s="729">
        <f t="shared" si="2"/>
        <v>13776.618391</v>
      </c>
      <c r="K34" s="729">
        <f t="shared" si="2"/>
        <v>20838.856944000003</v>
      </c>
      <c r="L34" s="701"/>
      <c r="M34" s="701"/>
    </row>
    <row r="35" spans="2:13" x14ac:dyDescent="0.2">
      <c r="B35" s="728" t="s">
        <v>9</v>
      </c>
      <c r="C35" s="727">
        <f>ROUND(+C25*$C$14,2)</f>
        <v>844.27</v>
      </c>
      <c r="D35" s="727">
        <f>ROUND(+C25*$C$15,2)</f>
        <v>38.24</v>
      </c>
      <c r="E35" s="727">
        <f t="shared" si="1"/>
        <v>7910.7463510000007</v>
      </c>
      <c r="F35" s="727">
        <f t="shared" si="1"/>
        <v>13850.446742999999</v>
      </c>
      <c r="G35" s="727">
        <f t="shared" si="1"/>
        <v>20536.635296000004</v>
      </c>
      <c r="H35" s="771"/>
      <c r="I35" s="729">
        <f t="shared" si="2"/>
        <v>8504.9463510000005</v>
      </c>
      <c r="J35" s="729">
        <f t="shared" si="2"/>
        <v>14915.606742999998</v>
      </c>
      <c r="K35" s="729">
        <f t="shared" si="2"/>
        <v>21890.225296000004</v>
      </c>
      <c r="L35" s="701"/>
      <c r="M35" s="701"/>
    </row>
    <row r="36" spans="2:13" x14ac:dyDescent="0.2">
      <c r="B36" s="728" t="s">
        <v>10</v>
      </c>
      <c r="C36" s="727">
        <f>ROUND(+C26*$C$14,2)</f>
        <v>1643.43</v>
      </c>
      <c r="D36" s="727">
        <f>ROUND(+C26*$C$15,2)</f>
        <v>74.45</v>
      </c>
      <c r="E36" s="727">
        <f t="shared" si="1"/>
        <v>8797.213409</v>
      </c>
      <c r="F36" s="727">
        <f t="shared" si="1"/>
        <v>15624.106874000003</v>
      </c>
      <c r="G36" s="727">
        <f t="shared" si="1"/>
        <v>19438.240612000001</v>
      </c>
      <c r="H36" s="771"/>
      <c r="I36" s="729">
        <f t="shared" si="2"/>
        <v>9180.9834090000004</v>
      </c>
      <c r="J36" s="729">
        <f t="shared" si="2"/>
        <v>16349.866874000003</v>
      </c>
      <c r="K36" s="729">
        <f t="shared" si="2"/>
        <v>20316.720612000001</v>
      </c>
      <c r="L36" s="701"/>
      <c r="M36" s="701"/>
    </row>
    <row r="37" spans="2:13" x14ac:dyDescent="0.2">
      <c r="B37" s="730" t="s">
        <v>487</v>
      </c>
      <c r="C37" s="731">
        <f>ROUND(+C27*$C$14,2)</f>
        <v>827.09</v>
      </c>
      <c r="D37" s="731">
        <f>ROUND(+C27*$C$15,2)</f>
        <v>37.47</v>
      </c>
      <c r="E37" s="731"/>
      <c r="F37" s="731"/>
      <c r="G37" s="731"/>
      <c r="H37" s="701"/>
      <c r="I37" s="732"/>
      <c r="J37" s="732"/>
      <c r="K37" s="732"/>
      <c r="L37" s="701"/>
      <c r="M37" s="701"/>
    </row>
    <row r="38" spans="2:13" x14ac:dyDescent="0.2">
      <c r="B38" s="733" t="s">
        <v>563</v>
      </c>
      <c r="C38" s="734"/>
      <c r="D38" s="711"/>
      <c r="E38" s="701"/>
      <c r="F38" s="701"/>
      <c r="G38" s="701"/>
      <c r="H38" s="701"/>
      <c r="I38" s="768" t="s">
        <v>604</v>
      </c>
      <c r="J38" s="768"/>
      <c r="K38" s="768"/>
      <c r="L38" s="701"/>
      <c r="M38" s="701"/>
    </row>
    <row r="39" spans="2:13" x14ac:dyDescent="0.2">
      <c r="B39" s="735" t="s">
        <v>38</v>
      </c>
      <c r="C39" s="736" t="s">
        <v>39</v>
      </c>
      <c r="D39" s="708" t="s">
        <v>40</v>
      </c>
      <c r="E39" s="708" t="s">
        <v>41</v>
      </c>
      <c r="F39" s="707" t="s">
        <v>42</v>
      </c>
      <c r="G39" s="701"/>
      <c r="H39" s="737"/>
      <c r="I39" s="768">
        <v>7.0900000000000005E-2</v>
      </c>
      <c r="J39" s="769">
        <f>ROUND(I39*C$10,2)</f>
        <v>4360.22</v>
      </c>
      <c r="K39" s="768" t="s">
        <v>601</v>
      </c>
      <c r="L39" s="701"/>
      <c r="M39" s="701"/>
    </row>
    <row r="40" spans="2:13" x14ac:dyDescent="0.2">
      <c r="B40" s="738">
        <v>0</v>
      </c>
      <c r="C40" s="739">
        <f>+C11+C12</f>
        <v>21897.959999999992</v>
      </c>
      <c r="D40" s="739">
        <f>+C11+C12</f>
        <v>21897.959999999992</v>
      </c>
      <c r="E40" s="739">
        <f>C40+C11</f>
        <v>41308.919999999984</v>
      </c>
      <c r="F40" s="740">
        <f>C40+C11</f>
        <v>41308.919999999984</v>
      </c>
      <c r="G40" s="701"/>
      <c r="H40" s="701"/>
      <c r="I40" s="770">
        <v>7.5300000000000006E-2</v>
      </c>
      <c r="J40" s="769">
        <f t="shared" ref="J40:J41" si="3">ROUND(I40*C$10,2)</f>
        <v>4630.8100000000004</v>
      </c>
      <c r="K40" s="768" t="s">
        <v>605</v>
      </c>
      <c r="L40" s="701"/>
      <c r="M40" s="701"/>
    </row>
    <row r="41" spans="2:13" x14ac:dyDescent="0.2">
      <c r="B41" s="741">
        <v>50</v>
      </c>
      <c r="C41" s="742">
        <f>+C40+C11</f>
        <v>41308.919999999984</v>
      </c>
      <c r="D41" s="742">
        <f>C41+C11</f>
        <v>60719.879999999976</v>
      </c>
      <c r="E41" s="742">
        <f>C40+C11</f>
        <v>41308.919999999984</v>
      </c>
      <c r="F41" s="743">
        <f>C41+C11</f>
        <v>60719.879999999976</v>
      </c>
      <c r="G41" s="701"/>
      <c r="H41" s="701"/>
      <c r="I41" s="770">
        <v>4.87E-2</v>
      </c>
      <c r="J41" s="769">
        <f t="shared" si="3"/>
        <v>2994.96</v>
      </c>
      <c r="K41" s="768" t="s">
        <v>602</v>
      </c>
      <c r="L41" s="701"/>
      <c r="M41" s="701"/>
    </row>
    <row r="42" spans="2:13" x14ac:dyDescent="0.2">
      <c r="B42" s="744"/>
      <c r="C42" s="734"/>
      <c r="D42" s="711"/>
      <c r="E42" s="701"/>
      <c r="F42" s="701"/>
      <c r="G42" s="701"/>
      <c r="H42" s="701"/>
      <c r="I42" s="701"/>
      <c r="J42" s="701"/>
      <c r="K42" s="701"/>
      <c r="L42" s="701"/>
      <c r="M42" s="701"/>
    </row>
    <row r="43" spans="2:13" x14ac:dyDescent="0.2">
      <c r="B43" s="700" t="s">
        <v>671</v>
      </c>
      <c r="C43" s="701"/>
      <c r="D43" s="701"/>
      <c r="E43" s="701"/>
      <c r="F43" s="701"/>
      <c r="G43" s="701"/>
      <c r="H43" s="701"/>
      <c r="I43" s="701"/>
      <c r="J43" s="701"/>
      <c r="K43" s="701"/>
      <c r="L43" s="701"/>
      <c r="M43" s="701"/>
    </row>
    <row r="44" spans="2:13" x14ac:dyDescent="0.2">
      <c r="B44" s="700" t="s">
        <v>23</v>
      </c>
      <c r="C44" s="701"/>
      <c r="D44" s="701"/>
      <c r="E44" s="701"/>
      <c r="F44" s="701"/>
      <c r="G44" s="701"/>
      <c r="H44" s="701"/>
      <c r="I44" s="701"/>
      <c r="J44" s="701"/>
      <c r="K44" s="701"/>
      <c r="L44" s="701"/>
      <c r="M44" s="701"/>
    </row>
    <row r="45" spans="2:13" x14ac:dyDescent="0.2">
      <c r="B45" s="702"/>
      <c r="C45" s="703" t="s">
        <v>33</v>
      </c>
      <c r="D45" s="704"/>
      <c r="E45" s="705" t="s">
        <v>24</v>
      </c>
      <c r="F45" s="703"/>
      <c r="G45" s="704"/>
      <c r="H45" s="705" t="s">
        <v>25</v>
      </c>
      <c r="I45" s="703"/>
      <c r="J45" s="704"/>
      <c r="K45" s="705" t="s">
        <v>26</v>
      </c>
      <c r="L45" s="703"/>
      <c r="M45" s="704"/>
    </row>
    <row r="46" spans="2:13" x14ac:dyDescent="0.2">
      <c r="B46" s="706"/>
      <c r="C46" s="707" t="s">
        <v>27</v>
      </c>
      <c r="D46" s="707" t="s">
        <v>28</v>
      </c>
      <c r="E46" s="708" t="s">
        <v>29</v>
      </c>
      <c r="F46" s="708" t="s">
        <v>30</v>
      </c>
      <c r="G46" s="707" t="s">
        <v>31</v>
      </c>
      <c r="H46" s="708" t="s">
        <v>29</v>
      </c>
      <c r="I46" s="708" t="s">
        <v>30</v>
      </c>
      <c r="J46" s="707" t="s">
        <v>31</v>
      </c>
      <c r="K46" s="708" t="s">
        <v>29</v>
      </c>
      <c r="L46" s="708" t="s">
        <v>30</v>
      </c>
      <c r="M46" s="707" t="s">
        <v>31</v>
      </c>
    </row>
    <row r="47" spans="2:13" x14ac:dyDescent="0.2">
      <c r="B47" s="709" t="s">
        <v>32</v>
      </c>
      <c r="C47" s="710">
        <v>1.1734</v>
      </c>
      <c r="D47" s="1195">
        <f>C47*C34</f>
        <v>1424.2377180000001</v>
      </c>
      <c r="E47" s="711"/>
      <c r="F47" s="711"/>
      <c r="G47" s="710"/>
      <c r="H47" s="711"/>
      <c r="I47" s="711"/>
      <c r="J47" s="710"/>
      <c r="K47" s="711"/>
      <c r="L47" s="711"/>
      <c r="M47" s="710"/>
    </row>
    <row r="48" spans="2:13" x14ac:dyDescent="0.2">
      <c r="B48" s="709" t="s">
        <v>8</v>
      </c>
      <c r="C48" s="710">
        <v>5.6500000000000002E-2</v>
      </c>
      <c r="D48" s="1196">
        <f>ROUND(+C48*C$10,2)</f>
        <v>3474.65</v>
      </c>
      <c r="E48" s="766">
        <v>6.3700000000000007E-2</v>
      </c>
      <c r="F48" s="766">
        <v>6.1600000000000002E-2</v>
      </c>
      <c r="G48" s="767">
        <v>0.13039999999999999</v>
      </c>
      <c r="H48" s="766">
        <v>0.1182</v>
      </c>
      <c r="I48" s="766">
        <v>0.22869999999999999</v>
      </c>
      <c r="J48" s="767">
        <v>0.28960000000000002</v>
      </c>
      <c r="K48" s="1206">
        <v>465.82</v>
      </c>
      <c r="L48" s="1206">
        <v>604.54</v>
      </c>
      <c r="M48" s="1207">
        <v>823.77</v>
      </c>
    </row>
    <row r="49" spans="2:13" x14ac:dyDescent="0.2">
      <c r="B49" s="709" t="s">
        <v>9</v>
      </c>
      <c r="C49" s="710">
        <v>3.9300000000000002E-2</v>
      </c>
      <c r="D49" s="1196">
        <f t="shared" ref="D49:D50" si="4">ROUND(+C49*C$10,2)</f>
        <v>2416.88</v>
      </c>
      <c r="E49" s="766">
        <v>8.0100000000000005E-2</v>
      </c>
      <c r="F49" s="766">
        <v>7.8799999999999995E-2</v>
      </c>
      <c r="G49" s="767">
        <v>0.14760000000000001</v>
      </c>
      <c r="H49" s="766">
        <v>6.8699999999999997E-2</v>
      </c>
      <c r="I49" s="766">
        <v>0.22869999999999999</v>
      </c>
      <c r="J49" s="767">
        <v>0.28960000000000002</v>
      </c>
      <c r="K49" s="1206">
        <v>465.82</v>
      </c>
      <c r="L49" s="1206">
        <v>604.54</v>
      </c>
      <c r="M49" s="1207">
        <v>823.77</v>
      </c>
    </row>
    <row r="50" spans="2:13" x14ac:dyDescent="0.2">
      <c r="B50" s="709" t="s">
        <v>10</v>
      </c>
      <c r="C50" s="710">
        <v>7.6499999999999999E-2</v>
      </c>
      <c r="D50" s="1196">
        <f t="shared" si="4"/>
        <v>4704.6099999999997</v>
      </c>
      <c r="E50" s="766">
        <v>0.10290000000000001</v>
      </c>
      <c r="F50" s="766">
        <v>0.12540000000000001</v>
      </c>
      <c r="G50" s="767">
        <v>0.12970000000000001</v>
      </c>
      <c r="H50" s="766">
        <v>5.2900000000000003E-2</v>
      </c>
      <c r="I50" s="766">
        <v>0.19620000000000001</v>
      </c>
      <c r="J50" s="767">
        <v>0.28920000000000001</v>
      </c>
      <c r="K50" s="1206">
        <v>532.1</v>
      </c>
      <c r="L50" s="1206">
        <v>708.98</v>
      </c>
      <c r="M50" s="1207">
        <v>841.17</v>
      </c>
    </row>
    <row r="51" spans="2:13" x14ac:dyDescent="0.2">
      <c r="B51" s="709" t="s">
        <v>487</v>
      </c>
      <c r="C51" s="710">
        <v>3.85E-2</v>
      </c>
      <c r="D51" s="1196">
        <f>ROUND(+C51*C$10,2)</f>
        <v>2367.6799999999998</v>
      </c>
      <c r="E51" s="711"/>
      <c r="F51" s="711"/>
      <c r="G51" s="710"/>
      <c r="H51" s="711"/>
      <c r="I51" s="711"/>
      <c r="J51" s="710"/>
      <c r="K51" s="711"/>
      <c r="L51" s="711"/>
      <c r="M51" s="710"/>
    </row>
    <row r="52" spans="2:13" x14ac:dyDescent="0.2">
      <c r="B52" s="709" t="s">
        <v>11</v>
      </c>
      <c r="C52" s="710"/>
      <c r="D52" s="1202">
        <f>+D16</f>
        <v>438.91</v>
      </c>
      <c r="E52" s="711"/>
      <c r="F52" s="711"/>
      <c r="G52" s="710"/>
      <c r="H52" s="711"/>
      <c r="I52" s="711"/>
      <c r="J52" s="710"/>
      <c r="K52" s="711"/>
      <c r="L52" s="711"/>
      <c r="M52" s="710"/>
    </row>
    <row r="53" spans="2:13" x14ac:dyDescent="0.2">
      <c r="B53" s="713" t="s">
        <v>486</v>
      </c>
      <c r="C53" s="714"/>
      <c r="D53" s="1203">
        <v>128.57</v>
      </c>
      <c r="E53" s="716"/>
      <c r="F53" s="716"/>
      <c r="G53" s="714"/>
      <c r="H53" s="716"/>
      <c r="I53" s="716"/>
      <c r="J53" s="714"/>
      <c r="K53" s="716"/>
      <c r="L53" s="716"/>
      <c r="M53" s="714"/>
    </row>
    <row r="54" spans="2:13" x14ac:dyDescent="0.2">
      <c r="B54" s="717" t="s">
        <v>669</v>
      </c>
      <c r="C54" s="701"/>
      <c r="D54" s="701"/>
      <c r="E54" s="701"/>
      <c r="F54" s="701"/>
      <c r="G54" s="701"/>
      <c r="H54" s="701"/>
      <c r="I54" s="701"/>
      <c r="J54" s="701"/>
      <c r="K54" s="701"/>
      <c r="L54" s="701"/>
      <c r="M54" s="701"/>
    </row>
    <row r="55" spans="2:13" x14ac:dyDescent="0.2">
      <c r="B55" s="702"/>
      <c r="C55" s="1241" t="s">
        <v>33</v>
      </c>
      <c r="D55" s="1242"/>
      <c r="E55" s="718" t="s">
        <v>34</v>
      </c>
      <c r="F55" s="719"/>
      <c r="G55" s="720"/>
      <c r="H55" s="701"/>
      <c r="I55" s="701"/>
      <c r="J55" s="701"/>
      <c r="K55" s="701"/>
      <c r="L55" s="701"/>
      <c r="M55" s="701"/>
    </row>
    <row r="56" spans="2:13" x14ac:dyDescent="0.2">
      <c r="B56" s="721"/>
      <c r="C56" s="722" t="s">
        <v>35</v>
      </c>
      <c r="D56" s="723" t="s">
        <v>36</v>
      </c>
      <c r="E56" s="706" t="s">
        <v>29</v>
      </c>
      <c r="F56" s="724" t="s">
        <v>30</v>
      </c>
      <c r="G56" s="725" t="s">
        <v>31</v>
      </c>
      <c r="H56" s="701"/>
      <c r="I56" s="701"/>
      <c r="J56" s="701"/>
      <c r="K56" s="701"/>
      <c r="L56" s="701"/>
      <c r="M56" s="701"/>
    </row>
    <row r="57" spans="2:13" x14ac:dyDescent="0.2">
      <c r="B57" s="726" t="s">
        <v>37</v>
      </c>
      <c r="C57" s="727">
        <f>ROUND(+C47*$D$14,2)</f>
        <v>25200.68</v>
      </c>
      <c r="D57" s="727">
        <f>ROUND(+C47*$D$15,2)</f>
        <v>1141.55</v>
      </c>
      <c r="E57" s="709"/>
      <c r="F57" s="711"/>
      <c r="G57" s="710"/>
      <c r="H57" s="701"/>
      <c r="I57" s="701"/>
      <c r="J57" s="701"/>
      <c r="K57" s="701"/>
      <c r="L57" s="701"/>
      <c r="M57" s="701"/>
    </row>
    <row r="58" spans="2:13" x14ac:dyDescent="0.2">
      <c r="B58" s="728" t="s">
        <v>8</v>
      </c>
      <c r="C58" s="727">
        <f>ROUND(+C48*$D$14,2)</f>
        <v>1213.43</v>
      </c>
      <c r="D58" s="727">
        <f>ROUND(+C48*$D$15,2)</f>
        <v>54.97</v>
      </c>
      <c r="E58" s="727">
        <f t="shared" ref="E58:G60" si="5">+E48*$D$10+H48*$D$13+K48</f>
        <v>8770.089371</v>
      </c>
      <c r="F58" s="727">
        <f t="shared" si="5"/>
        <v>12856.611207000002</v>
      </c>
      <c r="G58" s="727">
        <f t="shared" si="5"/>
        <v>19581.210360000001</v>
      </c>
      <c r="H58" s="771"/>
      <c r="I58" s="729">
        <f>E58+G123</f>
        <v>9472.3493710000002</v>
      </c>
      <c r="J58" s="729">
        <f t="shared" ref="J58:K60" si="6">F58+H123</f>
        <v>14028.331207000001</v>
      </c>
      <c r="K58" s="729">
        <f t="shared" si="6"/>
        <v>21126.65036</v>
      </c>
      <c r="L58" s="701"/>
      <c r="M58" s="701"/>
    </row>
    <row r="59" spans="2:13" x14ac:dyDescent="0.2">
      <c r="B59" s="728" t="s">
        <v>9</v>
      </c>
      <c r="C59" s="727">
        <f>ROUND(+C49*$D$14,2)</f>
        <v>844.03</v>
      </c>
      <c r="D59" s="727">
        <f>ROUND(+C49*$D$15,2)</f>
        <v>38.229999999999997</v>
      </c>
      <c r="E59" s="727">
        <f t="shared" si="5"/>
        <v>7958.3806719999993</v>
      </c>
      <c r="F59" s="727">
        <f t="shared" si="5"/>
        <v>13921.106994999998</v>
      </c>
      <c r="G59" s="727">
        <f t="shared" si="5"/>
        <v>20645.706148000001</v>
      </c>
      <c r="H59" s="771"/>
      <c r="I59" s="729">
        <f t="shared" ref="I59:I60" si="7">E59+G124</f>
        <v>8742.780671999999</v>
      </c>
      <c r="J59" s="729">
        <f t="shared" si="6"/>
        <v>15173.546994999999</v>
      </c>
      <c r="K59" s="729">
        <f t="shared" si="6"/>
        <v>22184.786147999999</v>
      </c>
      <c r="L59" s="701"/>
      <c r="M59" s="701"/>
    </row>
    <row r="60" spans="2:13" x14ac:dyDescent="0.2">
      <c r="B60" s="728" t="s">
        <v>10</v>
      </c>
      <c r="C60" s="727">
        <f>ROUND(+C50*$D$14,2)</f>
        <v>1642.96</v>
      </c>
      <c r="D60" s="727">
        <f>ROUND(+C50*$D$15,2)</f>
        <v>74.42</v>
      </c>
      <c r="E60" s="727">
        <f t="shared" si="5"/>
        <v>8852.670822</v>
      </c>
      <c r="F60" s="727">
        <f t="shared" si="5"/>
        <v>15710.243984000001</v>
      </c>
      <c r="G60" s="727">
        <f t="shared" si="5"/>
        <v>19540.526700999999</v>
      </c>
      <c r="H60" s="771"/>
      <c r="I60" s="729">
        <f t="shared" si="7"/>
        <v>9427.9408220000005</v>
      </c>
      <c r="J60" s="729">
        <f t="shared" si="6"/>
        <v>16625.383984</v>
      </c>
      <c r="K60" s="729">
        <f t="shared" si="6"/>
        <v>20607.436700999999</v>
      </c>
      <c r="L60" s="701"/>
      <c r="M60" s="701"/>
    </row>
    <row r="61" spans="2:13" x14ac:dyDescent="0.2">
      <c r="B61" s="730" t="s">
        <v>487</v>
      </c>
      <c r="C61" s="731">
        <f>ROUND(+C51*$D$14,2)</f>
        <v>826.85</v>
      </c>
      <c r="D61" s="731">
        <f>ROUND(+C51*$D$15,2)</f>
        <v>37.46</v>
      </c>
      <c r="E61" s="731"/>
      <c r="F61" s="731"/>
      <c r="G61" s="731"/>
      <c r="H61" s="701"/>
      <c r="I61" s="732"/>
      <c r="J61" s="732"/>
      <c r="K61" s="732"/>
      <c r="L61" s="701"/>
      <c r="M61" s="701"/>
    </row>
    <row r="62" spans="2:13" x14ac:dyDescent="0.2">
      <c r="B62" s="733" t="s">
        <v>563</v>
      </c>
      <c r="C62" s="734"/>
      <c r="D62" s="711"/>
      <c r="E62" s="701"/>
      <c r="F62" s="701"/>
      <c r="G62" s="701"/>
      <c r="H62" s="701"/>
      <c r="I62" s="768" t="s">
        <v>604</v>
      </c>
      <c r="J62" s="768"/>
      <c r="K62" s="768"/>
      <c r="L62" s="701"/>
      <c r="M62" s="701"/>
    </row>
    <row r="63" spans="2:13" x14ac:dyDescent="0.2">
      <c r="B63" s="735" t="s">
        <v>38</v>
      </c>
      <c r="C63" s="736" t="s">
        <v>39</v>
      </c>
      <c r="D63" s="708" t="s">
        <v>40</v>
      </c>
      <c r="E63" s="708" t="s">
        <v>41</v>
      </c>
      <c r="F63" s="707" t="s">
        <v>42</v>
      </c>
      <c r="G63" s="701"/>
      <c r="H63" s="737"/>
      <c r="I63" s="768">
        <v>7.0900000000000005E-2</v>
      </c>
      <c r="J63" s="769">
        <f>ROUND(I63*D$10,2)</f>
        <v>4387.95</v>
      </c>
      <c r="K63" s="768" t="s">
        <v>601</v>
      </c>
      <c r="L63" s="701"/>
      <c r="M63" s="701"/>
    </row>
    <row r="64" spans="2:13" x14ac:dyDescent="0.2">
      <c r="B64" s="738">
        <v>0</v>
      </c>
      <c r="C64" s="739">
        <f>+D11+D12</f>
        <v>21506.829999999994</v>
      </c>
      <c r="D64" s="739">
        <f>+D11+D12</f>
        <v>21506.829999999994</v>
      </c>
      <c r="E64" s="739">
        <f>C64+D11</f>
        <v>40526.659999999989</v>
      </c>
      <c r="F64" s="740">
        <f>C64+D11</f>
        <v>40526.659999999989</v>
      </c>
      <c r="G64" s="701"/>
      <c r="H64" s="701"/>
      <c r="I64" s="770">
        <v>7.5300000000000006E-2</v>
      </c>
      <c r="J64" s="769">
        <f>ROUND(I64*D$10,2)</f>
        <v>4660.26</v>
      </c>
      <c r="K64" s="768" t="s">
        <v>605</v>
      </c>
      <c r="L64" s="701"/>
      <c r="M64" s="701"/>
    </row>
    <row r="65" spans="2:13" x14ac:dyDescent="0.2">
      <c r="B65" s="741">
        <v>50</v>
      </c>
      <c r="C65" s="742">
        <f>+C64+D11</f>
        <v>40526.659999999989</v>
      </c>
      <c r="D65" s="742">
        <f>C65+D11</f>
        <v>59546.489999999983</v>
      </c>
      <c r="E65" s="742">
        <f>C64+D11</f>
        <v>40526.659999999989</v>
      </c>
      <c r="F65" s="743">
        <f>C65+D11</f>
        <v>59546.489999999983</v>
      </c>
      <c r="G65" s="701"/>
      <c r="H65" s="701"/>
      <c r="I65" s="770">
        <v>4.87E-2</v>
      </c>
      <c r="J65" s="769">
        <f>ROUND(I65*D$10,2)</f>
        <v>3014.01</v>
      </c>
      <c r="K65" s="768" t="s">
        <v>602</v>
      </c>
      <c r="L65" s="701"/>
      <c r="M65" s="701"/>
    </row>
    <row r="66" spans="2:13" x14ac:dyDescent="0.2">
      <c r="B66" s="744"/>
      <c r="C66" s="734"/>
      <c r="D66" s="711"/>
      <c r="E66" s="701"/>
      <c r="F66" s="701"/>
      <c r="G66" s="701"/>
      <c r="H66" s="701"/>
      <c r="I66" s="701"/>
      <c r="J66" s="701"/>
      <c r="K66" s="701"/>
      <c r="L66" s="701"/>
      <c r="M66" s="701"/>
    </row>
    <row r="67" spans="2:13" x14ac:dyDescent="0.2">
      <c r="B67" s="696" t="s">
        <v>122</v>
      </c>
    </row>
    <row r="68" spans="2:13" x14ac:dyDescent="0.2">
      <c r="B68" s="696" t="s">
        <v>123</v>
      </c>
      <c r="C68" s="747">
        <v>31536.26</v>
      </c>
      <c r="D68" s="747">
        <v>31736.83</v>
      </c>
    </row>
    <row r="69" spans="2:13" x14ac:dyDescent="0.2">
      <c r="B69" s="696" t="s">
        <v>120</v>
      </c>
      <c r="C69" s="747">
        <v>473.54</v>
      </c>
      <c r="D69" s="747">
        <v>3463.68</v>
      </c>
      <c r="H69"/>
      <c r="I69"/>
    </row>
    <row r="70" spans="2:13" x14ac:dyDescent="0.2">
      <c r="H70"/>
      <c r="I70"/>
    </row>
    <row r="71" spans="2:13" x14ac:dyDescent="0.2">
      <c r="B71" s="696" t="s">
        <v>124</v>
      </c>
      <c r="H71"/>
      <c r="I71"/>
    </row>
    <row r="72" spans="2:13" x14ac:dyDescent="0.2">
      <c r="B72" s="696" t="s">
        <v>125</v>
      </c>
      <c r="C72" s="747">
        <v>13055.25</v>
      </c>
      <c r="D72" s="747">
        <v>13587.2</v>
      </c>
      <c r="H72"/>
      <c r="I72"/>
    </row>
    <row r="73" spans="2:13" x14ac:dyDescent="0.2">
      <c r="B73" s="696" t="s">
        <v>126</v>
      </c>
      <c r="C73" s="747">
        <v>1356.88</v>
      </c>
      <c r="D73" s="747">
        <v>1348.47</v>
      </c>
      <c r="H73"/>
      <c r="I73"/>
    </row>
    <row r="75" spans="2:13" x14ac:dyDescent="0.2">
      <c r="B75" s="50" t="s">
        <v>127</v>
      </c>
      <c r="C75" s="51"/>
      <c r="D75" s="52"/>
      <c r="E75" s="53"/>
    </row>
    <row r="76" spans="2:13" x14ac:dyDescent="0.2">
      <c r="B76" s="54" t="s">
        <v>128</v>
      </c>
      <c r="C76" s="1192">
        <v>128.74</v>
      </c>
      <c r="D76" s="747">
        <v>78.44</v>
      </c>
    </row>
    <row r="77" spans="2:13" x14ac:dyDescent="0.2">
      <c r="B77" s="55" t="s">
        <v>5</v>
      </c>
      <c r="C77" s="1192">
        <v>3426</v>
      </c>
      <c r="D77" s="747">
        <v>0</v>
      </c>
    </row>
    <row r="78" spans="2:13" x14ac:dyDescent="0.2">
      <c r="B78" s="695" t="s">
        <v>67</v>
      </c>
    </row>
    <row r="80" spans="2:13" hidden="1" x14ac:dyDescent="0.2">
      <c r="B80" s="745" t="s">
        <v>68</v>
      </c>
      <c r="C80" s="696" t="s">
        <v>27</v>
      </c>
      <c r="D80" s="696" t="s">
        <v>35</v>
      </c>
      <c r="E80" s="696" t="s">
        <v>69</v>
      </c>
      <c r="F80" s="696" t="s">
        <v>70</v>
      </c>
    </row>
    <row r="81" spans="2:7" hidden="1" x14ac:dyDescent="0.2">
      <c r="B81" s="746" t="s">
        <v>71</v>
      </c>
      <c r="C81" s="746">
        <v>0.9</v>
      </c>
      <c r="D81" s="747">
        <f>ROUND((+C81*C14+2*C11+C12),2)</f>
        <v>60643.38</v>
      </c>
      <c r="E81" s="747">
        <f>ROUND(C81*C$15,2)</f>
        <v>875.83</v>
      </c>
      <c r="F81" s="748">
        <f>ROUND((D81+E81*$C$17),2)</f>
        <v>96657.51</v>
      </c>
    </row>
    <row r="82" spans="2:7" hidden="1" x14ac:dyDescent="0.2">
      <c r="B82" s="746" t="s">
        <v>72</v>
      </c>
      <c r="C82" s="746">
        <v>0.9</v>
      </c>
      <c r="D82" s="747">
        <f>ROUND((+C81*C14+2*C11+C12),2)</f>
        <v>60643.38</v>
      </c>
      <c r="E82" s="747">
        <f>ROUND(+C81*C$15,2)</f>
        <v>875.83</v>
      </c>
      <c r="F82" s="748">
        <f>ROUND((D81+E81*$C$17),2)</f>
        <v>96657.51</v>
      </c>
    </row>
    <row r="83" spans="2:7" hidden="1" x14ac:dyDescent="0.2">
      <c r="B83" s="746" t="s">
        <v>73</v>
      </c>
      <c r="C83" s="746">
        <f>SUM(C81:C82)</f>
        <v>1.8</v>
      </c>
      <c r="D83" s="747">
        <f>SUM(D81:D82)</f>
        <v>121286.76</v>
      </c>
      <c r="E83" s="747">
        <f>SUM(E81:E82)</f>
        <v>1751.66</v>
      </c>
      <c r="F83" s="747">
        <f>SUM(F81:F82)</f>
        <v>193315.02</v>
      </c>
    </row>
    <row r="84" spans="2:7" hidden="1" x14ac:dyDescent="0.2">
      <c r="B84" s="696" t="s">
        <v>8</v>
      </c>
      <c r="C84" s="696">
        <v>5.6500000000000002E-2</v>
      </c>
      <c r="D84" s="698">
        <f>+C84*C$14+C$16</f>
        <v>1610.584245</v>
      </c>
      <c r="E84" s="698">
        <f>+C84*C$15</f>
        <v>54.982410000000002</v>
      </c>
      <c r="F84" s="749">
        <f>ROUND(C84*$C$10,2)</f>
        <v>3474.65</v>
      </c>
    </row>
    <row r="85" spans="2:7" hidden="1" x14ac:dyDescent="0.2">
      <c r="B85" s="696" t="s">
        <v>9</v>
      </c>
      <c r="C85" s="696">
        <v>3.9300000000000002E-2</v>
      </c>
      <c r="D85" s="698">
        <f>+C85*C$14+C$16</f>
        <v>1241.081289</v>
      </c>
      <c r="E85" s="698">
        <f>+C85*C$15</f>
        <v>38.244402000000001</v>
      </c>
      <c r="F85" s="749">
        <f>ROUND(C85*$C$10,2)</f>
        <v>2416.88</v>
      </c>
    </row>
    <row r="86" spans="2:7" hidden="1" x14ac:dyDescent="0.2">
      <c r="B86" s="696" t="s">
        <v>10</v>
      </c>
      <c r="C86" s="696">
        <v>7.6499999999999999E-2</v>
      </c>
      <c r="D86" s="698">
        <f>+C86*C$14+C$16</f>
        <v>2040.2388449999999</v>
      </c>
      <c r="E86" s="698">
        <f>+C86*C$15</f>
        <v>74.445210000000003</v>
      </c>
      <c r="F86" s="749">
        <f>ROUND(C86*$C$10,2)</f>
        <v>4704.6099999999997</v>
      </c>
    </row>
    <row r="87" spans="2:7" hidden="1" x14ac:dyDescent="0.2">
      <c r="E87" s="750"/>
      <c r="F87" s="750"/>
    </row>
    <row r="88" spans="2:7" hidden="1" x14ac:dyDescent="0.2">
      <c r="B88" s="745" t="s">
        <v>74</v>
      </c>
      <c r="C88" s="750"/>
      <c r="D88" s="750"/>
      <c r="E88" s="750"/>
      <c r="F88" s="750"/>
      <c r="G88" s="750"/>
    </row>
    <row r="89" spans="2:7" hidden="1" x14ac:dyDescent="0.2">
      <c r="B89" s="696" t="s">
        <v>8</v>
      </c>
      <c r="C89" s="750" t="s">
        <v>29</v>
      </c>
      <c r="D89" s="751">
        <v>7412.1325087719279</v>
      </c>
      <c r="E89" s="752"/>
      <c r="G89" s="750"/>
    </row>
    <row r="90" spans="2:7" hidden="1" x14ac:dyDescent="0.2">
      <c r="C90" s="750" t="s">
        <v>30</v>
      </c>
      <c r="D90" s="751">
        <v>11273.46254901961</v>
      </c>
      <c r="E90" s="752"/>
      <c r="G90" s="750"/>
    </row>
    <row r="91" spans="2:7" hidden="1" x14ac:dyDescent="0.2">
      <c r="C91" s="750" t="s">
        <v>31</v>
      </c>
      <c r="D91" s="751">
        <v>17327.757267002522</v>
      </c>
      <c r="E91" s="752"/>
      <c r="G91" s="750"/>
    </row>
    <row r="92" spans="2:7" hidden="1" x14ac:dyDescent="0.2">
      <c r="B92" s="696" t="s">
        <v>9</v>
      </c>
      <c r="C92" s="750" t="s">
        <v>29</v>
      </c>
      <c r="D92" s="751">
        <v>6742.8650564188538</v>
      </c>
      <c r="E92" s="752"/>
      <c r="G92" s="750"/>
    </row>
    <row r="93" spans="2:7" hidden="1" x14ac:dyDescent="0.2">
      <c r="C93" s="750" t="s">
        <v>30</v>
      </c>
      <c r="D93" s="751">
        <v>12366.087634529147</v>
      </c>
      <c r="E93" s="752"/>
      <c r="G93" s="750"/>
    </row>
    <row r="94" spans="2:7" hidden="1" x14ac:dyDescent="0.2">
      <c r="C94" s="750" t="s">
        <v>31</v>
      </c>
      <c r="D94" s="751">
        <v>18373.05514848659</v>
      </c>
      <c r="E94" s="752"/>
      <c r="G94" s="750"/>
    </row>
    <row r="95" spans="2:7" hidden="1" x14ac:dyDescent="0.2">
      <c r="B95" s="696" t="s">
        <v>10</v>
      </c>
      <c r="C95" s="750" t="s">
        <v>29</v>
      </c>
      <c r="D95" s="751">
        <v>7384.5074412335243</v>
      </c>
      <c r="E95" s="752"/>
      <c r="G95" s="750"/>
    </row>
    <row r="96" spans="2:7" hidden="1" x14ac:dyDescent="0.2">
      <c r="C96" s="750" t="s">
        <v>30</v>
      </c>
      <c r="D96" s="751">
        <v>13868.256367041202</v>
      </c>
      <c r="E96" s="752"/>
      <c r="G96" s="750"/>
    </row>
    <row r="97" spans="2:14" hidden="1" x14ac:dyDescent="0.2">
      <c r="C97" s="750" t="s">
        <v>31</v>
      </c>
      <c r="D97" s="751">
        <v>17042.825687203796</v>
      </c>
      <c r="E97" s="752"/>
      <c r="G97" s="750"/>
    </row>
    <row r="98" spans="2:14" hidden="1" x14ac:dyDescent="0.2"/>
    <row r="99" spans="2:14" hidden="1" x14ac:dyDescent="0.2"/>
    <row r="101" spans="2:14" x14ac:dyDescent="0.2">
      <c r="B101" s="753" t="s">
        <v>522</v>
      </c>
      <c r="C101" s="701"/>
      <c r="D101" s="701"/>
      <c r="E101" s="701"/>
      <c r="F101" s="701"/>
      <c r="G101" s="701"/>
      <c r="H101" s="701"/>
      <c r="I101" s="701"/>
      <c r="J101" s="701"/>
      <c r="K101" s="701"/>
      <c r="L101" s="701"/>
      <c r="M101" s="701"/>
      <c r="N101" s="701"/>
    </row>
    <row r="102" spans="2:14" x14ac:dyDescent="0.2">
      <c r="B102" s="1243" t="s">
        <v>43</v>
      </c>
      <c r="C102" s="1244"/>
      <c r="D102" s="1244"/>
      <c r="E102" s="1244"/>
      <c r="F102" s="754"/>
      <c r="G102" s="718" t="s">
        <v>44</v>
      </c>
      <c r="H102" s="719"/>
      <c r="I102" s="720"/>
      <c r="J102" s="701"/>
      <c r="K102" s="701"/>
      <c r="L102" s="701"/>
      <c r="M102" s="701"/>
      <c r="N102" s="701"/>
    </row>
    <row r="103" spans="2:14" x14ac:dyDescent="0.2">
      <c r="B103" s="755" t="s">
        <v>45</v>
      </c>
      <c r="C103" s="708" t="s">
        <v>6</v>
      </c>
      <c r="D103" s="708" t="s">
        <v>14</v>
      </c>
      <c r="E103" s="708" t="s">
        <v>15</v>
      </c>
      <c r="F103" s="707" t="s">
        <v>131</v>
      </c>
      <c r="G103" s="721" t="s">
        <v>29</v>
      </c>
      <c r="H103" s="756" t="s">
        <v>30</v>
      </c>
      <c r="I103" s="757" t="s">
        <v>31</v>
      </c>
      <c r="J103" s="701"/>
      <c r="K103" s="701"/>
      <c r="L103" s="701"/>
      <c r="M103" s="701"/>
      <c r="N103" s="701"/>
    </row>
    <row r="104" spans="2:14" x14ac:dyDescent="0.2">
      <c r="B104" s="758" t="s">
        <v>46</v>
      </c>
      <c r="C104" s="1208">
        <v>18990.64</v>
      </c>
      <c r="D104" s="1208">
        <v>8198.2999999999993</v>
      </c>
      <c r="E104" s="1208">
        <v>14466.36</v>
      </c>
      <c r="F104" s="765">
        <f>SUM(D104:E104)</f>
        <v>22664.66</v>
      </c>
      <c r="G104" s="702"/>
      <c r="H104" s="703"/>
      <c r="I104" s="704"/>
      <c r="J104" s="701"/>
      <c r="K104" s="759"/>
      <c r="L104" s="759"/>
      <c r="M104" s="759"/>
      <c r="N104" s="701"/>
    </row>
    <row r="105" spans="2:14" x14ac:dyDescent="0.2">
      <c r="B105" s="56" t="s">
        <v>47</v>
      </c>
      <c r="C105" s="1208">
        <v>27149.25</v>
      </c>
      <c r="D105" s="1208">
        <v>20511.18</v>
      </c>
      <c r="E105" s="1208">
        <v>20423.310000000001</v>
      </c>
      <c r="F105" s="712">
        <f t="shared" ref="F105:F108" si="8">SUM(D105:E105)</f>
        <v>40934.490000000005</v>
      </c>
      <c r="G105" s="709"/>
      <c r="H105" s="711"/>
      <c r="I105" s="710"/>
      <c r="J105" s="701"/>
      <c r="K105" s="759"/>
      <c r="L105" s="759"/>
      <c r="M105" s="759"/>
      <c r="N105" s="701"/>
    </row>
    <row r="106" spans="2:14" x14ac:dyDescent="0.2">
      <c r="B106" s="758" t="s">
        <v>114</v>
      </c>
      <c r="C106" s="1208">
        <v>20870.52</v>
      </c>
      <c r="D106" s="1208">
        <v>8675.89</v>
      </c>
      <c r="E106" s="1208">
        <v>13533.21</v>
      </c>
      <c r="F106" s="712">
        <f t="shared" si="8"/>
        <v>22209.1</v>
      </c>
      <c r="G106" s="709"/>
      <c r="H106" s="711"/>
      <c r="I106" s="710"/>
      <c r="J106" s="701"/>
      <c r="K106" s="759"/>
      <c r="L106" s="759"/>
      <c r="M106" s="759"/>
      <c r="N106" s="701"/>
    </row>
    <row r="107" spans="2:14" x14ac:dyDescent="0.2">
      <c r="B107" s="758" t="s">
        <v>116</v>
      </c>
      <c r="C107" s="1208">
        <v>24679.3</v>
      </c>
      <c r="D107" s="1208">
        <v>7250.51</v>
      </c>
      <c r="E107" s="1208">
        <v>9975.69</v>
      </c>
      <c r="F107" s="712">
        <f t="shared" si="8"/>
        <v>17226.2</v>
      </c>
      <c r="G107" s="709"/>
      <c r="H107" s="711"/>
      <c r="I107" s="710"/>
      <c r="J107" s="701"/>
      <c r="K107" s="759"/>
      <c r="L107" s="759"/>
      <c r="M107" s="759"/>
      <c r="N107" s="701"/>
    </row>
    <row r="108" spans="2:14" x14ac:dyDescent="0.2">
      <c r="B108" s="56" t="s">
        <v>48</v>
      </c>
      <c r="C108" s="1208">
        <v>20196.86</v>
      </c>
      <c r="D108" s="1208">
        <v>10441.58</v>
      </c>
      <c r="E108" s="1208">
        <v>13102.34</v>
      </c>
      <c r="F108" s="712">
        <f t="shared" si="8"/>
        <v>23543.919999999998</v>
      </c>
      <c r="G108" s="709"/>
      <c r="H108" s="711"/>
      <c r="I108" s="710"/>
      <c r="J108" s="701"/>
      <c r="K108" s="759"/>
      <c r="L108" s="759"/>
      <c r="M108" s="759"/>
      <c r="N108" s="701"/>
    </row>
    <row r="109" spans="2:14" x14ac:dyDescent="0.2">
      <c r="B109" s="709" t="s">
        <v>593</v>
      </c>
      <c r="C109" s="1208"/>
      <c r="D109" s="1208">
        <v>3989</v>
      </c>
      <c r="E109" s="1208"/>
      <c r="F109" s="712"/>
      <c r="G109" s="709"/>
      <c r="H109" s="711"/>
      <c r="I109" s="710"/>
      <c r="J109" s="701"/>
      <c r="K109" s="701"/>
      <c r="L109" s="701"/>
      <c r="M109" s="701"/>
      <c r="N109" s="701"/>
    </row>
    <row r="110" spans="2:14" x14ac:dyDescent="0.2">
      <c r="B110" s="760" t="s">
        <v>8</v>
      </c>
      <c r="C110" s="1208">
        <v>557.88</v>
      </c>
      <c r="D110" s="1208"/>
      <c r="E110" s="1208"/>
      <c r="F110" s="712"/>
      <c r="G110" s="1210">
        <v>511.55</v>
      </c>
      <c r="H110" s="1208">
        <v>983.94</v>
      </c>
      <c r="I110" s="1211">
        <v>1359.99</v>
      </c>
      <c r="J110" s="701"/>
      <c r="K110" s="701"/>
      <c r="L110" s="701"/>
      <c r="M110" s="701"/>
      <c r="N110" s="701"/>
    </row>
    <row r="111" spans="2:14" x14ac:dyDescent="0.2">
      <c r="B111" s="760" t="s">
        <v>9</v>
      </c>
      <c r="C111" s="1208">
        <v>477.18</v>
      </c>
      <c r="D111" s="1208"/>
      <c r="E111" s="1208"/>
      <c r="F111" s="712"/>
      <c r="G111" s="1210">
        <v>594.20000000000005</v>
      </c>
      <c r="H111" s="1208">
        <v>1065.1600000000001</v>
      </c>
      <c r="I111" s="1211">
        <v>1353.59</v>
      </c>
      <c r="J111" s="701"/>
      <c r="K111" s="701"/>
      <c r="L111" s="701"/>
      <c r="M111" s="701"/>
      <c r="N111" s="701"/>
    </row>
    <row r="112" spans="2:14" x14ac:dyDescent="0.2">
      <c r="B112" s="721" t="s">
        <v>10</v>
      </c>
      <c r="C112" s="1209">
        <v>1099.22</v>
      </c>
      <c r="D112" s="1209"/>
      <c r="E112" s="1209"/>
      <c r="F112" s="715"/>
      <c r="G112" s="1212">
        <v>383.77</v>
      </c>
      <c r="H112" s="1209">
        <v>725.76</v>
      </c>
      <c r="I112" s="1213">
        <v>878.48</v>
      </c>
      <c r="J112" s="701"/>
      <c r="K112" s="701"/>
      <c r="L112" s="701"/>
      <c r="M112" s="701"/>
      <c r="N112" s="701"/>
    </row>
    <row r="114" spans="2:9" x14ac:dyDescent="0.2">
      <c r="B114" s="753" t="s">
        <v>599</v>
      </c>
      <c r="C114" s="868">
        <v>-6.1999999999999998E-3</v>
      </c>
      <c r="D114" s="701"/>
      <c r="E114" s="701"/>
      <c r="F114" s="701"/>
      <c r="G114" s="701"/>
      <c r="H114" s="701"/>
      <c r="I114" s="701"/>
    </row>
    <row r="115" spans="2:9" x14ac:dyDescent="0.2">
      <c r="B115" s="1243" t="s">
        <v>43</v>
      </c>
      <c r="C115" s="1244"/>
      <c r="D115" s="1244"/>
      <c r="E115" s="1244"/>
      <c r="F115" s="754"/>
      <c r="G115" s="718" t="s">
        <v>44</v>
      </c>
      <c r="H115" s="719"/>
      <c r="I115" s="720"/>
    </row>
    <row r="116" spans="2:9" x14ac:dyDescent="0.2">
      <c r="B116" s="755" t="s">
        <v>45</v>
      </c>
      <c r="C116" s="708" t="s">
        <v>6</v>
      </c>
      <c r="D116" s="708" t="s">
        <v>14</v>
      </c>
      <c r="E116" s="708" t="s">
        <v>15</v>
      </c>
      <c r="F116" s="707" t="s">
        <v>131</v>
      </c>
      <c r="G116" s="721" t="s">
        <v>29</v>
      </c>
      <c r="H116" s="756" t="s">
        <v>30</v>
      </c>
      <c r="I116" s="757" t="s">
        <v>31</v>
      </c>
    </row>
    <row r="117" spans="2:9" x14ac:dyDescent="0.2">
      <c r="B117" s="758" t="s">
        <v>46</v>
      </c>
      <c r="C117" s="1214">
        <f>ROUND(+C104*(1+$C$114),2)</f>
        <v>18872.900000000001</v>
      </c>
      <c r="D117" s="1214">
        <f t="shared" ref="C117:E122" si="9">ROUND(+D104*(1+$C$114),2)</f>
        <v>8147.47</v>
      </c>
      <c r="E117" s="1215">
        <f>ROUND(+E104*(1+$C$114),2)-0.01</f>
        <v>14376.66</v>
      </c>
      <c r="F117" s="1193">
        <f>+D117+E117</f>
        <v>22524.13</v>
      </c>
      <c r="G117" s="1216"/>
      <c r="H117" s="1217"/>
      <c r="I117" s="1218"/>
    </row>
    <row r="118" spans="2:9" x14ac:dyDescent="0.2">
      <c r="B118" s="56" t="s">
        <v>47</v>
      </c>
      <c r="C118" s="1214">
        <f t="shared" si="9"/>
        <v>26980.92</v>
      </c>
      <c r="D118" s="1214">
        <f t="shared" si="9"/>
        <v>20384.009999999998</v>
      </c>
      <c r="E118" s="1214">
        <f t="shared" si="9"/>
        <v>20296.689999999999</v>
      </c>
      <c r="F118" s="1194">
        <f>+D118+E118</f>
        <v>40680.699999999997</v>
      </c>
      <c r="G118" s="758"/>
      <c r="H118" s="1219"/>
      <c r="I118" s="1220"/>
    </row>
    <row r="119" spans="2:9" x14ac:dyDescent="0.2">
      <c r="B119" s="758" t="s">
        <v>114</v>
      </c>
      <c r="C119" s="1214">
        <f t="shared" si="9"/>
        <v>20741.12</v>
      </c>
      <c r="D119" s="1214">
        <f t="shared" si="9"/>
        <v>8622.1</v>
      </c>
      <c r="E119" s="1214">
        <f t="shared" si="9"/>
        <v>13449.3</v>
      </c>
      <c r="F119" s="1194">
        <f>+D119+E119</f>
        <v>22071.4</v>
      </c>
      <c r="G119" s="758"/>
      <c r="H119" s="1219"/>
      <c r="I119" s="1220"/>
    </row>
    <row r="120" spans="2:9" x14ac:dyDescent="0.2">
      <c r="B120" s="758" t="s">
        <v>116</v>
      </c>
      <c r="C120" s="1214">
        <f t="shared" si="9"/>
        <v>24526.29</v>
      </c>
      <c r="D120" s="1214">
        <f t="shared" si="9"/>
        <v>7205.56</v>
      </c>
      <c r="E120" s="1214">
        <f t="shared" si="9"/>
        <v>9913.84</v>
      </c>
      <c r="F120" s="1194">
        <f>+D120+E120</f>
        <v>17119.400000000001</v>
      </c>
      <c r="G120" s="758"/>
      <c r="H120" s="1219"/>
      <c r="I120" s="1220"/>
    </row>
    <row r="121" spans="2:9" x14ac:dyDescent="0.2">
      <c r="B121" s="56" t="s">
        <v>48</v>
      </c>
      <c r="C121" s="1214">
        <f t="shared" si="9"/>
        <v>20071.64</v>
      </c>
      <c r="D121" s="1214">
        <f>ROUND(+D108*(1+$C$114),2)+0.01</f>
        <v>10376.85</v>
      </c>
      <c r="E121" s="1214">
        <f t="shared" si="9"/>
        <v>13021.11</v>
      </c>
      <c r="F121" s="1194">
        <f>+D121+E121</f>
        <v>23397.96</v>
      </c>
      <c r="G121" s="758"/>
      <c r="H121" s="1219"/>
      <c r="I121" s="1220"/>
    </row>
    <row r="122" spans="2:9" x14ac:dyDescent="0.2">
      <c r="B122" s="709" t="s">
        <v>593</v>
      </c>
      <c r="C122" s="1208"/>
      <c r="D122" s="1214">
        <f t="shared" si="9"/>
        <v>3964.27</v>
      </c>
      <c r="E122" s="1219"/>
      <c r="F122" s="1220"/>
      <c r="G122" s="758"/>
      <c r="H122" s="1219"/>
      <c r="I122" s="1220"/>
    </row>
    <row r="123" spans="2:9" x14ac:dyDescent="0.2">
      <c r="B123" s="760" t="s">
        <v>8</v>
      </c>
      <c r="C123" s="1214">
        <v>639.42999999999995</v>
      </c>
      <c r="D123" s="1219"/>
      <c r="E123" s="1219"/>
      <c r="F123" s="1220"/>
      <c r="G123" s="1221">
        <v>702.26</v>
      </c>
      <c r="H123" s="1214">
        <v>1171.72</v>
      </c>
      <c r="I123" s="1194">
        <v>1545.44</v>
      </c>
    </row>
    <row r="124" spans="2:9" x14ac:dyDescent="0.2">
      <c r="B124" s="760" t="s">
        <v>9</v>
      </c>
      <c r="C124" s="1214">
        <v>559.23</v>
      </c>
      <c r="D124" s="1219"/>
      <c r="E124" s="1219"/>
      <c r="F124" s="1220"/>
      <c r="G124" s="1221">
        <v>784.4</v>
      </c>
      <c r="H124" s="1214">
        <v>1252.44</v>
      </c>
      <c r="I124" s="1194">
        <v>1539.08</v>
      </c>
    </row>
    <row r="125" spans="2:9" x14ac:dyDescent="0.2">
      <c r="B125" s="721" t="s">
        <v>10</v>
      </c>
      <c r="C125" s="1222">
        <v>1177.4100000000001</v>
      </c>
      <c r="D125" s="1223"/>
      <c r="E125" s="1223"/>
      <c r="F125" s="1224"/>
      <c r="G125" s="1225">
        <v>575.27</v>
      </c>
      <c r="H125" s="1222">
        <v>915.14</v>
      </c>
      <c r="I125" s="1226">
        <v>1066.9100000000001</v>
      </c>
    </row>
    <row r="127" spans="2:9" x14ac:dyDescent="0.2">
      <c r="C127" s="750"/>
      <c r="D127" s="750"/>
      <c r="E127" s="750"/>
      <c r="F127" s="750"/>
      <c r="G127" s="750"/>
    </row>
    <row r="128" spans="2:9" ht="12.75" hidden="1" customHeight="1" x14ac:dyDescent="0.2">
      <c r="C128" s="750" t="s">
        <v>75</v>
      </c>
      <c r="D128" s="750"/>
      <c r="E128" s="750"/>
      <c r="F128" s="750"/>
      <c r="G128" s="750"/>
    </row>
    <row r="129" spans="2:7" ht="12.75" hidden="1" customHeight="1" x14ac:dyDescent="0.2">
      <c r="B129" s="696" t="s">
        <v>76</v>
      </c>
      <c r="C129" s="750" t="s">
        <v>29</v>
      </c>
      <c r="D129" s="750" t="s">
        <v>30</v>
      </c>
      <c r="E129" s="750" t="s">
        <v>31</v>
      </c>
      <c r="F129" s="750" t="s">
        <v>77</v>
      </c>
      <c r="G129" s="750" t="s">
        <v>78</v>
      </c>
    </row>
    <row r="130" spans="2:7" ht="12.75" hidden="1" customHeight="1" x14ac:dyDescent="0.2">
      <c r="B130" s="696" t="s">
        <v>79</v>
      </c>
      <c r="C130" s="750">
        <v>5700</v>
      </c>
      <c r="D130" s="750">
        <v>510</v>
      </c>
      <c r="E130" s="750">
        <v>794</v>
      </c>
      <c r="F130" s="750">
        <v>2554</v>
      </c>
      <c r="G130" s="750">
        <v>9558</v>
      </c>
    </row>
    <row r="131" spans="2:7" ht="12.75" hidden="1" customHeight="1" x14ac:dyDescent="0.2">
      <c r="B131" s="696" t="s">
        <v>80</v>
      </c>
      <c r="C131" s="750">
        <v>15509</v>
      </c>
      <c r="D131" s="750">
        <v>892</v>
      </c>
      <c r="E131" s="750">
        <v>3502</v>
      </c>
      <c r="F131" s="750">
        <v>4310</v>
      </c>
      <c r="G131" s="750">
        <v>24213</v>
      </c>
    </row>
    <row r="132" spans="2:7" ht="12.75" hidden="1" customHeight="1" x14ac:dyDescent="0.2">
      <c r="B132" s="696" t="s">
        <v>81</v>
      </c>
      <c r="C132" s="750">
        <v>30417</v>
      </c>
      <c r="D132" s="750">
        <v>1068</v>
      </c>
      <c r="E132" s="750">
        <v>1899</v>
      </c>
      <c r="F132" s="750">
        <v>2320</v>
      </c>
      <c r="G132" s="750">
        <v>35704</v>
      </c>
    </row>
    <row r="133" spans="2:7" ht="12.75" hidden="1" customHeight="1" x14ac:dyDescent="0.2">
      <c r="B133" s="696" t="s">
        <v>82</v>
      </c>
      <c r="C133" s="750">
        <v>42249155.29999999</v>
      </c>
      <c r="D133" s="750">
        <v>5749465.9000000013</v>
      </c>
      <c r="E133" s="750">
        <v>13758239.270000001</v>
      </c>
      <c r="F133" s="750">
        <v>24814423.560000006</v>
      </c>
      <c r="G133" s="750">
        <v>86571284.030000001</v>
      </c>
    </row>
    <row r="134" spans="2:7" ht="12.75" hidden="1" customHeight="1" x14ac:dyDescent="0.2">
      <c r="B134" s="696" t="s">
        <v>83</v>
      </c>
      <c r="C134" s="750">
        <v>104575094.16</v>
      </c>
      <c r="D134" s="750">
        <v>11030550.17</v>
      </c>
      <c r="E134" s="750">
        <v>64342439.13000004</v>
      </c>
      <c r="F134" s="750">
        <v>32814154.720000006</v>
      </c>
      <c r="G134" s="750">
        <v>212762238.18000004</v>
      </c>
    </row>
    <row r="135" spans="2:7" ht="12.75" hidden="1" customHeight="1" x14ac:dyDescent="0.2">
      <c r="B135" s="696" t="s">
        <v>84</v>
      </c>
      <c r="C135" s="750">
        <v>224614562.84000012</v>
      </c>
      <c r="D135" s="750">
        <v>14811297.800000004</v>
      </c>
      <c r="E135" s="750">
        <v>32364325.980000008</v>
      </c>
      <c r="F135" s="750">
        <v>23287396.879999999</v>
      </c>
      <c r="G135" s="750">
        <v>295077583.50000012</v>
      </c>
    </row>
    <row r="136" spans="2:7" ht="12.75" hidden="1" customHeight="1" x14ac:dyDescent="0.2">
      <c r="B136" s="696" t="s">
        <v>85</v>
      </c>
      <c r="C136" s="750">
        <v>2771085.911734601</v>
      </c>
      <c r="D136" s="750">
        <v>477912.47431376879</v>
      </c>
      <c r="E136" s="750">
        <v>1026893.1488844356</v>
      </c>
      <c r="F136" s="750">
        <v>1928726.2427089752</v>
      </c>
      <c r="G136" s="750">
        <v>6204617.7776417807</v>
      </c>
    </row>
    <row r="137" spans="2:7" ht="12.75" hidden="1" customHeight="1" x14ac:dyDescent="0.2">
      <c r="B137" s="696" t="s">
        <v>86</v>
      </c>
      <c r="C137" s="750">
        <v>8759302.3248811625</v>
      </c>
      <c r="D137" s="750">
        <v>904302.99649353663</v>
      </c>
      <c r="E137" s="750">
        <v>4641187.2636924908</v>
      </c>
      <c r="F137" s="750">
        <v>3665936.0560513632</v>
      </c>
      <c r="G137" s="750">
        <v>17970728.641118553</v>
      </c>
    </row>
    <row r="138" spans="2:7" ht="12.75" hidden="1" customHeight="1" x14ac:dyDescent="0.2">
      <c r="B138" s="696" t="s">
        <v>87</v>
      </c>
      <c r="C138" s="750">
        <v>11076154.640053676</v>
      </c>
      <c r="D138" s="750">
        <v>742834.32705781655</v>
      </c>
      <c r="E138" s="750">
        <v>1536120.6828885104</v>
      </c>
      <c r="F138" s="750">
        <v>1679126.23</v>
      </c>
      <c r="G138" s="750">
        <v>15034235.880000003</v>
      </c>
    </row>
    <row r="139" spans="2:7" ht="12.75" hidden="1" customHeight="1" x14ac:dyDescent="0.2">
      <c r="C139" s="750"/>
      <c r="D139" s="750"/>
      <c r="E139" s="750"/>
      <c r="F139" s="750"/>
      <c r="G139" s="750"/>
    </row>
    <row r="140" spans="2:7" ht="12.75" hidden="1" customHeight="1" x14ac:dyDescent="0.2">
      <c r="C140" s="750"/>
      <c r="D140" s="750"/>
      <c r="E140" s="750"/>
      <c r="F140" s="750"/>
      <c r="G140" s="750"/>
    </row>
    <row r="141" spans="2:7" ht="12.75" hidden="1" customHeight="1" x14ac:dyDescent="0.2">
      <c r="B141" s="696" t="s">
        <v>88</v>
      </c>
      <c r="C141" s="750"/>
      <c r="D141" s="750"/>
      <c r="E141" s="750"/>
      <c r="F141" s="750"/>
      <c r="G141" s="750"/>
    </row>
    <row r="142" spans="2:7" ht="12.75" hidden="1" customHeight="1" x14ac:dyDescent="0.2">
      <c r="B142" s="696" t="s">
        <v>89</v>
      </c>
      <c r="C142" s="750">
        <v>6922.7332481493695</v>
      </c>
      <c r="D142" s="750">
        <v>11968.627724679031</v>
      </c>
      <c r="E142" s="750">
        <v>18179.859962756062</v>
      </c>
      <c r="F142" s="750"/>
      <c r="G142" s="750"/>
    </row>
    <row r="143" spans="2:7" ht="12.75" hidden="1" customHeight="1" x14ac:dyDescent="0.2">
      <c r="B143" s="696" t="s">
        <v>90</v>
      </c>
      <c r="C143" s="750">
        <v>543.65544045526724</v>
      </c>
      <c r="D143" s="750">
        <v>985.88835292960448</v>
      </c>
      <c r="E143" s="750">
        <v>1319.3855708977949</v>
      </c>
      <c r="F143" s="750"/>
      <c r="G143" s="750"/>
    </row>
    <row r="144" spans="2:7" ht="12.75" hidden="1" customHeight="1" x14ac:dyDescent="0.2">
      <c r="B144" s="696" t="s">
        <v>91</v>
      </c>
      <c r="C144" s="750">
        <v>7466.3886886046366</v>
      </c>
      <c r="D144" s="750">
        <v>12954.516077608634</v>
      </c>
      <c r="E144" s="750">
        <v>19499.245533653855</v>
      </c>
      <c r="F144" s="750"/>
      <c r="G144" s="750"/>
    </row>
    <row r="145" spans="2:11" x14ac:dyDescent="0.2">
      <c r="B145" s="57" t="s">
        <v>92</v>
      </c>
      <c r="C145" s="58"/>
      <c r="D145" s="58"/>
      <c r="E145" s="58"/>
      <c r="F145" s="58"/>
      <c r="G145" s="4"/>
      <c r="H145" s="4"/>
      <c r="I145" s="4"/>
    </row>
    <row r="146" spans="2:11" x14ac:dyDescent="0.2">
      <c r="B146" s="59" t="s">
        <v>93</v>
      </c>
      <c r="C146" s="59"/>
      <c r="D146" s="64" t="s">
        <v>18</v>
      </c>
      <c r="E146" s="63" t="s">
        <v>94</v>
      </c>
      <c r="F146" s="59" t="s">
        <v>95</v>
      </c>
      <c r="G146" s="59" t="s">
        <v>96</v>
      </c>
      <c r="H146" s="59" t="s">
        <v>97</v>
      </c>
      <c r="I146" s="59" t="s">
        <v>98</v>
      </c>
    </row>
    <row r="147" spans="2:11" x14ac:dyDescent="0.2">
      <c r="B147" s="761" t="s">
        <v>46</v>
      </c>
      <c r="C147" s="65">
        <v>0</v>
      </c>
      <c r="D147" s="62">
        <v>0</v>
      </c>
      <c r="E147" s="62">
        <v>0</v>
      </c>
      <c r="F147" s="65">
        <v>0</v>
      </c>
      <c r="G147" s="65">
        <v>0</v>
      </c>
      <c r="H147" s="65">
        <v>0</v>
      </c>
      <c r="I147" s="65">
        <v>0</v>
      </c>
    </row>
    <row r="148" spans="2:11" x14ac:dyDescent="0.2">
      <c r="B148" s="60" t="s">
        <v>48</v>
      </c>
      <c r="C148" s="61">
        <f>+H148+I148</f>
        <v>26660.14</v>
      </c>
      <c r="D148" s="64" t="s">
        <v>100</v>
      </c>
      <c r="E148" s="62">
        <v>19</v>
      </c>
      <c r="F148" s="1227">
        <v>21043.95</v>
      </c>
      <c r="G148" s="1227">
        <v>164.69</v>
      </c>
      <c r="H148" s="61">
        <f>+F148+E148*G148</f>
        <v>24173.06</v>
      </c>
      <c r="I148" s="61">
        <f>+E152+E148*F152</f>
        <v>2487.08</v>
      </c>
    </row>
    <row r="149" spans="2:11" x14ac:dyDescent="0.2">
      <c r="B149" s="60" t="s">
        <v>114</v>
      </c>
      <c r="C149" s="65">
        <v>0</v>
      </c>
      <c r="D149" s="62">
        <v>0</v>
      </c>
      <c r="E149" s="62">
        <v>0</v>
      </c>
      <c r="F149" s="65">
        <v>0</v>
      </c>
      <c r="G149" s="65">
        <v>0</v>
      </c>
      <c r="H149" s="65">
        <v>0</v>
      </c>
      <c r="I149" s="65">
        <v>0</v>
      </c>
    </row>
    <row r="150" spans="2:11" x14ac:dyDescent="0.2">
      <c r="B150" s="60" t="s">
        <v>47</v>
      </c>
      <c r="C150" s="61">
        <f>+H150+I150</f>
        <v>41397.549999999996</v>
      </c>
      <c r="D150" s="64" t="s">
        <v>99</v>
      </c>
      <c r="E150" s="62">
        <v>85</v>
      </c>
      <c r="F150" s="1227">
        <v>9732.69</v>
      </c>
      <c r="G150" s="1227">
        <v>283.33999999999997</v>
      </c>
      <c r="H150" s="61">
        <f>+F150+E150*G150</f>
        <v>33816.589999999997</v>
      </c>
      <c r="I150" s="61">
        <f>+E$152+E150*F$152</f>
        <v>7580.96</v>
      </c>
    </row>
    <row r="151" spans="2:11" x14ac:dyDescent="0.2">
      <c r="B151" s="60" t="s">
        <v>116</v>
      </c>
      <c r="C151" s="61">
        <f>+H151+I151</f>
        <v>41397.549999999996</v>
      </c>
      <c r="D151" s="64" t="s">
        <v>99</v>
      </c>
      <c r="E151" s="62">
        <v>85</v>
      </c>
      <c r="F151" s="61">
        <f>+F150</f>
        <v>9732.69</v>
      </c>
      <c r="G151" s="61">
        <f>+G150</f>
        <v>283.33999999999997</v>
      </c>
      <c r="H151" s="61">
        <f>+F151+E151*G151</f>
        <v>33816.589999999997</v>
      </c>
      <c r="I151" s="61">
        <f>+E$152+E151*F$152</f>
        <v>7580.96</v>
      </c>
    </row>
    <row r="152" spans="2:11" x14ac:dyDescent="0.2">
      <c r="B152" s="58" t="s">
        <v>101</v>
      </c>
      <c r="C152" s="58"/>
      <c r="D152" s="58"/>
      <c r="E152" s="1228">
        <v>1020.66</v>
      </c>
      <c r="F152" s="1228">
        <v>77.180000000000007</v>
      </c>
      <c r="G152" s="59"/>
      <c r="H152" s="4"/>
      <c r="I152" s="4"/>
    </row>
    <row r="153" spans="2:11" x14ac:dyDescent="0.2">
      <c r="B153" s="59" t="s">
        <v>102</v>
      </c>
      <c r="C153" s="58"/>
      <c r="D153" s="58"/>
      <c r="E153" s="1229">
        <v>6266.72</v>
      </c>
      <c r="F153" s="49"/>
      <c r="G153" s="58"/>
      <c r="H153" s="4"/>
      <c r="I153" s="4"/>
    </row>
    <row r="154" spans="2:11" x14ac:dyDescent="0.2">
      <c r="H154" s="762"/>
      <c r="I154" s="762"/>
      <c r="J154" s="762"/>
      <c r="K154" s="762"/>
    </row>
    <row r="155" spans="2:11" x14ac:dyDescent="0.2">
      <c r="B155" s="759"/>
      <c r="H155" s="762"/>
      <c r="I155" s="763"/>
      <c r="J155" s="762"/>
      <c r="K155" s="762"/>
    </row>
    <row r="156" spans="2:11" x14ac:dyDescent="0.2">
      <c r="B156" s="72" t="s">
        <v>133</v>
      </c>
      <c r="C156" s="73">
        <v>0.62</v>
      </c>
      <c r="D156" s="72"/>
      <c r="H156" s="762"/>
      <c r="I156" s="762"/>
      <c r="J156" s="762"/>
      <c r="K156" s="762"/>
    </row>
    <row r="157" spans="2:11" x14ac:dyDescent="0.2">
      <c r="B157" s="72" t="s">
        <v>664</v>
      </c>
      <c r="C157" s="76">
        <v>0.5</v>
      </c>
      <c r="D157" s="72"/>
      <c r="H157" s="762"/>
      <c r="I157" s="762"/>
      <c r="J157" s="762"/>
      <c r="K157" s="762"/>
    </row>
    <row r="158" spans="2:11" x14ac:dyDescent="0.2">
      <c r="B158" s="72" t="s">
        <v>665</v>
      </c>
      <c r="C158" s="74">
        <f>C156-C157</f>
        <v>0.12</v>
      </c>
      <c r="D158" s="75">
        <f>(1+$C$156-C157)/(1+$C$156)</f>
        <v>0.6913580246913581</v>
      </c>
      <c r="H158" s="762"/>
      <c r="I158" s="762"/>
      <c r="J158" s="762"/>
      <c r="K158" s="762"/>
    </row>
    <row r="159" spans="2:11" x14ac:dyDescent="0.2">
      <c r="B159" s="72" t="s">
        <v>133</v>
      </c>
      <c r="C159" s="76">
        <f>tab!C156</f>
        <v>0.62</v>
      </c>
      <c r="D159" s="72"/>
      <c r="H159" s="762"/>
      <c r="I159" s="763"/>
      <c r="J159" s="763"/>
      <c r="K159" s="762"/>
    </row>
    <row r="160" spans="2:11" x14ac:dyDescent="0.2">
      <c r="B160" s="72" t="s">
        <v>664</v>
      </c>
      <c r="C160" s="76">
        <v>0.4</v>
      </c>
      <c r="D160" s="75">
        <f>(1+$C$156-C160)/(1+$C$156)</f>
        <v>0.75308641975308654</v>
      </c>
      <c r="H160" s="762"/>
      <c r="I160" s="763"/>
      <c r="J160" s="763"/>
      <c r="K160" s="762"/>
    </row>
    <row r="161" spans="2:24" x14ac:dyDescent="0.2">
      <c r="B161" s="72" t="s">
        <v>665</v>
      </c>
      <c r="C161" s="74">
        <f>C159-C160</f>
        <v>0.21999999999999997</v>
      </c>
      <c r="D161" s="75"/>
      <c r="H161" s="762"/>
      <c r="I161" s="763"/>
      <c r="J161" s="763"/>
      <c r="K161" s="762"/>
    </row>
    <row r="163" spans="2:24" x14ac:dyDescent="0.2">
      <c r="B163" s="77" t="s">
        <v>134</v>
      </c>
      <c r="C163" s="877">
        <v>41883</v>
      </c>
      <c r="E163" s="78"/>
      <c r="F163" s="72"/>
      <c r="G163" s="72"/>
      <c r="H163" s="72"/>
      <c r="I163" s="72"/>
      <c r="J163" s="72"/>
      <c r="K163" s="72"/>
      <c r="L163" s="72"/>
      <c r="M163" s="72"/>
      <c r="N163" s="72"/>
      <c r="O163" s="72"/>
      <c r="P163" s="72"/>
      <c r="Q163" s="72"/>
      <c r="R163" s="72"/>
      <c r="S163" s="72"/>
      <c r="T163" s="72"/>
      <c r="U163" s="72"/>
      <c r="V163" s="72"/>
      <c r="W163" s="72"/>
      <c r="X163" s="72"/>
    </row>
    <row r="164" spans="2:24" x14ac:dyDescent="0.2">
      <c r="B164" s="72"/>
      <c r="C164" s="79"/>
      <c r="D164" s="72"/>
      <c r="E164" s="72"/>
      <c r="F164" s="72"/>
      <c r="G164" s="72"/>
      <c r="H164" s="72"/>
      <c r="I164" s="72"/>
      <c r="J164" s="72"/>
      <c r="K164" s="72"/>
      <c r="L164" s="72"/>
      <c r="M164" s="72"/>
      <c r="N164" s="72"/>
      <c r="O164" s="72"/>
      <c r="P164" s="72"/>
      <c r="Q164" s="72"/>
      <c r="R164" s="72"/>
      <c r="S164" s="72"/>
      <c r="T164" s="72"/>
      <c r="U164" s="72"/>
      <c r="V164" s="72"/>
      <c r="W164" s="72"/>
      <c r="X164" s="72"/>
    </row>
    <row r="165" spans="2:24" x14ac:dyDescent="0.2">
      <c r="B165" s="78" t="s">
        <v>135</v>
      </c>
      <c r="C165" s="80">
        <v>1</v>
      </c>
      <c r="D165" s="80">
        <v>2</v>
      </c>
      <c r="E165" s="80">
        <v>3</v>
      </c>
      <c r="F165" s="80">
        <v>4</v>
      </c>
      <c r="G165" s="80">
        <v>5</v>
      </c>
      <c r="H165" s="80">
        <v>6</v>
      </c>
      <c r="I165" s="80">
        <v>7</v>
      </c>
      <c r="J165" s="80">
        <v>8</v>
      </c>
      <c r="K165" s="80">
        <v>9</v>
      </c>
      <c r="L165" s="80">
        <v>10</v>
      </c>
      <c r="M165" s="80">
        <v>11</v>
      </c>
      <c r="N165" s="80">
        <v>12</v>
      </c>
      <c r="O165" s="80">
        <v>13</v>
      </c>
      <c r="P165" s="80">
        <v>14</v>
      </c>
      <c r="Q165" s="80">
        <v>15</v>
      </c>
      <c r="R165" s="80">
        <v>16</v>
      </c>
      <c r="S165" s="80">
        <v>17</v>
      </c>
      <c r="T165" s="80">
        <v>18</v>
      </c>
      <c r="U165" s="80">
        <v>19</v>
      </c>
      <c r="V165" s="80">
        <v>20</v>
      </c>
      <c r="W165" s="80" t="s">
        <v>136</v>
      </c>
    </row>
    <row r="166" spans="2:24" x14ac:dyDescent="0.2">
      <c r="B166" s="81" t="s">
        <v>137</v>
      </c>
      <c r="C166" s="846">
        <v>2360</v>
      </c>
      <c r="D166" s="846">
        <v>2468</v>
      </c>
      <c r="E166" s="846">
        <v>2580</v>
      </c>
      <c r="F166" s="846">
        <v>2698</v>
      </c>
      <c r="G166" s="846">
        <v>2831</v>
      </c>
      <c r="H166" s="846">
        <v>2943</v>
      </c>
      <c r="I166" s="846">
        <v>3058</v>
      </c>
      <c r="J166" s="846">
        <v>3167</v>
      </c>
      <c r="K166" s="846">
        <v>3274</v>
      </c>
      <c r="L166" s="846">
        <v>3393</v>
      </c>
      <c r="M166" s="846">
        <v>3497</v>
      </c>
      <c r="N166" s="846"/>
      <c r="O166" s="846"/>
      <c r="P166" s="846"/>
      <c r="Q166" s="846"/>
      <c r="R166" s="846"/>
      <c r="S166" s="846"/>
      <c r="T166" s="846"/>
      <c r="U166" s="846"/>
      <c r="V166" s="846"/>
      <c r="W166" s="764">
        <f t="shared" ref="W166:W208" si="10">COUNTA(C166:V166)</f>
        <v>11</v>
      </c>
    </row>
    <row r="167" spans="2:24" x14ac:dyDescent="0.2">
      <c r="B167" s="81" t="s">
        <v>138</v>
      </c>
      <c r="C167" s="846">
        <v>2414</v>
      </c>
      <c r="D167" s="846">
        <v>2523</v>
      </c>
      <c r="E167" s="846">
        <v>2642</v>
      </c>
      <c r="F167" s="846">
        <v>2774</v>
      </c>
      <c r="G167" s="846">
        <v>2886</v>
      </c>
      <c r="H167" s="846">
        <v>3002</v>
      </c>
      <c r="I167" s="846">
        <v>3109</v>
      </c>
      <c r="J167" s="846">
        <v>3217</v>
      </c>
      <c r="K167" s="846">
        <v>3334</v>
      </c>
      <c r="L167" s="846">
        <v>3441</v>
      </c>
      <c r="M167" s="846">
        <v>3545</v>
      </c>
      <c r="N167" s="846">
        <v>3651</v>
      </c>
      <c r="O167" s="846">
        <v>3831</v>
      </c>
      <c r="P167" s="846"/>
      <c r="Q167" s="846"/>
      <c r="R167" s="846"/>
      <c r="S167" s="846"/>
      <c r="T167" s="846"/>
      <c r="U167" s="846"/>
      <c r="V167" s="846"/>
      <c r="W167" s="764">
        <f t="shared" si="10"/>
        <v>13</v>
      </c>
    </row>
    <row r="168" spans="2:24" x14ac:dyDescent="0.2">
      <c r="B168" s="81" t="s">
        <v>139</v>
      </c>
      <c r="C168" s="846">
        <v>2465</v>
      </c>
      <c r="D168" s="846">
        <v>2587</v>
      </c>
      <c r="E168" s="846">
        <v>2715</v>
      </c>
      <c r="F168" s="846">
        <v>2831</v>
      </c>
      <c r="G168" s="846">
        <v>2944</v>
      </c>
      <c r="H168" s="846">
        <v>3054</v>
      </c>
      <c r="I168" s="846">
        <v>3160</v>
      </c>
      <c r="J168" s="846">
        <v>3279</v>
      </c>
      <c r="K168" s="846">
        <v>3384</v>
      </c>
      <c r="L168" s="846">
        <v>3490</v>
      </c>
      <c r="M168" s="846">
        <v>3597</v>
      </c>
      <c r="N168" s="846">
        <v>3713</v>
      </c>
      <c r="O168" s="846">
        <v>3831</v>
      </c>
      <c r="P168" s="846">
        <v>3944</v>
      </c>
      <c r="Q168" s="846">
        <v>4054</v>
      </c>
      <c r="R168" s="846">
        <v>4163</v>
      </c>
      <c r="S168" s="846">
        <v>4271</v>
      </c>
      <c r="T168" s="846">
        <v>4326</v>
      </c>
      <c r="U168" s="846"/>
      <c r="V168" s="846"/>
      <c r="W168" s="764">
        <f t="shared" si="10"/>
        <v>18</v>
      </c>
    </row>
    <row r="169" spans="2:24" x14ac:dyDescent="0.2">
      <c r="B169" s="81" t="s">
        <v>140</v>
      </c>
      <c r="C169" s="846">
        <v>2587</v>
      </c>
      <c r="D169" s="846">
        <v>2715</v>
      </c>
      <c r="E169" s="846">
        <v>2944</v>
      </c>
      <c r="F169" s="846">
        <v>3160</v>
      </c>
      <c r="G169" s="846">
        <v>3279</v>
      </c>
      <c r="H169" s="846">
        <v>3384</v>
      </c>
      <c r="I169" s="846">
        <v>3490</v>
      </c>
      <c r="J169" s="846">
        <v>3597</v>
      </c>
      <c r="K169" s="846">
        <v>3713</v>
      </c>
      <c r="L169" s="846">
        <v>3831</v>
      </c>
      <c r="M169" s="846">
        <v>3944</v>
      </c>
      <c r="N169" s="846">
        <v>4054</v>
      </c>
      <c r="O169" s="846">
        <v>4163</v>
      </c>
      <c r="P169" s="846">
        <v>4271</v>
      </c>
      <c r="Q169" s="846">
        <v>4383</v>
      </c>
      <c r="R169" s="846">
        <v>4494</v>
      </c>
      <c r="S169" s="846">
        <v>4600</v>
      </c>
      <c r="T169" s="846">
        <v>4711</v>
      </c>
      <c r="U169" s="846">
        <v>4850</v>
      </c>
      <c r="V169" s="846">
        <v>4917</v>
      </c>
      <c r="W169" s="764">
        <f t="shared" si="10"/>
        <v>20</v>
      </c>
    </row>
    <row r="170" spans="2:24" x14ac:dyDescent="0.2">
      <c r="B170" s="81" t="s">
        <v>141</v>
      </c>
      <c r="C170" s="846">
        <v>2715</v>
      </c>
      <c r="D170" s="846">
        <v>2944</v>
      </c>
      <c r="E170" s="846">
        <v>3160</v>
      </c>
      <c r="F170" s="846">
        <v>3384</v>
      </c>
      <c r="G170" s="846">
        <v>3597</v>
      </c>
      <c r="H170" s="846">
        <v>2647</v>
      </c>
      <c r="I170" s="846">
        <v>3944</v>
      </c>
      <c r="J170" s="846">
        <v>4054</v>
      </c>
      <c r="K170" s="846">
        <v>4163</v>
      </c>
      <c r="L170" s="846">
        <v>4271</v>
      </c>
      <c r="M170" s="846">
        <v>4383</v>
      </c>
      <c r="N170" s="846">
        <v>4494</v>
      </c>
      <c r="O170" s="846">
        <v>4600</v>
      </c>
      <c r="P170" s="846">
        <v>4711</v>
      </c>
      <c r="Q170" s="846">
        <v>4850</v>
      </c>
      <c r="R170" s="846">
        <v>4986</v>
      </c>
      <c r="S170" s="846">
        <v>5125</v>
      </c>
      <c r="T170" s="846">
        <v>5263</v>
      </c>
      <c r="U170" s="846">
        <v>5329</v>
      </c>
      <c r="V170" s="846"/>
      <c r="W170" s="764">
        <f t="shared" si="10"/>
        <v>19</v>
      </c>
    </row>
    <row r="171" spans="2:24" x14ac:dyDescent="0.2">
      <c r="B171" s="81" t="s">
        <v>142</v>
      </c>
      <c r="C171" s="846">
        <v>2636</v>
      </c>
      <c r="D171" s="846">
        <v>2739</v>
      </c>
      <c r="E171" s="846">
        <v>2845</v>
      </c>
      <c r="F171" s="846">
        <v>2947</v>
      </c>
      <c r="G171" s="846">
        <v>3050</v>
      </c>
      <c r="H171" s="846">
        <v>3155</v>
      </c>
      <c r="I171" s="846">
        <v>3259</v>
      </c>
      <c r="J171" s="846">
        <v>3363</v>
      </c>
      <c r="K171" s="846">
        <v>3465</v>
      </c>
      <c r="L171" s="846">
        <v>3569</v>
      </c>
      <c r="M171" s="846">
        <v>3675</v>
      </c>
      <c r="N171" s="846">
        <v>3778</v>
      </c>
      <c r="O171" s="846">
        <v>3883</v>
      </c>
      <c r="P171" s="846"/>
      <c r="Q171" s="846"/>
      <c r="R171" s="846"/>
      <c r="S171" s="846"/>
      <c r="T171" s="846"/>
      <c r="U171" s="846"/>
      <c r="V171" s="846"/>
      <c r="W171" s="764">
        <f t="shared" si="10"/>
        <v>13</v>
      </c>
    </row>
    <row r="172" spans="2:24" x14ac:dyDescent="0.2">
      <c r="B172" s="81" t="s">
        <v>143</v>
      </c>
      <c r="C172" s="846">
        <v>2739</v>
      </c>
      <c r="D172" s="846">
        <v>2947</v>
      </c>
      <c r="E172" s="846">
        <v>3155</v>
      </c>
      <c r="F172" s="846">
        <v>3259</v>
      </c>
      <c r="G172" s="846">
        <v>3363</v>
      </c>
      <c r="H172" s="846">
        <v>3465</v>
      </c>
      <c r="I172" s="846">
        <v>3569</v>
      </c>
      <c r="J172" s="846">
        <v>3675</v>
      </c>
      <c r="K172" s="846">
        <v>3778</v>
      </c>
      <c r="L172" s="846">
        <v>3883</v>
      </c>
      <c r="M172" s="846">
        <v>3987</v>
      </c>
      <c r="N172" s="846">
        <v>4089</v>
      </c>
      <c r="O172" s="846">
        <v>4194</v>
      </c>
      <c r="P172" s="846">
        <v>4296</v>
      </c>
      <c r="Q172" s="846">
        <v>4402</v>
      </c>
      <c r="R172" s="846"/>
      <c r="S172" s="846"/>
      <c r="T172" s="846"/>
      <c r="U172" s="846"/>
      <c r="V172" s="846"/>
      <c r="W172" s="764">
        <f t="shared" si="10"/>
        <v>15</v>
      </c>
    </row>
    <row r="173" spans="2:24" x14ac:dyDescent="0.2">
      <c r="B173" s="81" t="s">
        <v>144</v>
      </c>
      <c r="C173" s="846">
        <v>2739</v>
      </c>
      <c r="D173" s="846">
        <v>2947</v>
      </c>
      <c r="E173" s="846">
        <v>3155</v>
      </c>
      <c r="F173" s="846">
        <v>3259</v>
      </c>
      <c r="G173" s="846">
        <v>3363</v>
      </c>
      <c r="H173" s="846">
        <v>3465</v>
      </c>
      <c r="I173" s="846">
        <v>3569</v>
      </c>
      <c r="J173" s="846">
        <v>3675</v>
      </c>
      <c r="K173" s="846">
        <v>3778</v>
      </c>
      <c r="L173" s="846">
        <v>3883</v>
      </c>
      <c r="M173" s="846">
        <v>3987</v>
      </c>
      <c r="N173" s="846">
        <v>4089</v>
      </c>
      <c r="O173" s="846">
        <v>4194</v>
      </c>
      <c r="P173" s="846">
        <v>4296</v>
      </c>
      <c r="Q173" s="846">
        <v>4402</v>
      </c>
      <c r="R173" s="846">
        <v>4505</v>
      </c>
      <c r="S173" s="846">
        <v>4610</v>
      </c>
      <c r="T173" s="846"/>
      <c r="U173" s="846"/>
      <c r="V173" s="846"/>
      <c r="W173" s="764">
        <f t="shared" si="10"/>
        <v>17</v>
      </c>
    </row>
    <row r="174" spans="2:24" x14ac:dyDescent="0.2">
      <c r="B174" s="81" t="s">
        <v>145</v>
      </c>
      <c r="C174" s="846">
        <v>2845</v>
      </c>
      <c r="D174" s="846">
        <v>3155</v>
      </c>
      <c r="E174" s="846">
        <v>3363</v>
      </c>
      <c r="F174" s="846">
        <v>3569</v>
      </c>
      <c r="G174" s="846">
        <v>3778</v>
      </c>
      <c r="H174" s="846">
        <v>3883</v>
      </c>
      <c r="I174" s="846">
        <v>3987</v>
      </c>
      <c r="J174" s="846">
        <v>4089</v>
      </c>
      <c r="K174" s="846">
        <v>4194</v>
      </c>
      <c r="L174" s="846">
        <v>4296</v>
      </c>
      <c r="M174" s="846">
        <v>4402</v>
      </c>
      <c r="N174" s="846">
        <v>4505</v>
      </c>
      <c r="O174" s="846">
        <v>4610</v>
      </c>
      <c r="P174" s="846">
        <v>4712</v>
      </c>
      <c r="Q174" s="846">
        <v>4816</v>
      </c>
      <c r="R174" s="846">
        <v>4921</v>
      </c>
      <c r="S174" s="846">
        <v>0</v>
      </c>
      <c r="T174" s="846"/>
      <c r="U174" s="846"/>
      <c r="V174" s="846"/>
      <c r="W174" s="764">
        <f t="shared" si="10"/>
        <v>17</v>
      </c>
    </row>
    <row r="175" spans="2:24" x14ac:dyDescent="0.2">
      <c r="B175" s="81" t="s">
        <v>146</v>
      </c>
      <c r="C175" s="846">
        <v>2845</v>
      </c>
      <c r="D175" s="846">
        <v>3155</v>
      </c>
      <c r="E175" s="846">
        <v>3363</v>
      </c>
      <c r="F175" s="846">
        <v>3569</v>
      </c>
      <c r="G175" s="846">
        <v>3778</v>
      </c>
      <c r="H175" s="846">
        <v>3883</v>
      </c>
      <c r="I175" s="846">
        <v>3987</v>
      </c>
      <c r="J175" s="846">
        <v>4089</v>
      </c>
      <c r="K175" s="846">
        <v>4194</v>
      </c>
      <c r="L175" s="846">
        <v>4296</v>
      </c>
      <c r="M175" s="846">
        <v>4402</v>
      </c>
      <c r="N175" s="846">
        <v>4505</v>
      </c>
      <c r="O175" s="846">
        <v>4610</v>
      </c>
      <c r="P175" s="846">
        <v>4712</v>
      </c>
      <c r="Q175" s="846">
        <v>4816</v>
      </c>
      <c r="R175" s="846">
        <v>4921</v>
      </c>
      <c r="S175" s="846">
        <v>5025</v>
      </c>
      <c r="T175" s="846">
        <v>5128</v>
      </c>
      <c r="U175" s="846"/>
      <c r="V175" s="846"/>
      <c r="W175" s="764">
        <f t="shared" si="10"/>
        <v>18</v>
      </c>
    </row>
    <row r="176" spans="2:24" x14ac:dyDescent="0.2">
      <c r="B176" s="81" t="s">
        <v>147</v>
      </c>
      <c r="C176" s="846">
        <v>2888</v>
      </c>
      <c r="D176" s="846">
        <v>3104</v>
      </c>
      <c r="E176" s="846">
        <v>3324</v>
      </c>
      <c r="F176" s="846">
        <v>3536</v>
      </c>
      <c r="G176" s="846">
        <v>3770</v>
      </c>
      <c r="H176" s="846">
        <v>3883</v>
      </c>
      <c r="I176" s="846">
        <v>3991</v>
      </c>
      <c r="J176" s="846">
        <v>4102</v>
      </c>
      <c r="K176" s="846">
        <v>4207</v>
      </c>
      <c r="L176" s="846">
        <v>4320</v>
      </c>
      <c r="M176" s="846">
        <v>4430</v>
      </c>
      <c r="N176" s="846">
        <v>4536</v>
      </c>
      <c r="O176" s="846">
        <v>4645</v>
      </c>
      <c r="P176" s="846">
        <v>4783</v>
      </c>
      <c r="Q176" s="846">
        <v>4920</v>
      </c>
      <c r="R176" s="846">
        <v>5057</v>
      </c>
      <c r="S176" s="846">
        <v>5195</v>
      </c>
      <c r="T176" s="846">
        <v>5260</v>
      </c>
      <c r="U176" s="846"/>
      <c r="V176" s="846"/>
      <c r="W176" s="764">
        <f t="shared" si="10"/>
        <v>18</v>
      </c>
    </row>
    <row r="177" spans="2:23" x14ac:dyDescent="0.2">
      <c r="B177" s="81" t="s">
        <v>148</v>
      </c>
      <c r="C177" s="846">
        <v>2997</v>
      </c>
      <c r="D177" s="846">
        <v>3220</v>
      </c>
      <c r="E177" s="846">
        <v>3431</v>
      </c>
      <c r="F177" s="846">
        <v>3652</v>
      </c>
      <c r="G177" s="846">
        <v>3883</v>
      </c>
      <c r="H177" s="846">
        <v>4102</v>
      </c>
      <c r="I177" s="846">
        <v>4320</v>
      </c>
      <c r="J177" s="846">
        <v>4430</v>
      </c>
      <c r="K177" s="846">
        <v>4536</v>
      </c>
      <c r="L177" s="846">
        <v>4645</v>
      </c>
      <c r="M177" s="846">
        <v>4783</v>
      </c>
      <c r="N177" s="846">
        <v>4920</v>
      </c>
      <c r="O177" s="846">
        <v>5057</v>
      </c>
      <c r="P177" s="846">
        <v>5195</v>
      </c>
      <c r="Q177" s="846">
        <v>5333</v>
      </c>
      <c r="R177" s="846">
        <v>5479</v>
      </c>
      <c r="S177" s="846">
        <v>5628</v>
      </c>
      <c r="T177" s="846">
        <v>5782</v>
      </c>
      <c r="U177" s="846"/>
      <c r="V177" s="846"/>
      <c r="W177" s="764">
        <f t="shared" si="10"/>
        <v>18</v>
      </c>
    </row>
    <row r="178" spans="2:23" x14ac:dyDescent="0.2">
      <c r="B178" s="82" t="s">
        <v>149</v>
      </c>
      <c r="C178" s="874">
        <f>+C193</f>
        <v>1501.8</v>
      </c>
      <c r="D178" s="874">
        <f t="shared" ref="D178:J180" si="11">+D193</f>
        <v>1501.8</v>
      </c>
      <c r="E178" s="874">
        <f t="shared" si="11"/>
        <v>1556</v>
      </c>
      <c r="F178" s="874">
        <f t="shared" si="11"/>
        <v>1585</v>
      </c>
      <c r="G178" s="874">
        <f t="shared" si="11"/>
        <v>1617</v>
      </c>
      <c r="H178" s="874">
        <f t="shared" si="11"/>
        <v>1651</v>
      </c>
      <c r="I178" s="874">
        <f t="shared" si="11"/>
        <v>1694</v>
      </c>
      <c r="J178" s="846"/>
      <c r="K178" s="875"/>
      <c r="L178" s="875"/>
      <c r="M178" s="875"/>
      <c r="N178" s="875"/>
      <c r="O178" s="875"/>
      <c r="P178" s="875"/>
      <c r="Q178" s="875"/>
      <c r="R178" s="875"/>
      <c r="S178" s="875"/>
      <c r="T178" s="875"/>
      <c r="U178" s="875"/>
      <c r="V178" s="875"/>
      <c r="W178" s="764">
        <f t="shared" si="10"/>
        <v>7</v>
      </c>
    </row>
    <row r="179" spans="2:23" x14ac:dyDescent="0.2">
      <c r="B179" s="72" t="s">
        <v>150</v>
      </c>
      <c r="C179" s="874">
        <f>+C194</f>
        <v>1501.8</v>
      </c>
      <c r="D179" s="874">
        <f t="shared" si="11"/>
        <v>1526</v>
      </c>
      <c r="E179" s="874">
        <f t="shared" si="11"/>
        <v>1585</v>
      </c>
      <c r="F179" s="874">
        <f t="shared" si="11"/>
        <v>1651</v>
      </c>
      <c r="G179" s="874">
        <f t="shared" si="11"/>
        <v>1694</v>
      </c>
      <c r="H179" s="874">
        <f t="shared" si="11"/>
        <v>1744</v>
      </c>
      <c r="I179" s="874">
        <f t="shared" si="11"/>
        <v>1804</v>
      </c>
      <c r="J179" s="874">
        <f t="shared" si="11"/>
        <v>1862</v>
      </c>
      <c r="K179" s="875"/>
      <c r="L179" s="875"/>
      <c r="M179" s="875"/>
      <c r="N179" s="875"/>
      <c r="O179" s="875"/>
      <c r="P179" s="875"/>
      <c r="Q179" s="875"/>
      <c r="R179" s="875"/>
      <c r="S179" s="875"/>
      <c r="T179" s="875"/>
      <c r="U179" s="875"/>
      <c r="V179" s="875"/>
      <c r="W179" s="764">
        <f t="shared" si="10"/>
        <v>8</v>
      </c>
    </row>
    <row r="180" spans="2:23" x14ac:dyDescent="0.2">
      <c r="B180" s="72" t="s">
        <v>151</v>
      </c>
      <c r="C180" s="874">
        <f>+C195</f>
        <v>1501.8</v>
      </c>
      <c r="D180" s="874">
        <f t="shared" si="11"/>
        <v>1585</v>
      </c>
      <c r="E180" s="874">
        <f t="shared" si="11"/>
        <v>1651</v>
      </c>
      <c r="F180" s="874">
        <f t="shared" si="11"/>
        <v>1744</v>
      </c>
      <c r="G180" s="874">
        <f t="shared" si="11"/>
        <v>1804</v>
      </c>
      <c r="H180" s="874">
        <f t="shared" si="11"/>
        <v>1862</v>
      </c>
      <c r="I180" s="874">
        <f t="shared" si="11"/>
        <v>1919</v>
      </c>
      <c r="J180" s="846"/>
      <c r="K180" s="875"/>
      <c r="L180" s="875"/>
      <c r="M180" s="875"/>
      <c r="N180" s="875"/>
      <c r="O180" s="875"/>
      <c r="P180" s="875"/>
      <c r="Q180" s="875"/>
      <c r="R180" s="875"/>
      <c r="S180" s="875"/>
      <c r="T180" s="875"/>
      <c r="U180" s="875"/>
      <c r="V180" s="875"/>
      <c r="W180" s="764">
        <f t="shared" si="10"/>
        <v>7</v>
      </c>
    </row>
    <row r="181" spans="2:23" x14ac:dyDescent="0.2">
      <c r="B181" s="81" t="s">
        <v>152</v>
      </c>
      <c r="C181" s="846">
        <v>2317</v>
      </c>
      <c r="D181" s="846">
        <v>2364</v>
      </c>
      <c r="E181" s="846">
        <v>2416</v>
      </c>
      <c r="F181" s="846">
        <v>2467</v>
      </c>
      <c r="G181" s="846">
        <v>2519</v>
      </c>
      <c r="H181" s="846">
        <v>2579</v>
      </c>
      <c r="I181" s="846">
        <v>2641</v>
      </c>
      <c r="J181" s="846">
        <v>2709</v>
      </c>
      <c r="K181" s="846">
        <v>2785</v>
      </c>
      <c r="L181" s="846">
        <v>2863</v>
      </c>
      <c r="M181" s="846">
        <v>2949</v>
      </c>
      <c r="N181" s="846">
        <v>3039</v>
      </c>
      <c r="O181" s="846">
        <v>3136</v>
      </c>
      <c r="P181" s="846">
        <v>3236</v>
      </c>
      <c r="Q181" s="846">
        <v>3313</v>
      </c>
      <c r="R181" s="846"/>
      <c r="S181" s="846"/>
      <c r="T181" s="846"/>
      <c r="U181" s="846"/>
      <c r="V181" s="846"/>
      <c r="W181" s="764">
        <f t="shared" si="10"/>
        <v>15</v>
      </c>
    </row>
    <row r="182" spans="2:23" x14ac:dyDescent="0.2">
      <c r="B182" s="81" t="s">
        <v>153</v>
      </c>
      <c r="C182" s="846">
        <v>2402</v>
      </c>
      <c r="D182" s="846">
        <v>2460</v>
      </c>
      <c r="E182" s="846">
        <v>2526</v>
      </c>
      <c r="F182" s="846">
        <v>2590</v>
      </c>
      <c r="G182" s="846">
        <v>2653</v>
      </c>
      <c r="H182" s="846">
        <v>2726</v>
      </c>
      <c r="I182" s="846">
        <v>2804</v>
      </c>
      <c r="J182" s="846">
        <v>2889</v>
      </c>
      <c r="K182" s="846">
        <v>2988</v>
      </c>
      <c r="L182" s="846">
        <v>3089</v>
      </c>
      <c r="M182" s="846">
        <v>3197</v>
      </c>
      <c r="N182" s="846">
        <v>3308</v>
      </c>
      <c r="O182" s="846">
        <v>3425</v>
      </c>
      <c r="P182" s="846">
        <v>3546</v>
      </c>
      <c r="Q182" s="846">
        <v>3640</v>
      </c>
      <c r="R182" s="846"/>
      <c r="S182" s="846"/>
      <c r="T182" s="846"/>
      <c r="U182" s="846"/>
      <c r="V182" s="846"/>
      <c r="W182" s="764">
        <f t="shared" si="10"/>
        <v>15</v>
      </c>
    </row>
    <row r="183" spans="2:23" x14ac:dyDescent="0.2">
      <c r="B183" s="81" t="s">
        <v>154</v>
      </c>
      <c r="C183" s="846">
        <v>2416</v>
      </c>
      <c r="D183" s="846">
        <v>2533</v>
      </c>
      <c r="E183" s="846">
        <v>2652</v>
      </c>
      <c r="F183" s="846">
        <v>2774</v>
      </c>
      <c r="G183" s="846">
        <v>2893</v>
      </c>
      <c r="H183" s="846">
        <v>3017</v>
      </c>
      <c r="I183" s="846">
        <v>3143</v>
      </c>
      <c r="J183" s="846">
        <v>3273</v>
      </c>
      <c r="K183" s="846">
        <v>3408</v>
      </c>
      <c r="L183" s="846">
        <v>3547</v>
      </c>
      <c r="M183" s="846">
        <v>3686</v>
      </c>
      <c r="N183" s="846">
        <v>3831</v>
      </c>
      <c r="O183" s="846">
        <v>3980</v>
      </c>
      <c r="P183" s="846">
        <v>4131</v>
      </c>
      <c r="Q183" s="846">
        <v>4247</v>
      </c>
      <c r="R183" s="846"/>
      <c r="S183" s="846"/>
      <c r="T183" s="846"/>
      <c r="U183" s="846"/>
      <c r="V183" s="846"/>
      <c r="W183" s="764">
        <f t="shared" si="10"/>
        <v>15</v>
      </c>
    </row>
    <row r="184" spans="2:23" x14ac:dyDescent="0.2">
      <c r="B184" s="81" t="s">
        <v>155</v>
      </c>
      <c r="C184" s="846">
        <v>2425</v>
      </c>
      <c r="D184" s="846">
        <v>2570</v>
      </c>
      <c r="E184" s="846">
        <v>2720</v>
      </c>
      <c r="F184" s="846">
        <v>2872</v>
      </c>
      <c r="G184" s="846">
        <v>3024</v>
      </c>
      <c r="H184" s="846">
        <v>3183</v>
      </c>
      <c r="I184" s="846">
        <v>3348</v>
      </c>
      <c r="J184" s="846">
        <v>3515</v>
      </c>
      <c r="K184" s="846">
        <v>3691</v>
      </c>
      <c r="L184" s="846">
        <v>3874</v>
      </c>
      <c r="M184" s="846">
        <v>4062</v>
      </c>
      <c r="N184" s="846">
        <v>4256</v>
      </c>
      <c r="O184" s="846">
        <v>4458</v>
      </c>
      <c r="P184" s="846">
        <v>4664</v>
      </c>
      <c r="Q184" s="846">
        <v>4832</v>
      </c>
      <c r="R184" s="846"/>
      <c r="S184" s="846"/>
      <c r="T184" s="846"/>
      <c r="U184" s="846"/>
      <c r="V184" s="846"/>
      <c r="W184" s="764">
        <f t="shared" si="10"/>
        <v>15</v>
      </c>
    </row>
    <row r="185" spans="2:23" x14ac:dyDescent="0.2">
      <c r="B185" s="81" t="s">
        <v>156</v>
      </c>
      <c r="C185" s="846">
        <v>3120</v>
      </c>
      <c r="D185" s="846">
        <v>3238</v>
      </c>
      <c r="E185" s="846">
        <v>3344</v>
      </c>
      <c r="F185" s="846">
        <v>3556</v>
      </c>
      <c r="G185" s="846">
        <v>3791</v>
      </c>
      <c r="H185" s="846">
        <v>3939</v>
      </c>
      <c r="I185" s="846">
        <v>4088</v>
      </c>
      <c r="J185" s="846">
        <v>4238</v>
      </c>
      <c r="K185" s="846">
        <v>4388</v>
      </c>
      <c r="L185" s="846">
        <v>4537</v>
      </c>
      <c r="M185" s="846">
        <v>4688</v>
      </c>
      <c r="N185" s="846">
        <v>4838</v>
      </c>
      <c r="O185" s="846">
        <v>4989</v>
      </c>
      <c r="P185" s="846">
        <v>5138</v>
      </c>
      <c r="Q185" s="846">
        <v>5240</v>
      </c>
      <c r="R185" s="846"/>
      <c r="S185" s="846"/>
      <c r="T185" s="846"/>
      <c r="U185" s="846"/>
      <c r="V185" s="846"/>
      <c r="W185" s="764">
        <f t="shared" si="10"/>
        <v>15</v>
      </c>
    </row>
    <row r="186" spans="2:23" x14ac:dyDescent="0.2">
      <c r="B186" s="72" t="s">
        <v>157</v>
      </c>
      <c r="C186" s="874">
        <f>+C181/2</f>
        <v>1158.5</v>
      </c>
      <c r="D186" s="876"/>
      <c r="E186" s="876"/>
      <c r="F186" s="876"/>
      <c r="G186" s="876"/>
      <c r="H186" s="876"/>
      <c r="I186" s="876"/>
      <c r="J186" s="876"/>
      <c r="K186" s="876"/>
      <c r="L186" s="876"/>
      <c r="M186" s="876"/>
      <c r="N186" s="876"/>
      <c r="O186" s="876"/>
      <c r="P186" s="876"/>
      <c r="Q186" s="876"/>
      <c r="R186" s="875"/>
      <c r="S186" s="876"/>
      <c r="T186" s="876"/>
      <c r="U186" s="876"/>
      <c r="V186" s="876"/>
      <c r="W186" s="764">
        <f t="shared" si="10"/>
        <v>1</v>
      </c>
    </row>
    <row r="187" spans="2:23" x14ac:dyDescent="0.2">
      <c r="B187" s="72" t="s">
        <v>158</v>
      </c>
      <c r="C187" s="874">
        <f>+C182/2</f>
        <v>1201</v>
      </c>
      <c r="D187" s="876"/>
      <c r="E187" s="876"/>
      <c r="F187" s="876"/>
      <c r="G187" s="876"/>
      <c r="H187" s="876"/>
      <c r="I187" s="876"/>
      <c r="J187" s="876"/>
      <c r="K187" s="876"/>
      <c r="L187" s="876"/>
      <c r="M187" s="876"/>
      <c r="N187" s="876"/>
      <c r="O187" s="876"/>
      <c r="P187" s="876"/>
      <c r="Q187" s="876"/>
      <c r="R187" s="875"/>
      <c r="S187" s="876"/>
      <c r="T187" s="876"/>
      <c r="U187" s="876"/>
      <c r="V187" s="876"/>
      <c r="W187" s="764">
        <f t="shared" si="10"/>
        <v>1</v>
      </c>
    </row>
    <row r="188" spans="2:23" x14ac:dyDescent="0.2">
      <c r="B188" s="83" t="s">
        <v>159</v>
      </c>
      <c r="C188" s="846">
        <v>2636</v>
      </c>
      <c r="D188" s="846">
        <v>2739</v>
      </c>
      <c r="E188" s="846">
        <v>2845</v>
      </c>
      <c r="F188" s="846">
        <v>2947</v>
      </c>
      <c r="G188" s="846">
        <v>3050</v>
      </c>
      <c r="H188" s="846">
        <v>3155</v>
      </c>
      <c r="I188" s="846">
        <v>3259</v>
      </c>
      <c r="J188" s="846">
        <v>3363</v>
      </c>
      <c r="K188" s="846">
        <v>3465</v>
      </c>
      <c r="L188" s="846">
        <v>3569</v>
      </c>
      <c r="M188" s="846">
        <v>3675</v>
      </c>
      <c r="N188" s="846"/>
      <c r="O188" s="846"/>
      <c r="P188" s="846"/>
      <c r="Q188" s="846"/>
      <c r="R188" s="846"/>
      <c r="S188" s="846"/>
      <c r="T188" s="846"/>
      <c r="U188" s="846"/>
      <c r="V188" s="846"/>
      <c r="W188" s="764">
        <f t="shared" si="10"/>
        <v>11</v>
      </c>
    </row>
    <row r="189" spans="2:23" x14ac:dyDescent="0.2">
      <c r="B189" s="83" t="s">
        <v>160</v>
      </c>
      <c r="C189" s="846">
        <v>2739</v>
      </c>
      <c r="D189" s="846">
        <v>2947</v>
      </c>
      <c r="E189" s="846">
        <v>3155</v>
      </c>
      <c r="F189" s="846">
        <v>3259</v>
      </c>
      <c r="G189" s="846">
        <v>3363</v>
      </c>
      <c r="H189" s="846">
        <v>3465</v>
      </c>
      <c r="I189" s="846">
        <v>3569</v>
      </c>
      <c r="J189" s="846">
        <v>3675</v>
      </c>
      <c r="K189" s="846">
        <v>3778</v>
      </c>
      <c r="L189" s="846">
        <v>3883</v>
      </c>
      <c r="M189" s="846"/>
      <c r="N189" s="846"/>
      <c r="O189" s="846"/>
      <c r="P189" s="846"/>
      <c r="Q189" s="846"/>
      <c r="R189" s="846"/>
      <c r="S189" s="846"/>
      <c r="T189" s="846"/>
      <c r="U189" s="846"/>
      <c r="V189" s="846"/>
      <c r="W189" s="764">
        <f t="shared" si="10"/>
        <v>10</v>
      </c>
    </row>
    <row r="190" spans="2:23" x14ac:dyDescent="0.2">
      <c r="B190" s="83" t="s">
        <v>161</v>
      </c>
      <c r="C190" s="846">
        <v>2739</v>
      </c>
      <c r="D190" s="846">
        <v>2947</v>
      </c>
      <c r="E190" s="846">
        <v>3155</v>
      </c>
      <c r="F190" s="846">
        <v>3259</v>
      </c>
      <c r="G190" s="846">
        <v>3363</v>
      </c>
      <c r="H190" s="846">
        <v>3465</v>
      </c>
      <c r="I190" s="846">
        <v>3569</v>
      </c>
      <c r="J190" s="846">
        <v>3675</v>
      </c>
      <c r="K190" s="846">
        <v>3778</v>
      </c>
      <c r="L190" s="846">
        <v>3883</v>
      </c>
      <c r="M190" s="846">
        <v>3987</v>
      </c>
      <c r="N190" s="846"/>
      <c r="O190" s="846"/>
      <c r="P190" s="846"/>
      <c r="Q190" s="846"/>
      <c r="R190" s="846"/>
      <c r="S190" s="846"/>
      <c r="T190" s="846"/>
      <c r="U190" s="846"/>
      <c r="V190" s="846"/>
      <c r="W190" s="764">
        <f t="shared" si="10"/>
        <v>11</v>
      </c>
    </row>
    <row r="191" spans="2:23" x14ac:dyDescent="0.2">
      <c r="B191" s="83" t="s">
        <v>162</v>
      </c>
      <c r="C191" s="846">
        <v>2845</v>
      </c>
      <c r="D191" s="846">
        <v>3155</v>
      </c>
      <c r="E191" s="846">
        <v>3363</v>
      </c>
      <c r="F191" s="846">
        <v>3569</v>
      </c>
      <c r="G191" s="846">
        <v>3778</v>
      </c>
      <c r="H191" s="846">
        <v>3883</v>
      </c>
      <c r="I191" s="846">
        <v>3987</v>
      </c>
      <c r="J191" s="846">
        <v>4089</v>
      </c>
      <c r="K191" s="846">
        <v>4194</v>
      </c>
      <c r="L191" s="846">
        <v>4296</v>
      </c>
      <c r="M191" s="846">
        <v>4402</v>
      </c>
      <c r="N191" s="846">
        <v>4505</v>
      </c>
      <c r="O191" s="846">
        <v>4610</v>
      </c>
      <c r="P191" s="846"/>
      <c r="Q191" s="846"/>
      <c r="R191" s="846"/>
      <c r="S191" s="846"/>
      <c r="T191" s="846"/>
      <c r="U191" s="846"/>
      <c r="V191" s="846"/>
      <c r="W191" s="764">
        <f t="shared" si="10"/>
        <v>13</v>
      </c>
    </row>
    <row r="192" spans="2:23" x14ac:dyDescent="0.2">
      <c r="B192" s="83" t="s">
        <v>163</v>
      </c>
      <c r="C192" s="846">
        <v>2845</v>
      </c>
      <c r="D192" s="846">
        <v>3155</v>
      </c>
      <c r="E192" s="846">
        <v>3363</v>
      </c>
      <c r="F192" s="846">
        <v>3569</v>
      </c>
      <c r="G192" s="846">
        <v>3778</v>
      </c>
      <c r="H192" s="846">
        <v>3883</v>
      </c>
      <c r="I192" s="846">
        <v>3987</v>
      </c>
      <c r="J192" s="846">
        <v>4089</v>
      </c>
      <c r="K192" s="846">
        <v>4194</v>
      </c>
      <c r="L192" s="846">
        <v>4296</v>
      </c>
      <c r="M192" s="846">
        <v>4402</v>
      </c>
      <c r="N192" s="846">
        <v>4505</v>
      </c>
      <c r="O192" s="846">
        <v>4610</v>
      </c>
      <c r="P192" s="846">
        <v>4712</v>
      </c>
      <c r="Q192" s="846">
        <v>4816</v>
      </c>
      <c r="R192" s="846"/>
      <c r="S192" s="846"/>
      <c r="T192" s="846"/>
      <c r="U192" s="846"/>
      <c r="V192" s="846"/>
      <c r="W192" s="764">
        <f t="shared" si="10"/>
        <v>15</v>
      </c>
    </row>
    <row r="193" spans="2:23" x14ac:dyDescent="0.2">
      <c r="B193" s="72">
        <v>1</v>
      </c>
      <c r="C193" s="846">
        <v>1501.8</v>
      </c>
      <c r="D193" s="846">
        <f>C193</f>
        <v>1501.8</v>
      </c>
      <c r="E193" s="846">
        <v>1556</v>
      </c>
      <c r="F193" s="846">
        <v>1585</v>
      </c>
      <c r="G193" s="846">
        <v>1617</v>
      </c>
      <c r="H193" s="846">
        <v>1651</v>
      </c>
      <c r="I193" s="846">
        <v>1694</v>
      </c>
      <c r="J193" s="846"/>
      <c r="K193" s="846"/>
      <c r="L193" s="846"/>
      <c r="M193" s="846"/>
      <c r="N193" s="846"/>
      <c r="O193" s="846"/>
      <c r="P193" s="846"/>
      <c r="Q193" s="846"/>
      <c r="R193" s="846"/>
      <c r="S193" s="846"/>
      <c r="T193" s="846"/>
      <c r="U193" s="846"/>
      <c r="V193" s="846"/>
      <c r="W193" s="764">
        <f t="shared" si="10"/>
        <v>7</v>
      </c>
    </row>
    <row r="194" spans="2:23" x14ac:dyDescent="0.2">
      <c r="B194" s="72">
        <v>2</v>
      </c>
      <c r="C194" s="846">
        <f>C193</f>
        <v>1501.8</v>
      </c>
      <c r="D194" s="846">
        <v>1526</v>
      </c>
      <c r="E194" s="846">
        <v>1585</v>
      </c>
      <c r="F194" s="846">
        <v>1651</v>
      </c>
      <c r="G194" s="846">
        <v>1694</v>
      </c>
      <c r="H194" s="846">
        <v>1744</v>
      </c>
      <c r="I194" s="846">
        <v>1804</v>
      </c>
      <c r="J194" s="846">
        <v>1862</v>
      </c>
      <c r="K194" s="846"/>
      <c r="L194" s="846"/>
      <c r="M194" s="846"/>
      <c r="N194" s="846"/>
      <c r="O194" s="846"/>
      <c r="P194" s="846"/>
      <c r="Q194" s="846"/>
      <c r="R194" s="846"/>
      <c r="S194" s="846"/>
      <c r="T194" s="846"/>
      <c r="U194" s="846"/>
      <c r="V194" s="846"/>
      <c r="W194" s="764">
        <f t="shared" si="10"/>
        <v>8</v>
      </c>
    </row>
    <row r="195" spans="2:23" x14ac:dyDescent="0.2">
      <c r="B195" s="72">
        <v>3</v>
      </c>
      <c r="C195" s="846">
        <f>C193</f>
        <v>1501.8</v>
      </c>
      <c r="D195" s="846">
        <v>1585</v>
      </c>
      <c r="E195" s="846">
        <v>1651</v>
      </c>
      <c r="F195" s="846">
        <v>1744</v>
      </c>
      <c r="G195" s="846">
        <v>1804</v>
      </c>
      <c r="H195" s="846">
        <v>1862</v>
      </c>
      <c r="I195" s="846">
        <v>1919</v>
      </c>
      <c r="J195" s="846">
        <v>1973</v>
      </c>
      <c r="K195" s="846">
        <v>2028</v>
      </c>
      <c r="L195" s="846"/>
      <c r="M195" s="846"/>
      <c r="N195" s="846"/>
      <c r="O195" s="846"/>
      <c r="P195" s="846"/>
      <c r="Q195" s="846"/>
      <c r="R195" s="846"/>
      <c r="S195" s="846"/>
      <c r="T195" s="846"/>
      <c r="U195" s="846"/>
      <c r="V195" s="846"/>
      <c r="W195" s="764">
        <f t="shared" si="10"/>
        <v>9</v>
      </c>
    </row>
    <row r="196" spans="2:23" x14ac:dyDescent="0.2">
      <c r="B196" s="72">
        <v>4</v>
      </c>
      <c r="C196" s="846">
        <f>C193</f>
        <v>1501.8</v>
      </c>
      <c r="D196" s="846">
        <v>1556</v>
      </c>
      <c r="E196" s="846">
        <v>1617</v>
      </c>
      <c r="F196" s="846">
        <v>1694</v>
      </c>
      <c r="G196" s="846">
        <v>1804</v>
      </c>
      <c r="H196" s="846">
        <v>1862</v>
      </c>
      <c r="I196" s="846">
        <v>1919</v>
      </c>
      <c r="J196" s="846">
        <v>1973</v>
      </c>
      <c r="K196" s="846">
        <v>2028</v>
      </c>
      <c r="L196" s="846">
        <v>2081</v>
      </c>
      <c r="M196" s="846">
        <v>2133</v>
      </c>
      <c r="N196" s="846"/>
      <c r="O196" s="846"/>
      <c r="P196" s="846"/>
      <c r="Q196" s="846"/>
      <c r="R196" s="846"/>
      <c r="S196" s="846"/>
      <c r="T196" s="846"/>
      <c r="U196" s="846"/>
      <c r="V196" s="846"/>
      <c r="W196" s="764">
        <f t="shared" si="10"/>
        <v>11</v>
      </c>
    </row>
    <row r="197" spans="2:23" x14ac:dyDescent="0.2">
      <c r="B197" s="72">
        <v>5</v>
      </c>
      <c r="C197" s="846">
        <v>1526</v>
      </c>
      <c r="D197" s="846">
        <v>1556</v>
      </c>
      <c r="E197" s="846">
        <v>1651</v>
      </c>
      <c r="F197" s="846">
        <v>1744</v>
      </c>
      <c r="G197" s="846">
        <v>1862</v>
      </c>
      <c r="H197" s="846">
        <v>1919</v>
      </c>
      <c r="I197" s="846">
        <v>1973</v>
      </c>
      <c r="J197" s="846">
        <v>2028</v>
      </c>
      <c r="K197" s="846">
        <v>2081</v>
      </c>
      <c r="L197" s="846">
        <v>2133</v>
      </c>
      <c r="M197" s="846">
        <v>2184</v>
      </c>
      <c r="N197" s="846">
        <v>2243</v>
      </c>
      <c r="O197" s="846"/>
      <c r="P197" s="846"/>
      <c r="Q197" s="846"/>
      <c r="R197" s="846"/>
      <c r="S197" s="846"/>
      <c r="T197" s="846"/>
      <c r="U197" s="846"/>
      <c r="V197" s="846"/>
      <c r="W197" s="764">
        <f t="shared" si="10"/>
        <v>12</v>
      </c>
    </row>
    <row r="198" spans="2:23" x14ac:dyDescent="0.2">
      <c r="B198" s="72">
        <v>6</v>
      </c>
      <c r="C198" s="846">
        <v>1585</v>
      </c>
      <c r="D198" s="846">
        <v>1651</v>
      </c>
      <c r="E198" s="846">
        <v>1862</v>
      </c>
      <c r="F198" s="846">
        <v>1973</v>
      </c>
      <c r="G198" s="846">
        <v>2028</v>
      </c>
      <c r="H198" s="846">
        <v>2081</v>
      </c>
      <c r="I198" s="846">
        <v>2133</v>
      </c>
      <c r="J198" s="846">
        <v>2184</v>
      </c>
      <c r="K198" s="846">
        <v>2243</v>
      </c>
      <c r="L198" s="846">
        <v>2297</v>
      </c>
      <c r="M198" s="846">
        <v>2350</v>
      </c>
      <c r="N198" s="846"/>
      <c r="O198" s="846"/>
      <c r="P198" s="846"/>
      <c r="Q198" s="846"/>
      <c r="R198" s="846"/>
      <c r="S198" s="846"/>
      <c r="T198" s="846"/>
      <c r="U198" s="846"/>
      <c r="V198" s="846"/>
      <c r="W198" s="764">
        <f t="shared" si="10"/>
        <v>11</v>
      </c>
    </row>
    <row r="199" spans="2:23" x14ac:dyDescent="0.2">
      <c r="B199" s="72">
        <v>7</v>
      </c>
      <c r="C199" s="846">
        <v>1694</v>
      </c>
      <c r="D199" s="846">
        <v>1744</v>
      </c>
      <c r="E199" s="846">
        <v>1862</v>
      </c>
      <c r="F199" s="846">
        <v>2081</v>
      </c>
      <c r="G199" s="846">
        <v>2184</v>
      </c>
      <c r="H199" s="846">
        <v>2243</v>
      </c>
      <c r="I199" s="846">
        <v>2297</v>
      </c>
      <c r="J199" s="846">
        <v>2350</v>
      </c>
      <c r="K199" s="846">
        <v>2405</v>
      </c>
      <c r="L199" s="846">
        <v>2463</v>
      </c>
      <c r="M199" s="846">
        <v>2524</v>
      </c>
      <c r="N199" s="846">
        <v>2591</v>
      </c>
      <c r="O199" s="846"/>
      <c r="P199" s="846"/>
      <c r="Q199" s="846"/>
      <c r="R199" s="846"/>
      <c r="S199" s="846"/>
      <c r="T199" s="846"/>
      <c r="U199" s="846"/>
      <c r="V199" s="846"/>
      <c r="W199" s="764">
        <f t="shared" si="10"/>
        <v>12</v>
      </c>
    </row>
    <row r="200" spans="2:23" x14ac:dyDescent="0.2">
      <c r="B200" s="72">
        <v>8</v>
      </c>
      <c r="C200" s="846">
        <v>1919</v>
      </c>
      <c r="D200" s="846">
        <v>1973</v>
      </c>
      <c r="E200" s="846">
        <v>2081</v>
      </c>
      <c r="F200" s="846">
        <v>2297</v>
      </c>
      <c r="G200" s="846">
        <v>2405</v>
      </c>
      <c r="H200" s="846">
        <v>2524</v>
      </c>
      <c r="I200" s="846">
        <v>2591</v>
      </c>
      <c r="J200" s="846">
        <v>2652</v>
      </c>
      <c r="K200" s="846">
        <v>2707</v>
      </c>
      <c r="L200" s="846">
        <v>2766</v>
      </c>
      <c r="M200" s="846">
        <v>2824</v>
      </c>
      <c r="N200" s="846">
        <v>2879</v>
      </c>
      <c r="O200" s="846">
        <v>2931</v>
      </c>
      <c r="P200" s="846"/>
      <c r="Q200" s="846"/>
      <c r="R200" s="846"/>
      <c r="S200" s="846"/>
      <c r="T200" s="846"/>
      <c r="U200" s="846"/>
      <c r="V200" s="846"/>
      <c r="W200" s="764">
        <f t="shared" si="10"/>
        <v>13</v>
      </c>
    </row>
    <row r="201" spans="2:23" x14ac:dyDescent="0.2">
      <c r="B201" s="72">
        <v>9</v>
      </c>
      <c r="C201" s="846">
        <v>2206</v>
      </c>
      <c r="D201" s="846">
        <v>2320</v>
      </c>
      <c r="E201" s="846">
        <v>2548</v>
      </c>
      <c r="F201" s="846">
        <v>2679</v>
      </c>
      <c r="G201" s="846">
        <v>2792</v>
      </c>
      <c r="H201" s="846">
        <v>2907</v>
      </c>
      <c r="I201" s="846">
        <v>3016</v>
      </c>
      <c r="J201" s="846">
        <v>3124</v>
      </c>
      <c r="K201" s="846">
        <v>3242</v>
      </c>
      <c r="L201" s="846">
        <v>3346</v>
      </c>
      <c r="M201" s="846"/>
      <c r="N201" s="846"/>
      <c r="O201" s="846"/>
      <c r="P201" s="846"/>
      <c r="Q201" s="846"/>
      <c r="R201" s="846"/>
      <c r="S201" s="846"/>
      <c r="T201" s="846"/>
      <c r="U201" s="846"/>
      <c r="V201" s="846"/>
      <c r="W201" s="764">
        <f t="shared" si="10"/>
        <v>10</v>
      </c>
    </row>
    <row r="202" spans="2:23" x14ac:dyDescent="0.2">
      <c r="B202" s="72">
        <v>10</v>
      </c>
      <c r="C202" s="846">
        <v>2206</v>
      </c>
      <c r="D202" s="846">
        <v>2429</v>
      </c>
      <c r="E202" s="846">
        <v>2548</v>
      </c>
      <c r="F202" s="846">
        <v>2679</v>
      </c>
      <c r="G202" s="846">
        <v>2792</v>
      </c>
      <c r="H202" s="846">
        <v>2907</v>
      </c>
      <c r="I202" s="846">
        <v>3016</v>
      </c>
      <c r="J202" s="846">
        <v>3094</v>
      </c>
      <c r="K202" s="846">
        <v>3242</v>
      </c>
      <c r="L202" s="846">
        <v>3346</v>
      </c>
      <c r="M202" s="846">
        <v>3454</v>
      </c>
      <c r="N202" s="846">
        <v>3558</v>
      </c>
      <c r="O202" s="846">
        <v>3677</v>
      </c>
      <c r="P202" s="846"/>
      <c r="Q202" s="846"/>
      <c r="R202" s="846"/>
      <c r="S202" s="846"/>
      <c r="T202" s="846"/>
      <c r="U202" s="846"/>
      <c r="V202" s="846"/>
      <c r="W202" s="764">
        <f t="shared" si="10"/>
        <v>13</v>
      </c>
    </row>
    <row r="203" spans="2:23" x14ac:dyDescent="0.2">
      <c r="B203" s="72">
        <v>11</v>
      </c>
      <c r="C203" s="846">
        <v>2320</v>
      </c>
      <c r="D203" s="846">
        <v>2429</v>
      </c>
      <c r="E203" s="846">
        <v>2548</v>
      </c>
      <c r="F203" s="846">
        <v>2679</v>
      </c>
      <c r="G203" s="846">
        <v>2792</v>
      </c>
      <c r="H203" s="846">
        <v>2907</v>
      </c>
      <c r="I203" s="846">
        <v>3016</v>
      </c>
      <c r="J203" s="846">
        <v>3242</v>
      </c>
      <c r="K203" s="846">
        <v>3346</v>
      </c>
      <c r="L203" s="846">
        <v>3454</v>
      </c>
      <c r="M203" s="846">
        <v>3558</v>
      </c>
      <c r="N203" s="846">
        <v>3677</v>
      </c>
      <c r="O203" s="846">
        <v>3793</v>
      </c>
      <c r="P203" s="846">
        <v>3907</v>
      </c>
      <c r="Q203" s="846">
        <v>4016</v>
      </c>
      <c r="R203" s="846">
        <v>4127</v>
      </c>
      <c r="S203" s="846">
        <v>4232</v>
      </c>
      <c r="T203" s="846">
        <v>4290</v>
      </c>
      <c r="U203" s="846"/>
      <c r="V203" s="846"/>
      <c r="W203" s="764">
        <f t="shared" si="10"/>
        <v>18</v>
      </c>
    </row>
    <row r="204" spans="2:23" x14ac:dyDescent="0.2">
      <c r="B204" s="72">
        <v>12</v>
      </c>
      <c r="C204" s="846">
        <v>3124</v>
      </c>
      <c r="D204" s="846">
        <v>3242</v>
      </c>
      <c r="E204" s="846">
        <v>3346</v>
      </c>
      <c r="F204" s="846">
        <v>3454</v>
      </c>
      <c r="G204" s="846">
        <v>3558</v>
      </c>
      <c r="H204" s="846">
        <v>3677</v>
      </c>
      <c r="I204" s="846">
        <v>3907</v>
      </c>
      <c r="J204" s="846">
        <v>4016</v>
      </c>
      <c r="K204" s="846">
        <v>4127</v>
      </c>
      <c r="L204" s="846">
        <v>4232</v>
      </c>
      <c r="M204" s="846">
        <v>4347</v>
      </c>
      <c r="N204" s="846">
        <v>4458</v>
      </c>
      <c r="O204" s="846">
        <v>4563</v>
      </c>
      <c r="P204" s="846">
        <v>4674</v>
      </c>
      <c r="Q204" s="846">
        <v>4811</v>
      </c>
      <c r="R204" s="846">
        <v>4881</v>
      </c>
      <c r="S204" s="846"/>
      <c r="T204" s="846"/>
      <c r="U204" s="846"/>
      <c r="V204" s="846"/>
      <c r="W204" s="764">
        <f t="shared" si="10"/>
        <v>16</v>
      </c>
    </row>
    <row r="205" spans="2:23" x14ac:dyDescent="0.2">
      <c r="B205" s="72">
        <v>13</v>
      </c>
      <c r="C205" s="846">
        <v>3793</v>
      </c>
      <c r="D205" s="846">
        <v>3907</v>
      </c>
      <c r="E205" s="846">
        <v>4016</v>
      </c>
      <c r="F205" s="846">
        <v>4127</v>
      </c>
      <c r="G205" s="846">
        <v>4232</v>
      </c>
      <c r="H205" s="846">
        <v>4458</v>
      </c>
      <c r="I205" s="846">
        <v>4563</v>
      </c>
      <c r="J205" s="846">
        <v>4674</v>
      </c>
      <c r="K205" s="846">
        <v>4811</v>
      </c>
      <c r="L205" s="846">
        <v>4950</v>
      </c>
      <c r="M205" s="846">
        <v>5088</v>
      </c>
      <c r="N205" s="846">
        <v>5225</v>
      </c>
      <c r="O205" s="846">
        <v>5293</v>
      </c>
      <c r="P205" s="846"/>
      <c r="Q205" s="846"/>
      <c r="R205" s="846"/>
      <c r="S205" s="846"/>
      <c r="T205" s="846"/>
      <c r="U205" s="846"/>
      <c r="V205" s="846"/>
      <c r="W205" s="764">
        <f t="shared" si="10"/>
        <v>13</v>
      </c>
    </row>
    <row r="206" spans="2:23" x14ac:dyDescent="0.2">
      <c r="B206" s="72">
        <v>14</v>
      </c>
      <c r="C206" s="846">
        <v>4347</v>
      </c>
      <c r="D206" s="846">
        <v>4458</v>
      </c>
      <c r="E206" s="846">
        <v>4674</v>
      </c>
      <c r="F206" s="846">
        <v>4811</v>
      </c>
      <c r="G206" s="846">
        <v>4950</v>
      </c>
      <c r="H206" s="846">
        <v>5088</v>
      </c>
      <c r="I206" s="846">
        <v>5225</v>
      </c>
      <c r="J206" s="846">
        <v>5365</v>
      </c>
      <c r="K206" s="846">
        <v>5512</v>
      </c>
      <c r="L206" s="846">
        <v>5660</v>
      </c>
      <c r="M206" s="846">
        <v>5815</v>
      </c>
      <c r="N206" s="846"/>
      <c r="O206" s="846"/>
      <c r="P206" s="846"/>
      <c r="Q206" s="846"/>
      <c r="R206" s="846"/>
      <c r="S206" s="846"/>
      <c r="T206" s="846"/>
      <c r="U206" s="846"/>
      <c r="V206" s="846"/>
      <c r="W206" s="764">
        <f t="shared" si="10"/>
        <v>11</v>
      </c>
    </row>
    <row r="207" spans="2:23" x14ac:dyDescent="0.2">
      <c r="B207" s="72">
        <v>15</v>
      </c>
      <c r="C207" s="846">
        <v>4563</v>
      </c>
      <c r="D207" s="846">
        <v>4674</v>
      </c>
      <c r="E207" s="846">
        <v>4811</v>
      </c>
      <c r="F207" s="846">
        <v>5088</v>
      </c>
      <c r="G207" s="846">
        <v>5225</v>
      </c>
      <c r="H207" s="846">
        <v>5365</v>
      </c>
      <c r="I207" s="846">
        <v>5512</v>
      </c>
      <c r="J207" s="846">
        <v>5660</v>
      </c>
      <c r="K207" s="846">
        <v>5815</v>
      </c>
      <c r="L207" s="846">
        <v>5999</v>
      </c>
      <c r="M207" s="846">
        <v>6192</v>
      </c>
      <c r="N207" s="846">
        <v>6390</v>
      </c>
      <c r="O207" s="846"/>
      <c r="P207" s="846"/>
      <c r="Q207" s="846"/>
      <c r="R207" s="846"/>
      <c r="S207" s="846"/>
      <c r="T207" s="846"/>
      <c r="U207" s="847"/>
      <c r="V207" s="847"/>
      <c r="W207" s="764">
        <f t="shared" si="10"/>
        <v>12</v>
      </c>
    </row>
    <row r="208" spans="2:23" x14ac:dyDescent="0.2">
      <c r="B208" s="72">
        <v>16</v>
      </c>
      <c r="C208" s="846">
        <v>4950</v>
      </c>
      <c r="D208" s="846">
        <v>5088</v>
      </c>
      <c r="E208" s="846">
        <v>5225</v>
      </c>
      <c r="F208" s="846">
        <v>5512</v>
      </c>
      <c r="G208" s="846">
        <v>5660</v>
      </c>
      <c r="H208" s="846">
        <v>5815</v>
      </c>
      <c r="I208" s="846">
        <v>5999</v>
      </c>
      <c r="J208" s="846">
        <v>6192</v>
      </c>
      <c r="K208" s="846">
        <v>6390</v>
      </c>
      <c r="L208" s="846">
        <v>6594</v>
      </c>
      <c r="M208" s="846">
        <v>6802</v>
      </c>
      <c r="N208" s="846">
        <v>7019</v>
      </c>
      <c r="O208" s="846"/>
      <c r="P208" s="846"/>
      <c r="Q208" s="846"/>
      <c r="R208" s="846"/>
      <c r="S208" s="846"/>
      <c r="T208" s="846"/>
      <c r="U208" s="847"/>
      <c r="V208" s="847"/>
      <c r="W208" s="764">
        <f t="shared" si="10"/>
        <v>12</v>
      </c>
    </row>
  </sheetData>
  <sheetProtection algorithmName="SHA-512" hashValue="a7AsRtY2e9DOiXRtJAwAHbjWb8MlhMR9EeURO9xlMgUWqzvb6f8HNoZYvqqKJ69B/FXhhk829Or1Ko916wLSxw==" saltValue="VRsQ83zn5K1gQp8j81YZOw==" spinCount="100000" sheet="1" objects="1" scenarios="1"/>
  <mergeCells count="4">
    <mergeCell ref="C31:D31"/>
    <mergeCell ref="B102:E102"/>
    <mergeCell ref="B115:E115"/>
    <mergeCell ref="C55:D55"/>
  </mergeCells>
  <printOptions gridLines="1"/>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100" max="16383" man="1"/>
  </rowBreaks>
  <colBreaks count="1" manualBreakCount="1">
    <brk id="1"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94"/>
  <sheetViews>
    <sheetView tabSelected="1" zoomScale="85" zoomScaleNormal="85" workbookViewId="0">
      <selection activeCell="B2" sqref="B2"/>
    </sheetView>
  </sheetViews>
  <sheetFormatPr defaultColWidth="3.7109375" defaultRowHeight="13.15" customHeight="1" x14ac:dyDescent="0.2"/>
  <cols>
    <col min="1" max="1" width="3.7109375" style="512"/>
    <col min="2" max="3" width="2.7109375" style="512" customWidth="1"/>
    <col min="4" max="4" width="20.7109375" style="512" customWidth="1"/>
    <col min="5" max="5" width="10.85546875" style="512" customWidth="1"/>
    <col min="6" max="6" width="2.7109375" style="512" customWidth="1"/>
    <col min="7" max="7" width="16.7109375" style="526" customWidth="1"/>
    <col min="8" max="13" width="14.7109375" style="526" customWidth="1"/>
    <col min="14" max="15" width="2.85546875" style="512" customWidth="1"/>
    <col min="16" max="40" width="12.85546875" style="512" customWidth="1"/>
    <col min="41" max="16384" width="3.7109375" style="512"/>
  </cols>
  <sheetData>
    <row r="2" spans="2:15" ht="13.15" customHeight="1" x14ac:dyDescent="0.2">
      <c r="B2" s="638"/>
      <c r="C2" s="639"/>
      <c r="D2" s="639"/>
      <c r="E2" s="639"/>
      <c r="F2" s="639"/>
      <c r="G2" s="640"/>
      <c r="H2" s="640"/>
      <c r="I2" s="640"/>
      <c r="J2" s="640"/>
      <c r="K2" s="640"/>
      <c r="L2" s="640"/>
      <c r="M2" s="640"/>
      <c r="N2" s="639"/>
      <c r="O2" s="641"/>
    </row>
    <row r="3" spans="2:15" ht="13.15" customHeight="1" x14ac:dyDescent="0.2">
      <c r="B3" s="513"/>
      <c r="C3" s="561"/>
      <c r="D3" s="561"/>
      <c r="E3" s="561"/>
      <c r="F3" s="561"/>
      <c r="G3" s="620"/>
      <c r="H3" s="620"/>
      <c r="I3" s="620"/>
      <c r="J3" s="620"/>
      <c r="K3" s="620"/>
      <c r="L3" s="620"/>
      <c r="M3" s="620"/>
      <c r="N3" s="561"/>
      <c r="O3" s="642"/>
    </row>
    <row r="4" spans="2:15" s="647" customFormat="1" ht="17.45" customHeight="1" x14ac:dyDescent="0.3">
      <c r="B4" s="643"/>
      <c r="C4" s="644" t="s">
        <v>107</v>
      </c>
      <c r="D4" s="644"/>
      <c r="E4" s="644"/>
      <c r="F4" s="644"/>
      <c r="G4" s="645"/>
      <c r="H4" s="645"/>
      <c r="I4" s="645"/>
      <c r="J4" s="645"/>
      <c r="K4" s="645"/>
      <c r="L4" s="645"/>
      <c r="M4" s="645"/>
      <c r="N4" s="644"/>
      <c r="O4" s="646"/>
    </row>
    <row r="5" spans="2:15" ht="13.15" customHeight="1" x14ac:dyDescent="0.25">
      <c r="B5" s="513"/>
      <c r="C5" s="648" t="str">
        <f>+G9</f>
        <v>De speciale school</v>
      </c>
      <c r="D5" s="561"/>
      <c r="E5" s="561"/>
      <c r="F5" s="561"/>
      <c r="G5" s="620"/>
      <c r="H5" s="620"/>
      <c r="I5" s="620"/>
      <c r="J5" s="620"/>
      <c r="K5" s="620"/>
      <c r="L5" s="620"/>
      <c r="M5" s="620"/>
      <c r="N5" s="561"/>
      <c r="O5" s="642"/>
    </row>
    <row r="6" spans="2:15" ht="13.15" customHeight="1" x14ac:dyDescent="0.2">
      <c r="B6" s="513"/>
      <c r="C6" s="561"/>
      <c r="D6" s="561"/>
      <c r="E6" s="561"/>
      <c r="F6" s="561"/>
      <c r="G6" s="620"/>
      <c r="H6" s="620"/>
      <c r="I6" s="620"/>
      <c r="J6" s="620"/>
      <c r="K6" s="620"/>
      <c r="L6" s="620"/>
      <c r="M6" s="620"/>
      <c r="N6" s="561"/>
      <c r="O6" s="642"/>
    </row>
    <row r="7" spans="2:15" ht="13.15" customHeight="1" x14ac:dyDescent="0.2">
      <c r="B7" s="513"/>
      <c r="C7" s="561"/>
      <c r="D7" s="561"/>
      <c r="E7" s="561"/>
      <c r="F7" s="561"/>
      <c r="G7" s="620"/>
      <c r="H7" s="620"/>
      <c r="I7" s="620"/>
      <c r="J7" s="620"/>
      <c r="K7" s="620"/>
      <c r="L7" s="620"/>
      <c r="M7" s="620"/>
      <c r="N7" s="561"/>
      <c r="O7" s="642"/>
    </row>
    <row r="8" spans="2:15" ht="13.15" customHeight="1" x14ac:dyDescent="0.2">
      <c r="B8" s="513"/>
      <c r="C8" s="515"/>
      <c r="D8" s="515"/>
      <c r="E8" s="515"/>
      <c r="F8" s="515"/>
      <c r="G8" s="518"/>
      <c r="H8" s="518"/>
      <c r="I8" s="518"/>
      <c r="J8" s="518"/>
      <c r="K8" s="518"/>
      <c r="L8" s="518"/>
      <c r="M8" s="518"/>
      <c r="N8" s="515"/>
      <c r="O8" s="642"/>
    </row>
    <row r="9" spans="2:15" ht="13.15" customHeight="1" x14ac:dyDescent="0.2">
      <c r="B9" s="513"/>
      <c r="C9" s="515"/>
      <c r="D9" s="515" t="s">
        <v>108</v>
      </c>
      <c r="E9" s="515"/>
      <c r="F9" s="515"/>
      <c r="G9" s="787" t="s">
        <v>111</v>
      </c>
      <c r="H9" s="518"/>
      <c r="I9" s="518"/>
      <c r="J9" s="518"/>
      <c r="K9" s="518"/>
      <c r="L9" s="518"/>
      <c r="M9" s="518"/>
      <c r="N9" s="515"/>
      <c r="O9" s="642"/>
    </row>
    <row r="10" spans="2:15" ht="13.15" customHeight="1" x14ac:dyDescent="0.2">
      <c r="B10" s="513"/>
      <c r="C10" s="515"/>
      <c r="D10" s="515" t="s">
        <v>109</v>
      </c>
      <c r="E10" s="515"/>
      <c r="F10" s="515"/>
      <c r="G10" s="787" t="s">
        <v>588</v>
      </c>
      <c r="H10" s="518"/>
      <c r="I10" s="518"/>
      <c r="J10" s="518"/>
      <c r="K10" s="518"/>
      <c r="L10" s="518"/>
      <c r="M10" s="518"/>
      <c r="N10" s="515"/>
      <c r="O10" s="642"/>
    </row>
    <row r="11" spans="2:15" ht="13.15" customHeight="1" x14ac:dyDescent="0.2">
      <c r="B11" s="513"/>
      <c r="C11" s="515"/>
      <c r="D11" s="1" t="s">
        <v>110</v>
      </c>
      <c r="E11" s="515"/>
      <c r="F11" s="515"/>
      <c r="G11" s="651" t="s">
        <v>40</v>
      </c>
      <c r="H11" s="518"/>
      <c r="I11" s="518"/>
      <c r="J11" s="518"/>
      <c r="K11" s="518"/>
      <c r="L11" s="518"/>
      <c r="M11" s="518"/>
      <c r="N11" s="515"/>
      <c r="O11" s="642"/>
    </row>
    <row r="12" spans="2:15" ht="13.15" customHeight="1" x14ac:dyDescent="0.2">
      <c r="B12" s="513"/>
      <c r="C12" s="515"/>
      <c r="D12" s="2" t="s">
        <v>0</v>
      </c>
      <c r="E12" s="515"/>
      <c r="F12" s="515"/>
      <c r="G12" s="651" t="s">
        <v>48</v>
      </c>
      <c r="H12" s="518"/>
      <c r="I12" s="518"/>
      <c r="J12" s="518"/>
      <c r="K12" s="518"/>
      <c r="L12" s="518"/>
      <c r="M12" s="518"/>
      <c r="N12" s="515"/>
      <c r="O12" s="642"/>
    </row>
    <row r="13" spans="2:15" ht="13.15" customHeight="1" x14ac:dyDescent="0.2">
      <c r="B13" s="513"/>
      <c r="C13" s="515"/>
      <c r="D13" s="2" t="s">
        <v>117</v>
      </c>
      <c r="E13" s="515"/>
      <c r="F13" s="515"/>
      <c r="G13" s="651" t="s">
        <v>20</v>
      </c>
      <c r="H13" s="518"/>
      <c r="I13" s="518"/>
      <c r="J13" s="518"/>
      <c r="K13" s="518"/>
      <c r="L13" s="518"/>
      <c r="M13" s="518"/>
      <c r="N13" s="515"/>
      <c r="O13" s="642"/>
    </row>
    <row r="14" spans="2:15" ht="13.15" customHeight="1" x14ac:dyDescent="0.2">
      <c r="B14" s="513"/>
      <c r="C14" s="515"/>
      <c r="D14" s="515"/>
      <c r="E14" s="515"/>
      <c r="F14" s="515"/>
      <c r="G14" s="518"/>
      <c r="H14" s="518"/>
      <c r="I14" s="518"/>
      <c r="J14" s="518"/>
      <c r="K14" s="518"/>
      <c r="L14" s="518"/>
      <c r="M14" s="518"/>
      <c r="N14" s="515"/>
      <c r="O14" s="642"/>
    </row>
    <row r="15" spans="2:15" ht="13.15" customHeight="1" x14ac:dyDescent="0.2">
      <c r="B15" s="513"/>
      <c r="C15" s="561"/>
      <c r="D15" s="561"/>
      <c r="E15" s="561"/>
      <c r="F15" s="561"/>
      <c r="G15" s="620"/>
      <c r="H15" s="620"/>
      <c r="I15" s="620"/>
      <c r="J15" s="620"/>
      <c r="K15" s="620"/>
      <c r="L15" s="620"/>
      <c r="M15" s="620"/>
      <c r="N15" s="561"/>
      <c r="O15" s="642"/>
    </row>
    <row r="16" spans="2:15" ht="13.15" customHeight="1" x14ac:dyDescent="0.2">
      <c r="B16" s="513"/>
      <c r="C16" s="561"/>
      <c r="D16" s="882"/>
      <c r="E16" s="882"/>
      <c r="F16" s="882"/>
      <c r="G16" s="883"/>
      <c r="H16" s="883"/>
      <c r="I16" s="883"/>
      <c r="J16" s="883"/>
      <c r="K16" s="883"/>
      <c r="L16" s="883"/>
      <c r="M16" s="883"/>
      <c r="N16" s="561"/>
      <c r="O16" s="642"/>
    </row>
    <row r="17" spans="2:15" ht="13.15" customHeight="1" x14ac:dyDescent="0.2">
      <c r="B17" s="513"/>
      <c r="C17" s="561"/>
      <c r="D17" s="882"/>
      <c r="E17" s="884" t="s">
        <v>49</v>
      </c>
      <c r="F17" s="882"/>
      <c r="G17" s="885" t="str">
        <f>+tab!C2</f>
        <v>2014/15</v>
      </c>
      <c r="H17" s="885" t="str">
        <f>+tab!D2</f>
        <v>2015/16</v>
      </c>
      <c r="I17" s="885" t="str">
        <f>+tab!E2</f>
        <v>2016/17</v>
      </c>
      <c r="J17" s="885" t="str">
        <f>+tab!F2</f>
        <v>2017/18</v>
      </c>
      <c r="K17" s="885" t="str">
        <f>+tab!G2</f>
        <v>2018/19</v>
      </c>
      <c r="L17" s="885" t="str">
        <f>+tab!H2</f>
        <v>2019/20</v>
      </c>
      <c r="M17" s="885" t="str">
        <f>+tab!I2</f>
        <v>2020/21</v>
      </c>
      <c r="N17" s="561"/>
      <c r="O17" s="642"/>
    </row>
    <row r="18" spans="2:15" ht="13.15" customHeight="1" x14ac:dyDescent="0.2">
      <c r="B18" s="513"/>
      <c r="C18" s="561"/>
      <c r="D18" s="882"/>
      <c r="E18" s="882"/>
      <c r="F18" s="882"/>
      <c r="G18" s="883"/>
      <c r="H18" s="883"/>
      <c r="I18" s="883"/>
      <c r="J18" s="883"/>
      <c r="K18" s="883"/>
      <c r="L18" s="883"/>
      <c r="M18" s="883"/>
      <c r="N18" s="561"/>
      <c r="O18" s="642"/>
    </row>
    <row r="19" spans="2:15" ht="13.15" customHeight="1" x14ac:dyDescent="0.2">
      <c r="B19" s="513"/>
      <c r="C19" s="515"/>
      <c r="D19" s="886"/>
      <c r="E19" s="886"/>
      <c r="F19" s="886"/>
      <c r="G19" s="887"/>
      <c r="H19" s="888"/>
      <c r="I19" s="888"/>
      <c r="J19" s="888"/>
      <c r="K19" s="888"/>
      <c r="L19" s="888"/>
      <c r="M19" s="888"/>
      <c r="N19" s="515"/>
      <c r="O19" s="642"/>
    </row>
    <row r="20" spans="2:15" ht="13.15" customHeight="1" x14ac:dyDescent="0.2">
      <c r="B20" s="513"/>
      <c r="C20" s="515"/>
      <c r="D20" s="889" t="s">
        <v>581</v>
      </c>
      <c r="E20" s="886"/>
      <c r="F20" s="886"/>
      <c r="G20" s="890">
        <f>+tab!C3</f>
        <v>41548</v>
      </c>
      <c r="H20" s="890">
        <f>+tab!D3</f>
        <v>41913</v>
      </c>
      <c r="I20" s="890">
        <f>+tab!E3</f>
        <v>42278</v>
      </c>
      <c r="J20" s="890">
        <f>+tab!F3</f>
        <v>42644</v>
      </c>
      <c r="K20" s="890">
        <f>+tab!G3</f>
        <v>43009</v>
      </c>
      <c r="L20" s="890">
        <f>+tab!H3</f>
        <v>43374</v>
      </c>
      <c r="M20" s="890">
        <f>+tab!I3</f>
        <v>43739</v>
      </c>
      <c r="N20" s="515"/>
      <c r="O20" s="642"/>
    </row>
    <row r="21" spans="2:15" ht="13.15" customHeight="1" x14ac:dyDescent="0.2">
      <c r="B21" s="513"/>
      <c r="C21" s="515"/>
      <c r="D21" s="794"/>
      <c r="E21" s="658"/>
      <c r="F21" s="658"/>
      <c r="G21" s="891">
        <v>41655</v>
      </c>
      <c r="H21" s="796"/>
      <c r="I21" s="796"/>
      <c r="J21" s="796"/>
      <c r="K21" s="796"/>
      <c r="L21" s="796"/>
      <c r="M21" s="796"/>
      <c r="N21" s="515"/>
      <c r="O21" s="642"/>
    </row>
    <row r="22" spans="2:15" ht="13.15" customHeight="1" x14ac:dyDescent="0.2">
      <c r="B22" s="513"/>
      <c r="C22" s="515"/>
      <c r="D22" s="515" t="s">
        <v>1</v>
      </c>
      <c r="E22" s="515"/>
      <c r="F22" s="515"/>
      <c r="G22" s="651">
        <v>41.18</v>
      </c>
      <c r="H22" s="652">
        <f>op!AN116</f>
        <v>41</v>
      </c>
      <c r="I22" s="652">
        <f>op!AN228</f>
        <v>42</v>
      </c>
      <c r="J22" s="652">
        <f>op!AN340</f>
        <v>43</v>
      </c>
      <c r="K22" s="652">
        <f>op!AN452</f>
        <v>44</v>
      </c>
      <c r="L22" s="652">
        <f>op!AN564</f>
        <v>45</v>
      </c>
      <c r="M22" s="652">
        <f>op!AN676</f>
        <v>46</v>
      </c>
      <c r="N22" s="515"/>
      <c r="O22" s="642"/>
    </row>
    <row r="23" spans="2:15" ht="13.15" customHeight="1" x14ac:dyDescent="0.2">
      <c r="B23" s="513"/>
      <c r="C23" s="515"/>
      <c r="D23" s="515"/>
      <c r="E23" s="515"/>
      <c r="F23" s="515"/>
      <c r="G23" s="518"/>
      <c r="H23" s="518"/>
      <c r="I23" s="518"/>
      <c r="J23" s="518"/>
      <c r="K23" s="518"/>
      <c r="L23" s="518"/>
      <c r="M23" s="518"/>
      <c r="N23" s="515"/>
      <c r="O23" s="642"/>
    </row>
    <row r="24" spans="2:15" ht="13.15" customHeight="1" x14ac:dyDescent="0.2">
      <c r="B24" s="513"/>
      <c r="C24" s="515"/>
      <c r="D24" s="3" t="s">
        <v>596</v>
      </c>
      <c r="E24" s="36" t="s">
        <v>2</v>
      </c>
      <c r="F24" s="515"/>
      <c r="G24" s="651">
        <v>1</v>
      </c>
      <c r="H24" s="651">
        <f t="shared" ref="H24:I26" si="0">G24</f>
        <v>1</v>
      </c>
      <c r="I24" s="651">
        <f>+H24</f>
        <v>1</v>
      </c>
      <c r="J24" s="651">
        <f>+I24</f>
        <v>1</v>
      </c>
      <c r="K24" s="651">
        <f>+J24</f>
        <v>1</v>
      </c>
      <c r="L24" s="651">
        <f>+K24</f>
        <v>1</v>
      </c>
      <c r="M24" s="651">
        <f>+L24</f>
        <v>1</v>
      </c>
      <c r="N24" s="515"/>
      <c r="O24" s="642"/>
    </row>
    <row r="25" spans="2:15" ht="13.15" customHeight="1" x14ac:dyDescent="0.2">
      <c r="B25" s="513"/>
      <c r="C25" s="515"/>
      <c r="D25" s="3" t="s">
        <v>597</v>
      </c>
      <c r="E25" s="36" t="s">
        <v>2</v>
      </c>
      <c r="F25" s="515"/>
      <c r="G25" s="651">
        <v>1</v>
      </c>
      <c r="H25" s="651">
        <f t="shared" si="0"/>
        <v>1</v>
      </c>
      <c r="I25" s="651">
        <f t="shared" si="0"/>
        <v>1</v>
      </c>
      <c r="J25" s="651">
        <f t="shared" ref="J25:M26" si="1">I25</f>
        <v>1</v>
      </c>
      <c r="K25" s="651">
        <f t="shared" si="1"/>
        <v>1</v>
      </c>
      <c r="L25" s="651">
        <f t="shared" si="1"/>
        <v>1</v>
      </c>
      <c r="M25" s="651">
        <f t="shared" si="1"/>
        <v>1</v>
      </c>
      <c r="N25" s="515"/>
      <c r="O25" s="642"/>
    </row>
    <row r="26" spans="2:15" ht="13.15" customHeight="1" x14ac:dyDescent="0.2">
      <c r="B26" s="513"/>
      <c r="C26" s="515"/>
      <c r="D26" s="3" t="s">
        <v>598</v>
      </c>
      <c r="E26" s="36" t="s">
        <v>2</v>
      </c>
      <c r="F26" s="515"/>
      <c r="G26" s="651">
        <v>1</v>
      </c>
      <c r="H26" s="651">
        <f t="shared" si="0"/>
        <v>1</v>
      </c>
      <c r="I26" s="651">
        <f t="shared" si="0"/>
        <v>1</v>
      </c>
      <c r="J26" s="651">
        <f t="shared" si="1"/>
        <v>1</v>
      </c>
      <c r="K26" s="651">
        <f t="shared" si="1"/>
        <v>1</v>
      </c>
      <c r="L26" s="651">
        <f t="shared" si="1"/>
        <v>1</v>
      </c>
      <c r="M26" s="651">
        <f t="shared" si="1"/>
        <v>1</v>
      </c>
      <c r="N26" s="515"/>
      <c r="O26" s="642"/>
    </row>
    <row r="27" spans="2:15" ht="13.15" customHeight="1" x14ac:dyDescent="0.2">
      <c r="B27" s="513"/>
      <c r="C27" s="515"/>
      <c r="D27" s="3"/>
      <c r="E27" s="36"/>
      <c r="F27" s="515"/>
      <c r="G27" s="878">
        <f t="shared" ref="G27:M27" si="2">SUM(G24:G26)</f>
        <v>3</v>
      </c>
      <c r="H27" s="878">
        <f t="shared" si="2"/>
        <v>3</v>
      </c>
      <c r="I27" s="878">
        <f t="shared" si="2"/>
        <v>3</v>
      </c>
      <c r="J27" s="878">
        <f t="shared" si="2"/>
        <v>3</v>
      </c>
      <c r="K27" s="878">
        <f t="shared" si="2"/>
        <v>3</v>
      </c>
      <c r="L27" s="878">
        <f t="shared" si="2"/>
        <v>3</v>
      </c>
      <c r="M27" s="878">
        <f t="shared" si="2"/>
        <v>3</v>
      </c>
      <c r="N27" s="515"/>
      <c r="O27" s="642"/>
    </row>
    <row r="28" spans="2:15" ht="13.15" customHeight="1" x14ac:dyDescent="0.2">
      <c r="B28" s="513"/>
      <c r="C28" s="515"/>
      <c r="D28" s="3"/>
      <c r="E28" s="36"/>
      <c r="F28" s="515"/>
      <c r="G28" s="36"/>
      <c r="H28" s="36"/>
      <c r="I28" s="36"/>
      <c r="J28" s="36"/>
      <c r="K28" s="36"/>
      <c r="L28" s="36"/>
      <c r="M28" s="36"/>
      <c r="N28" s="515"/>
      <c r="O28" s="642"/>
    </row>
    <row r="29" spans="2:15" ht="13.15" customHeight="1" x14ac:dyDescent="0.2">
      <c r="B29" s="513"/>
      <c r="C29" s="515"/>
      <c r="D29" s="3" t="s">
        <v>596</v>
      </c>
      <c r="E29" s="36" t="s">
        <v>3</v>
      </c>
      <c r="F29" s="515"/>
      <c r="G29" s="651">
        <v>1</v>
      </c>
      <c r="H29" s="651">
        <f t="shared" ref="H29:I31" si="3">G29</f>
        <v>1</v>
      </c>
      <c r="I29" s="651">
        <f t="shared" si="3"/>
        <v>1</v>
      </c>
      <c r="J29" s="651">
        <f t="shared" ref="J29:M31" si="4">I29</f>
        <v>1</v>
      </c>
      <c r="K29" s="651">
        <f t="shared" si="4"/>
        <v>1</v>
      </c>
      <c r="L29" s="651">
        <f t="shared" si="4"/>
        <v>1</v>
      </c>
      <c r="M29" s="651">
        <f t="shared" si="4"/>
        <v>1</v>
      </c>
      <c r="N29" s="515"/>
      <c r="O29" s="642"/>
    </row>
    <row r="30" spans="2:15" ht="13.15" customHeight="1" x14ac:dyDescent="0.2">
      <c r="B30" s="513"/>
      <c r="C30" s="515"/>
      <c r="D30" s="3" t="s">
        <v>597</v>
      </c>
      <c r="E30" s="36" t="s">
        <v>3</v>
      </c>
      <c r="F30" s="515"/>
      <c r="G30" s="651">
        <v>1</v>
      </c>
      <c r="H30" s="651">
        <f t="shared" si="3"/>
        <v>1</v>
      </c>
      <c r="I30" s="651">
        <f t="shared" si="3"/>
        <v>1</v>
      </c>
      <c r="J30" s="651">
        <f t="shared" si="4"/>
        <v>1</v>
      </c>
      <c r="K30" s="651">
        <f t="shared" si="4"/>
        <v>1</v>
      </c>
      <c r="L30" s="651">
        <f t="shared" si="4"/>
        <v>1</v>
      </c>
      <c r="M30" s="651">
        <f t="shared" si="4"/>
        <v>1</v>
      </c>
      <c r="N30" s="515"/>
      <c r="O30" s="642"/>
    </row>
    <row r="31" spans="2:15" ht="13.15" customHeight="1" x14ac:dyDescent="0.2">
      <c r="B31" s="513"/>
      <c r="C31" s="515"/>
      <c r="D31" s="3" t="s">
        <v>598</v>
      </c>
      <c r="E31" s="36" t="s">
        <v>3</v>
      </c>
      <c r="F31" s="515"/>
      <c r="G31" s="651">
        <v>1</v>
      </c>
      <c r="H31" s="651">
        <f t="shared" si="3"/>
        <v>1</v>
      </c>
      <c r="I31" s="651">
        <f t="shared" si="3"/>
        <v>1</v>
      </c>
      <c r="J31" s="651">
        <f t="shared" si="4"/>
        <v>1</v>
      </c>
      <c r="K31" s="651">
        <f t="shared" si="4"/>
        <v>1</v>
      </c>
      <c r="L31" s="651">
        <f t="shared" si="4"/>
        <v>1</v>
      </c>
      <c r="M31" s="651">
        <f t="shared" si="4"/>
        <v>1</v>
      </c>
      <c r="N31" s="515"/>
      <c r="O31" s="642"/>
    </row>
    <row r="32" spans="2:15" ht="13.15" customHeight="1" x14ac:dyDescent="0.2">
      <c r="B32" s="513"/>
      <c r="C32" s="515"/>
      <c r="D32" s="3"/>
      <c r="E32" s="36"/>
      <c r="F32" s="515"/>
      <c r="G32" s="878">
        <f t="shared" ref="G32:M32" si="5">SUM(G29:G31)</f>
        <v>3</v>
      </c>
      <c r="H32" s="878">
        <f t="shared" si="5"/>
        <v>3</v>
      </c>
      <c r="I32" s="878">
        <f t="shared" si="5"/>
        <v>3</v>
      </c>
      <c r="J32" s="878">
        <f t="shared" si="5"/>
        <v>3</v>
      </c>
      <c r="K32" s="878">
        <f t="shared" si="5"/>
        <v>3</v>
      </c>
      <c r="L32" s="878">
        <f t="shared" si="5"/>
        <v>3</v>
      </c>
      <c r="M32" s="878">
        <f t="shared" si="5"/>
        <v>3</v>
      </c>
      <c r="N32" s="515"/>
      <c r="O32" s="642"/>
    </row>
    <row r="33" spans="2:15" ht="13.15" customHeight="1" x14ac:dyDescent="0.2">
      <c r="B33" s="513"/>
      <c r="C33" s="515"/>
      <c r="D33" s="3"/>
      <c r="E33" s="36"/>
      <c r="F33" s="515"/>
      <c r="G33" s="518"/>
      <c r="H33" s="518"/>
      <c r="I33" s="518"/>
      <c r="J33" s="518"/>
      <c r="K33" s="518"/>
      <c r="L33" s="518"/>
      <c r="M33" s="518"/>
      <c r="N33" s="515"/>
      <c r="O33" s="642"/>
    </row>
    <row r="34" spans="2:15" ht="13.15" customHeight="1" x14ac:dyDescent="0.2">
      <c r="B34" s="513"/>
      <c r="C34" s="515"/>
      <c r="D34" s="3" t="s">
        <v>596</v>
      </c>
      <c r="E34" s="36" t="s">
        <v>4</v>
      </c>
      <c r="F34" s="515"/>
      <c r="G34" s="651">
        <v>1</v>
      </c>
      <c r="H34" s="651">
        <f t="shared" ref="H34:I36" si="6">G34</f>
        <v>1</v>
      </c>
      <c r="I34" s="651">
        <f t="shared" si="6"/>
        <v>1</v>
      </c>
      <c r="J34" s="651">
        <f t="shared" ref="J34:M36" si="7">I34</f>
        <v>1</v>
      </c>
      <c r="K34" s="651">
        <f t="shared" si="7"/>
        <v>1</v>
      </c>
      <c r="L34" s="651">
        <f t="shared" si="7"/>
        <v>1</v>
      </c>
      <c r="M34" s="651">
        <f t="shared" si="7"/>
        <v>1</v>
      </c>
      <c r="N34" s="515"/>
      <c r="O34" s="642"/>
    </row>
    <row r="35" spans="2:15" ht="13.15" customHeight="1" x14ac:dyDescent="0.2">
      <c r="B35" s="513"/>
      <c r="C35" s="515"/>
      <c r="D35" s="3" t="s">
        <v>597</v>
      </c>
      <c r="E35" s="36" t="s">
        <v>4</v>
      </c>
      <c r="F35" s="515"/>
      <c r="G35" s="651">
        <v>1</v>
      </c>
      <c r="H35" s="651">
        <f t="shared" si="6"/>
        <v>1</v>
      </c>
      <c r="I35" s="651">
        <f t="shared" si="6"/>
        <v>1</v>
      </c>
      <c r="J35" s="651">
        <f t="shared" si="7"/>
        <v>1</v>
      </c>
      <c r="K35" s="651">
        <f t="shared" si="7"/>
        <v>1</v>
      </c>
      <c r="L35" s="651">
        <f t="shared" si="7"/>
        <v>1</v>
      </c>
      <c r="M35" s="651">
        <f t="shared" si="7"/>
        <v>1</v>
      </c>
      <c r="N35" s="515"/>
      <c r="O35" s="642"/>
    </row>
    <row r="36" spans="2:15" ht="13.15" customHeight="1" x14ac:dyDescent="0.2">
      <c r="B36" s="513"/>
      <c r="C36" s="515"/>
      <c r="D36" s="3" t="s">
        <v>598</v>
      </c>
      <c r="E36" s="36" t="s">
        <v>4</v>
      </c>
      <c r="F36" s="515"/>
      <c r="G36" s="651">
        <v>1</v>
      </c>
      <c r="H36" s="651">
        <f t="shared" si="6"/>
        <v>1</v>
      </c>
      <c r="I36" s="651">
        <f t="shared" si="6"/>
        <v>1</v>
      </c>
      <c r="J36" s="651">
        <f t="shared" si="7"/>
        <v>1</v>
      </c>
      <c r="K36" s="651">
        <f t="shared" si="7"/>
        <v>1</v>
      </c>
      <c r="L36" s="651">
        <f t="shared" si="7"/>
        <v>1</v>
      </c>
      <c r="M36" s="651">
        <f t="shared" si="7"/>
        <v>1</v>
      </c>
      <c r="N36" s="515"/>
      <c r="O36" s="642"/>
    </row>
    <row r="37" spans="2:15" ht="13.15" customHeight="1" x14ac:dyDescent="0.2">
      <c r="B37" s="513"/>
      <c r="C37" s="515"/>
      <c r="D37" s="3"/>
      <c r="E37" s="36"/>
      <c r="F37" s="515"/>
      <c r="G37" s="878">
        <f t="shared" ref="G37:M37" si="8">SUM(G34:G36)</f>
        <v>3</v>
      </c>
      <c r="H37" s="878">
        <f t="shared" si="8"/>
        <v>3</v>
      </c>
      <c r="I37" s="878">
        <f t="shared" si="8"/>
        <v>3</v>
      </c>
      <c r="J37" s="878">
        <f t="shared" si="8"/>
        <v>3</v>
      </c>
      <c r="K37" s="878">
        <f t="shared" si="8"/>
        <v>3</v>
      </c>
      <c r="L37" s="878">
        <f t="shared" si="8"/>
        <v>3</v>
      </c>
      <c r="M37" s="878">
        <f t="shared" si="8"/>
        <v>3</v>
      </c>
      <c r="N37" s="515"/>
      <c r="O37" s="642"/>
    </row>
    <row r="38" spans="2:15" ht="13.15" customHeight="1" x14ac:dyDescent="0.2">
      <c r="B38" s="513"/>
      <c r="C38" s="515"/>
      <c r="D38" s="515"/>
      <c r="E38" s="515"/>
      <c r="F38" s="515"/>
      <c r="G38" s="518"/>
      <c r="H38" s="518"/>
      <c r="I38" s="518"/>
      <c r="J38" s="518"/>
      <c r="K38" s="518"/>
      <c r="L38" s="518"/>
      <c r="M38" s="518"/>
      <c r="N38" s="515"/>
      <c r="O38" s="642"/>
    </row>
    <row r="39" spans="2:15" ht="13.15" customHeight="1" x14ac:dyDescent="0.2">
      <c r="B39" s="513"/>
      <c r="C39" s="514"/>
      <c r="D39" s="514" t="s">
        <v>112</v>
      </c>
      <c r="E39" s="514"/>
      <c r="F39" s="514"/>
      <c r="G39" s="879">
        <f>+G27+G32</f>
        <v>6</v>
      </c>
      <c r="H39" s="879">
        <f t="shared" ref="H39:M39" si="9">+H27+H32</f>
        <v>6</v>
      </c>
      <c r="I39" s="879">
        <f t="shared" si="9"/>
        <v>6</v>
      </c>
      <c r="J39" s="879">
        <f t="shared" si="9"/>
        <v>6</v>
      </c>
      <c r="K39" s="879">
        <f t="shared" si="9"/>
        <v>6</v>
      </c>
      <c r="L39" s="879">
        <f t="shared" si="9"/>
        <v>6</v>
      </c>
      <c r="M39" s="879">
        <f t="shared" si="9"/>
        <v>6</v>
      </c>
      <c r="N39" s="514"/>
      <c r="O39" s="642"/>
    </row>
    <row r="40" spans="2:15" ht="13.15" customHeight="1" x14ac:dyDescent="0.2">
      <c r="B40" s="513"/>
      <c r="C40" s="514"/>
      <c r="D40" s="514" t="s">
        <v>113</v>
      </c>
      <c r="E40" s="514"/>
      <c r="F40" s="514"/>
      <c r="G40" s="880">
        <f>+G37</f>
        <v>3</v>
      </c>
      <c r="H40" s="880">
        <f t="shared" ref="H40:M40" si="10">+H37</f>
        <v>3</v>
      </c>
      <c r="I40" s="880">
        <f t="shared" si="10"/>
        <v>3</v>
      </c>
      <c r="J40" s="880">
        <f t="shared" si="10"/>
        <v>3</v>
      </c>
      <c r="K40" s="880">
        <f t="shared" si="10"/>
        <v>3</v>
      </c>
      <c r="L40" s="880">
        <f t="shared" si="10"/>
        <v>3</v>
      </c>
      <c r="M40" s="880">
        <f t="shared" si="10"/>
        <v>3</v>
      </c>
      <c r="N40" s="514"/>
      <c r="O40" s="642"/>
    </row>
    <row r="41" spans="2:15" ht="13.15" customHeight="1" x14ac:dyDescent="0.2">
      <c r="B41" s="513"/>
      <c r="C41" s="514"/>
      <c r="D41" s="514" t="s">
        <v>129</v>
      </c>
      <c r="E41" s="514"/>
      <c r="F41" s="514"/>
      <c r="G41" s="881">
        <f>SUM(G39:G40)</f>
        <v>9</v>
      </c>
      <c r="H41" s="881">
        <f t="shared" ref="H41:M41" si="11">SUM(H39:H40)</f>
        <v>9</v>
      </c>
      <c r="I41" s="881">
        <f t="shared" si="11"/>
        <v>9</v>
      </c>
      <c r="J41" s="881">
        <f t="shared" si="11"/>
        <v>9</v>
      </c>
      <c r="K41" s="881">
        <f t="shared" si="11"/>
        <v>9</v>
      </c>
      <c r="L41" s="881">
        <f t="shared" si="11"/>
        <v>9</v>
      </c>
      <c r="M41" s="881">
        <f t="shared" si="11"/>
        <v>9</v>
      </c>
      <c r="N41" s="514"/>
      <c r="O41" s="642"/>
    </row>
    <row r="42" spans="2:15" ht="13.15" customHeight="1" x14ac:dyDescent="0.2">
      <c r="B42" s="513"/>
      <c r="C42" s="514"/>
      <c r="D42" s="514" t="s">
        <v>488</v>
      </c>
      <c r="E42" s="514"/>
      <c r="F42" s="514"/>
      <c r="G42" s="772">
        <v>7</v>
      </c>
      <c r="H42" s="772">
        <f t="shared" ref="H42:M42" si="12">+G42</f>
        <v>7</v>
      </c>
      <c r="I42" s="772">
        <f t="shared" si="12"/>
        <v>7</v>
      </c>
      <c r="J42" s="772">
        <f t="shared" si="12"/>
        <v>7</v>
      </c>
      <c r="K42" s="772">
        <f t="shared" si="12"/>
        <v>7</v>
      </c>
      <c r="L42" s="772">
        <f t="shared" si="12"/>
        <v>7</v>
      </c>
      <c r="M42" s="772">
        <f t="shared" si="12"/>
        <v>7</v>
      </c>
      <c r="N42" s="514"/>
      <c r="O42" s="642"/>
    </row>
    <row r="43" spans="2:15" ht="13.15" customHeight="1" x14ac:dyDescent="0.2">
      <c r="B43" s="513"/>
      <c r="C43" s="514"/>
      <c r="D43" s="514"/>
      <c r="E43" s="514"/>
      <c r="F43" s="514"/>
      <c r="G43" s="649"/>
      <c r="H43" s="649"/>
      <c r="I43" s="649"/>
      <c r="J43" s="649"/>
      <c r="K43" s="649"/>
      <c r="L43" s="649"/>
      <c r="M43" s="649"/>
      <c r="N43" s="514"/>
      <c r="O43" s="642"/>
    </row>
    <row r="44" spans="2:15" ht="13.15" customHeight="1" x14ac:dyDescent="0.2">
      <c r="B44" s="513"/>
      <c r="C44" s="514"/>
      <c r="D44" s="546" t="s">
        <v>672</v>
      </c>
      <c r="E44" s="514"/>
      <c r="F44" s="514"/>
      <c r="G44" s="649"/>
      <c r="H44" s="649"/>
      <c r="I44" s="649"/>
      <c r="J44" s="649"/>
      <c r="K44" s="649"/>
      <c r="L44" s="649"/>
      <c r="M44" s="649"/>
      <c r="N44" s="514"/>
      <c r="O44" s="642"/>
    </row>
    <row r="45" spans="2:15" ht="13.15" customHeight="1" x14ac:dyDescent="0.2">
      <c r="B45" s="513"/>
      <c r="C45" s="514"/>
      <c r="D45" s="546" t="s">
        <v>112</v>
      </c>
      <c r="E45" s="514"/>
      <c r="F45" s="514"/>
      <c r="G45" s="651">
        <v>0</v>
      </c>
      <c r="H45" s="651">
        <f t="shared" ref="H45:H46" si="13">G45</f>
        <v>0</v>
      </c>
      <c r="I45" s="651">
        <f t="shared" ref="I45:I46" si="14">H45</f>
        <v>0</v>
      </c>
      <c r="J45" s="651">
        <f t="shared" ref="J45:J46" si="15">I45</f>
        <v>0</v>
      </c>
      <c r="K45" s="651">
        <f t="shared" ref="K45:K46" si="16">J45</f>
        <v>0</v>
      </c>
      <c r="L45" s="651">
        <f t="shared" ref="L45:L46" si="17">K45</f>
        <v>0</v>
      </c>
      <c r="M45" s="651">
        <f t="shared" ref="M45:M46" si="18">L45</f>
        <v>0</v>
      </c>
      <c r="N45" s="514"/>
      <c r="O45" s="642"/>
    </row>
    <row r="46" spans="2:15" ht="13.15" customHeight="1" x14ac:dyDescent="0.2">
      <c r="B46" s="513"/>
      <c r="C46" s="514"/>
      <c r="D46" s="546" t="s">
        <v>113</v>
      </c>
      <c r="E46" s="514"/>
      <c r="F46" s="514"/>
      <c r="G46" s="651">
        <v>0</v>
      </c>
      <c r="H46" s="651">
        <f t="shared" si="13"/>
        <v>0</v>
      </c>
      <c r="I46" s="651">
        <f t="shared" si="14"/>
        <v>0</v>
      </c>
      <c r="J46" s="651">
        <f t="shared" si="15"/>
        <v>0</v>
      </c>
      <c r="K46" s="651">
        <f t="shared" si="16"/>
        <v>0</v>
      </c>
      <c r="L46" s="651">
        <f t="shared" si="17"/>
        <v>0</v>
      </c>
      <c r="M46" s="651">
        <f t="shared" si="18"/>
        <v>0</v>
      </c>
      <c r="N46" s="514"/>
      <c r="O46" s="642"/>
    </row>
    <row r="47" spans="2:15" ht="13.15" customHeight="1" x14ac:dyDescent="0.2">
      <c r="B47" s="513"/>
      <c r="C47" s="514"/>
      <c r="D47" s="546" t="s">
        <v>129</v>
      </c>
      <c r="E47" s="514"/>
      <c r="F47" s="514"/>
      <c r="G47" s="878">
        <f t="shared" ref="G47:M47" si="19">SUM(G44:G46)</f>
        <v>0</v>
      </c>
      <c r="H47" s="878">
        <f t="shared" si="19"/>
        <v>0</v>
      </c>
      <c r="I47" s="878">
        <f t="shared" si="19"/>
        <v>0</v>
      </c>
      <c r="J47" s="878">
        <f t="shared" si="19"/>
        <v>0</v>
      </c>
      <c r="K47" s="878">
        <f t="shared" si="19"/>
        <v>0</v>
      </c>
      <c r="L47" s="878">
        <f t="shared" si="19"/>
        <v>0</v>
      </c>
      <c r="M47" s="878">
        <f t="shared" si="19"/>
        <v>0</v>
      </c>
      <c r="N47" s="514"/>
      <c r="O47" s="642"/>
    </row>
    <row r="48" spans="2:15" ht="13.15" customHeight="1" x14ac:dyDescent="0.2">
      <c r="B48" s="513"/>
      <c r="C48" s="514"/>
      <c r="D48" s="546" t="s">
        <v>488</v>
      </c>
      <c r="E48" s="514"/>
      <c r="F48" s="514"/>
      <c r="G48" s="651">
        <v>0</v>
      </c>
      <c r="H48" s="651">
        <f t="shared" ref="H48" si="20">G48</f>
        <v>0</v>
      </c>
      <c r="I48" s="651">
        <f t="shared" ref="I48" si="21">H48</f>
        <v>0</v>
      </c>
      <c r="J48" s="651">
        <f t="shared" ref="J48" si="22">I48</f>
        <v>0</v>
      </c>
      <c r="K48" s="651">
        <f t="shared" ref="K48" si="23">J48</f>
        <v>0</v>
      </c>
      <c r="L48" s="651">
        <f t="shared" ref="L48" si="24">K48</f>
        <v>0</v>
      </c>
      <c r="M48" s="651">
        <f t="shared" ref="M48" si="25">L48</f>
        <v>0</v>
      </c>
      <c r="N48" s="514"/>
      <c r="O48" s="642"/>
    </row>
    <row r="49" spans="2:15" ht="13.15" customHeight="1" x14ac:dyDescent="0.2">
      <c r="B49" s="513"/>
      <c r="C49" s="514"/>
      <c r="D49" s="546"/>
      <c r="E49" s="514"/>
      <c r="F49" s="514"/>
      <c r="G49" s="649"/>
      <c r="H49" s="649"/>
      <c r="I49" s="649"/>
      <c r="J49" s="649"/>
      <c r="K49" s="649"/>
      <c r="L49" s="649"/>
      <c r="M49" s="649"/>
      <c r="N49" s="514"/>
      <c r="O49" s="642"/>
    </row>
    <row r="50" spans="2:15" ht="13.15" customHeight="1" x14ac:dyDescent="0.2">
      <c r="B50" s="513"/>
      <c r="C50" s="514"/>
      <c r="D50" s="546" t="s">
        <v>673</v>
      </c>
      <c r="E50" s="514"/>
      <c r="F50" s="514"/>
      <c r="G50" s="881">
        <f>G41+G47</f>
        <v>9</v>
      </c>
      <c r="H50" s="881">
        <f t="shared" ref="H50:M50" si="26">SUM(H48:H49)</f>
        <v>0</v>
      </c>
      <c r="I50" s="881">
        <f t="shared" si="26"/>
        <v>0</v>
      </c>
      <c r="J50" s="881">
        <f t="shared" si="26"/>
        <v>0</v>
      </c>
      <c r="K50" s="881">
        <f t="shared" si="26"/>
        <v>0</v>
      </c>
      <c r="L50" s="881">
        <f t="shared" si="26"/>
        <v>0</v>
      </c>
      <c r="M50" s="881">
        <f t="shared" si="26"/>
        <v>0</v>
      </c>
      <c r="N50" s="514"/>
      <c r="O50" s="642"/>
    </row>
    <row r="51" spans="2:15" ht="13.15" customHeight="1" x14ac:dyDescent="0.2">
      <c r="B51" s="513"/>
      <c r="C51" s="514"/>
      <c r="D51" s="514"/>
      <c r="E51" s="514"/>
      <c r="F51" s="514"/>
      <c r="G51" s="649"/>
      <c r="H51" s="649"/>
      <c r="I51" s="649"/>
      <c r="J51" s="649"/>
      <c r="K51" s="649"/>
      <c r="L51" s="649"/>
      <c r="M51" s="649"/>
      <c r="N51" s="514"/>
      <c r="O51" s="642"/>
    </row>
    <row r="52" spans="2:15" ht="13.15" customHeight="1" x14ac:dyDescent="0.2">
      <c r="B52" s="513"/>
      <c r="C52" s="561"/>
      <c r="D52" s="561"/>
      <c r="E52" s="561"/>
      <c r="F52" s="561"/>
      <c r="G52" s="620"/>
      <c r="H52" s="620"/>
      <c r="I52" s="620"/>
      <c r="J52" s="620"/>
      <c r="K52" s="620"/>
      <c r="L52" s="620"/>
      <c r="M52" s="620"/>
      <c r="N52" s="561"/>
      <c r="O52" s="642"/>
    </row>
    <row r="53" spans="2:15" ht="13.15" customHeight="1" x14ac:dyDescent="0.2">
      <c r="B53" s="513"/>
      <c r="C53" s="514"/>
      <c r="D53" s="514"/>
      <c r="E53" s="514"/>
      <c r="F53" s="514"/>
      <c r="G53" s="524"/>
      <c r="H53" s="524"/>
      <c r="I53" s="524"/>
      <c r="J53" s="524"/>
      <c r="K53" s="524"/>
      <c r="L53" s="524"/>
      <c r="M53" s="524"/>
      <c r="N53" s="514"/>
      <c r="O53" s="642"/>
    </row>
    <row r="54" spans="2:15" ht="13.15" customHeight="1" x14ac:dyDescent="0.2">
      <c r="B54" s="513"/>
      <c r="D54" s="892" t="s">
        <v>603</v>
      </c>
      <c r="E54" s="514"/>
      <c r="F54" s="514"/>
      <c r="G54" s="524"/>
      <c r="H54" s="524"/>
      <c r="I54" s="524"/>
      <c r="J54" s="524"/>
      <c r="K54" s="524"/>
      <c r="L54" s="524"/>
      <c r="M54" s="524"/>
      <c r="N54" s="514"/>
      <c r="O54" s="642"/>
    </row>
    <row r="55" spans="2:15" ht="13.15" customHeight="1" x14ac:dyDescent="0.2">
      <c r="B55" s="513"/>
      <c r="C55" s="514"/>
      <c r="D55" s="514"/>
      <c r="E55" s="514"/>
      <c r="F55" s="514"/>
      <c r="G55" s="524"/>
      <c r="H55" s="524"/>
      <c r="I55" s="524"/>
      <c r="J55" s="524"/>
      <c r="K55" s="524"/>
      <c r="L55" s="524"/>
      <c r="M55" s="524"/>
      <c r="N55" s="514"/>
      <c r="O55" s="642"/>
    </row>
    <row r="56" spans="2:15" ht="13.15" customHeight="1" x14ac:dyDescent="0.2">
      <c r="B56" s="513"/>
      <c r="D56" s="788" t="s">
        <v>618</v>
      </c>
      <c r="E56" s="789"/>
      <c r="F56" s="789"/>
      <c r="G56" s="790"/>
      <c r="H56" s="790"/>
      <c r="I56" s="790"/>
      <c r="J56" s="524"/>
      <c r="K56" s="524"/>
      <c r="L56" s="524"/>
      <c r="M56" s="524"/>
      <c r="N56" s="514"/>
      <c r="O56" s="642"/>
    </row>
    <row r="57" spans="2:15" ht="13.15" customHeight="1" x14ac:dyDescent="0.2">
      <c r="B57" s="513"/>
      <c r="D57" s="788" t="s">
        <v>623</v>
      </c>
      <c r="E57" s="789"/>
      <c r="F57" s="789"/>
      <c r="G57" s="790"/>
      <c r="H57" s="790"/>
      <c r="I57" s="790"/>
      <c r="J57" s="524"/>
      <c r="K57" s="524"/>
      <c r="L57" s="524"/>
      <c r="M57" s="524"/>
      <c r="N57" s="514"/>
      <c r="O57" s="642"/>
    </row>
    <row r="58" spans="2:15" ht="13.15" customHeight="1" x14ac:dyDescent="0.2">
      <c r="B58" s="513"/>
      <c r="D58" s="788" t="s">
        <v>684</v>
      </c>
      <c r="E58" s="789"/>
      <c r="F58" s="789"/>
      <c r="G58" s="790"/>
      <c r="H58" s="790"/>
      <c r="I58" s="790"/>
      <c r="J58" s="524"/>
      <c r="K58" s="524"/>
      <c r="L58" s="524"/>
      <c r="M58" s="524"/>
      <c r="N58" s="514"/>
      <c r="O58" s="642"/>
    </row>
    <row r="59" spans="2:15" ht="13.15" customHeight="1" x14ac:dyDescent="0.2">
      <c r="B59" s="513"/>
      <c r="C59" s="515"/>
      <c r="D59" s="788" t="s">
        <v>685</v>
      </c>
      <c r="E59" s="515"/>
      <c r="F59" s="515"/>
      <c r="G59" s="518"/>
      <c r="H59" s="796"/>
      <c r="I59" s="796"/>
      <c r="J59" s="796"/>
      <c r="K59" s="796"/>
      <c r="L59" s="796"/>
      <c r="M59" s="796"/>
      <c r="N59" s="515"/>
      <c r="O59" s="642"/>
    </row>
    <row r="60" spans="2:15" ht="13.15" customHeight="1" x14ac:dyDescent="0.2">
      <c r="B60" s="513"/>
      <c r="C60" s="515"/>
      <c r="D60" s="840" t="s">
        <v>693</v>
      </c>
      <c r="E60" s="515"/>
      <c r="F60" s="515"/>
      <c r="G60" s="518"/>
      <c r="H60" s="518"/>
      <c r="I60" s="518"/>
      <c r="J60" s="518"/>
      <c r="K60" s="518"/>
      <c r="L60" s="518"/>
      <c r="M60" s="518"/>
      <c r="N60" s="515"/>
      <c r="O60" s="642"/>
    </row>
    <row r="61" spans="2:15" ht="13.15" customHeight="1" x14ac:dyDescent="0.2">
      <c r="B61" s="513"/>
      <c r="C61" s="514"/>
      <c r="D61" s="514"/>
      <c r="E61" s="514"/>
      <c r="F61" s="514"/>
      <c r="G61" s="524"/>
      <c r="H61" s="524"/>
      <c r="I61" s="524"/>
      <c r="J61" s="524"/>
      <c r="K61" s="524"/>
      <c r="L61" s="524"/>
      <c r="M61" s="524"/>
      <c r="N61" s="514"/>
      <c r="O61" s="642"/>
    </row>
    <row r="62" spans="2:15" ht="13.15" customHeight="1" x14ac:dyDescent="0.2">
      <c r="B62" s="513"/>
      <c r="C62" s="561"/>
      <c r="D62" s="561"/>
      <c r="E62" s="561"/>
      <c r="F62" s="561"/>
      <c r="G62" s="620"/>
      <c r="H62" s="620"/>
      <c r="I62" s="620"/>
      <c r="J62" s="620"/>
      <c r="K62" s="620"/>
      <c r="L62" s="620"/>
      <c r="M62" s="620"/>
      <c r="N62" s="561"/>
      <c r="O62" s="642"/>
    </row>
    <row r="63" spans="2:15" ht="13.15" customHeight="1" x14ac:dyDescent="0.2">
      <c r="B63" s="525"/>
      <c r="C63" s="568"/>
      <c r="D63" s="568"/>
      <c r="E63" s="568"/>
      <c r="F63" s="568"/>
      <c r="G63" s="569"/>
      <c r="H63" s="569"/>
      <c r="I63" s="569"/>
      <c r="J63" s="569"/>
      <c r="K63" s="569"/>
      <c r="L63" s="569"/>
      <c r="M63" s="569"/>
      <c r="N63" s="568"/>
      <c r="O63" s="650"/>
    </row>
    <row r="82" spans="4:5" ht="13.15" customHeight="1" x14ac:dyDescent="0.2">
      <c r="D82" s="893" t="s">
        <v>592</v>
      </c>
    </row>
    <row r="84" spans="4:5" ht="13.15" customHeight="1" x14ac:dyDescent="0.2">
      <c r="D84" s="512" t="s">
        <v>105</v>
      </c>
      <c r="E84" s="512" t="s">
        <v>118</v>
      </c>
    </row>
    <row r="85" spans="4:5" ht="13.15" customHeight="1" x14ac:dyDescent="0.2">
      <c r="D85" s="512" t="s">
        <v>4</v>
      </c>
      <c r="E85" s="512" t="s">
        <v>20</v>
      </c>
    </row>
    <row r="86" spans="4:5" ht="13.15" customHeight="1" x14ac:dyDescent="0.2">
      <c r="D86" s="512" t="s">
        <v>40</v>
      </c>
    </row>
    <row r="88" spans="4:5" ht="13.15" customHeight="1" x14ac:dyDescent="0.2">
      <c r="D88" s="512" t="s">
        <v>46</v>
      </c>
    </row>
    <row r="89" spans="4:5" ht="13.15" customHeight="1" x14ac:dyDescent="0.2">
      <c r="D89" s="5" t="s">
        <v>48</v>
      </c>
    </row>
    <row r="90" spans="4:5" ht="13.15" customHeight="1" x14ac:dyDescent="0.2">
      <c r="D90" s="5" t="s">
        <v>114</v>
      </c>
    </row>
    <row r="91" spans="4:5" ht="13.15" customHeight="1" x14ac:dyDescent="0.2">
      <c r="D91" s="5" t="s">
        <v>47</v>
      </c>
    </row>
    <row r="92" spans="4:5" ht="13.15" customHeight="1" x14ac:dyDescent="0.2">
      <c r="D92" s="5" t="s">
        <v>116</v>
      </c>
    </row>
    <row r="93" spans="4:5" ht="13.15" customHeight="1" x14ac:dyDescent="0.2">
      <c r="D93" s="5"/>
    </row>
    <row r="94" spans="4:5" ht="13.15" customHeight="1" x14ac:dyDescent="0.2">
      <c r="D94" s="5"/>
    </row>
  </sheetData>
  <sheetProtection algorithmName="SHA-512" hashValue="ciRBG9goJlaFEoSEFhCrhGaR3PMq7t8my6iUilMgI3kDa6zAH0COOJzOs+czrhf4VatwDOCc7cBBdc/BTcHzJA==" saltValue="g3hhar0D7vdUypOb7NZ9FQ==" spinCount="100000" sheet="1" objects="1" scenarios="1"/>
  <dataValidations count="3">
    <dataValidation type="list" allowBlank="1" showInputMessage="1" showErrorMessage="1" sqref="G11">
      <formula1>$D$83:$D$86</formula1>
    </dataValidation>
    <dataValidation type="list" allowBlank="1" showInputMessage="1" showErrorMessage="1" sqref="G12">
      <formula1>$D$87:$D$92</formula1>
    </dataValidation>
    <dataValidation type="list" allowBlank="1" showInputMessage="1" showErrorMessage="1" sqref="G13">
      <formula1>$E$84:$E$85</formula1>
    </dataValidation>
  </dataValidations>
  <pageMargins left="0.7" right="0.7" top="0.75" bottom="0.75" header="0.3" footer="0.3"/>
  <pageSetup paperSize="9" scale="55" orientation="portrait" r:id="rId1"/>
  <headerFooter>
    <oddHeader>&amp;L&amp;"Arial,Vet"&amp;F&amp;R&amp;"Arial,Vet"&amp;A</oddHeader>
    <oddFooter>&amp;L&amp;"Arial,Vet"keizer / goedhart&amp;C&amp;"Arial,Vet"pagina &amp;P&amp;R&amp;"Arial,Vet"&amp;D</oddFooter>
  </headerFooter>
  <rowBreaks count="1" manualBreakCount="1">
    <brk id="63" max="16383" man="1"/>
  </rowBreaks>
  <colBreaks count="1" manualBreakCount="1">
    <brk id="15"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279"/>
  <sheetViews>
    <sheetView zoomScale="85" zoomScaleNormal="85" zoomScaleSheetLayoutView="85" workbookViewId="0">
      <selection activeCell="B2" sqref="B2"/>
    </sheetView>
  </sheetViews>
  <sheetFormatPr defaultColWidth="3.7109375" defaultRowHeight="13.15" customHeight="1" x14ac:dyDescent="0.2"/>
  <cols>
    <col min="1" max="1" width="3.7109375" style="512"/>
    <col min="2" max="3" width="2.7109375" style="512" customWidth="1"/>
    <col min="4" max="4" width="30.7109375" style="512" customWidth="1"/>
    <col min="5" max="5" width="10.7109375" style="512" customWidth="1"/>
    <col min="6" max="6" width="2.7109375" style="512" customWidth="1"/>
    <col min="7" max="13" width="14.7109375" style="526" customWidth="1"/>
    <col min="14" max="15" width="2.7109375" style="512" customWidth="1"/>
    <col min="16" max="40" width="12.85546875" style="512" customWidth="1"/>
    <col min="41" max="16384" width="3.7109375" style="512"/>
  </cols>
  <sheetData>
    <row r="2" spans="2:15" ht="13.15" customHeight="1" x14ac:dyDescent="0.2">
      <c r="B2" s="638"/>
      <c r="C2" s="639"/>
      <c r="D2" s="639"/>
      <c r="E2" s="639"/>
      <c r="F2" s="639"/>
      <c r="G2" s="640"/>
      <c r="H2" s="640"/>
      <c r="I2" s="640"/>
      <c r="J2" s="640"/>
      <c r="K2" s="640"/>
      <c r="L2" s="640"/>
      <c r="M2" s="640"/>
      <c r="N2" s="639"/>
      <c r="O2" s="641"/>
    </row>
    <row r="3" spans="2:15" ht="13.15" customHeight="1" x14ac:dyDescent="0.2">
      <c r="B3" s="513"/>
      <c r="C3" s="561"/>
      <c r="D3" s="561"/>
      <c r="E3" s="561"/>
      <c r="F3" s="561"/>
      <c r="G3" s="620"/>
      <c r="H3" s="620"/>
      <c r="I3" s="620"/>
      <c r="J3" s="620"/>
      <c r="K3" s="620"/>
      <c r="L3" s="620"/>
      <c r="M3" s="620"/>
      <c r="N3" s="561"/>
      <c r="O3" s="642"/>
    </row>
    <row r="4" spans="2:15" s="647" customFormat="1" ht="18" customHeight="1" x14ac:dyDescent="0.3">
      <c r="B4" s="643"/>
      <c r="C4" s="644" t="s">
        <v>562</v>
      </c>
      <c r="D4" s="644"/>
      <c r="E4" s="644"/>
      <c r="F4" s="644"/>
      <c r="G4" s="645"/>
      <c r="H4" s="645"/>
      <c r="I4" s="645"/>
      <c r="J4" s="645"/>
      <c r="K4" s="645"/>
      <c r="L4" s="645"/>
      <c r="M4" s="645"/>
      <c r="N4" s="644"/>
      <c r="O4" s="646"/>
    </row>
    <row r="5" spans="2:15" ht="13.15" customHeight="1" x14ac:dyDescent="0.25">
      <c r="B5" s="513"/>
      <c r="C5" s="648" t="str">
        <f>geg!G9</f>
        <v>De speciale school</v>
      </c>
      <c r="D5" s="561"/>
      <c r="E5" s="561"/>
      <c r="F5" s="561"/>
      <c r="G5" s="620"/>
      <c r="H5" s="620"/>
      <c r="I5" s="620"/>
      <c r="J5" s="620"/>
      <c r="K5" s="620"/>
      <c r="L5" s="620"/>
      <c r="M5" s="620"/>
      <c r="N5" s="561"/>
      <c r="O5" s="642"/>
    </row>
    <row r="6" spans="2:15" ht="13.15" customHeight="1" x14ac:dyDescent="0.2">
      <c r="B6" s="513"/>
      <c r="C6" s="561"/>
      <c r="D6" s="561"/>
      <c r="E6" s="561"/>
      <c r="F6" s="561"/>
      <c r="G6" s="620"/>
      <c r="H6" s="620"/>
      <c r="I6" s="620"/>
      <c r="J6" s="620"/>
      <c r="K6" s="620"/>
      <c r="L6" s="620"/>
      <c r="M6" s="620"/>
      <c r="N6" s="561"/>
      <c r="O6" s="642"/>
    </row>
    <row r="7" spans="2:15" ht="13.15" customHeight="1" x14ac:dyDescent="0.2">
      <c r="B7" s="513"/>
      <c r="C7" s="561"/>
      <c r="D7" s="561"/>
      <c r="E7" s="561"/>
      <c r="F7" s="561"/>
      <c r="G7" s="791" t="s">
        <v>622</v>
      </c>
      <c r="H7" s="620"/>
      <c r="I7" s="620"/>
      <c r="J7" s="620"/>
      <c r="K7" s="620"/>
      <c r="L7" s="620"/>
      <c r="M7" s="620"/>
      <c r="N7" s="561"/>
      <c r="O7" s="642"/>
    </row>
    <row r="8" spans="2:15" ht="13.15" customHeight="1" x14ac:dyDescent="0.2">
      <c r="B8" s="513"/>
      <c r="C8" s="561"/>
      <c r="D8" s="793"/>
      <c r="E8" s="884" t="s">
        <v>49</v>
      </c>
      <c r="F8" s="882"/>
      <c r="G8" s="1152" t="str">
        <f>+tab!C2</f>
        <v>2014/15</v>
      </c>
      <c r="H8" s="885" t="str">
        <f>+tab!D2</f>
        <v>2015/16</v>
      </c>
      <c r="I8" s="885" t="str">
        <f>+tab!E2</f>
        <v>2016/17</v>
      </c>
      <c r="J8" s="885" t="str">
        <f>+tab!F2</f>
        <v>2017/18</v>
      </c>
      <c r="K8" s="885" t="str">
        <f>+tab!G2</f>
        <v>2018/19</v>
      </c>
      <c r="L8" s="885" t="str">
        <f>+tab!H2</f>
        <v>2019/20</v>
      </c>
      <c r="M8" s="885" t="str">
        <f>+tab!I2</f>
        <v>2020/21</v>
      </c>
      <c r="N8" s="561"/>
      <c r="O8" s="642"/>
    </row>
    <row r="9" spans="2:15" ht="13.15" customHeight="1" x14ac:dyDescent="0.2">
      <c r="B9" s="513"/>
      <c r="C9" s="561"/>
      <c r="D9" s="793"/>
      <c r="E9" s="884" t="s">
        <v>55</v>
      </c>
      <c r="F9" s="882"/>
      <c r="G9" s="1153">
        <f>+tab!C3</f>
        <v>41548</v>
      </c>
      <c r="H9" s="894">
        <f>+tab!D3</f>
        <v>41913</v>
      </c>
      <c r="I9" s="894">
        <f>+tab!E3</f>
        <v>42278</v>
      </c>
      <c r="J9" s="894">
        <f>+tab!F3</f>
        <v>42644</v>
      </c>
      <c r="K9" s="894">
        <f>+tab!G3</f>
        <v>43009</v>
      </c>
      <c r="L9" s="894">
        <f>+tab!H3</f>
        <v>43374</v>
      </c>
      <c r="M9" s="894">
        <f>+tab!I3</f>
        <v>43739</v>
      </c>
      <c r="N9" s="561"/>
      <c r="O9" s="642"/>
    </row>
    <row r="10" spans="2:15" ht="13.15" customHeight="1" x14ac:dyDescent="0.2">
      <c r="B10" s="513"/>
      <c r="C10" s="561"/>
      <c r="D10" s="793"/>
      <c r="E10" s="884" t="s">
        <v>584</v>
      </c>
      <c r="F10" s="882"/>
      <c r="G10" s="1154" t="s">
        <v>619</v>
      </c>
      <c r="H10" s="895">
        <f>tab!D5</f>
        <v>42036</v>
      </c>
      <c r="I10" s="895">
        <f>tab!E5</f>
        <v>42401</v>
      </c>
      <c r="J10" s="895">
        <f>tab!F5</f>
        <v>42767</v>
      </c>
      <c r="K10" s="895">
        <f>tab!G5</f>
        <v>43132</v>
      </c>
      <c r="L10" s="895">
        <f>tab!H5</f>
        <v>43497</v>
      </c>
      <c r="M10" s="895">
        <f>tab!I5</f>
        <v>43862</v>
      </c>
      <c r="N10" s="561"/>
      <c r="O10" s="642"/>
    </row>
    <row r="11" spans="2:15" ht="13.15" customHeight="1" x14ac:dyDescent="0.2">
      <c r="B11" s="513"/>
      <c r="C11" s="561"/>
      <c r="D11" s="561"/>
      <c r="E11" s="882"/>
      <c r="F11" s="882"/>
      <c r="G11" s="1155"/>
      <c r="H11" s="883"/>
      <c r="I11" s="883"/>
      <c r="J11" s="883"/>
      <c r="K11" s="883"/>
      <c r="L11" s="883"/>
      <c r="M11" s="883"/>
      <c r="N11" s="561"/>
      <c r="O11" s="642"/>
    </row>
    <row r="12" spans="2:15" ht="13.15" customHeight="1" x14ac:dyDescent="0.2">
      <c r="B12" s="513"/>
      <c r="C12" s="563"/>
      <c r="D12" s="563"/>
      <c r="E12" s="563"/>
      <c r="F12" s="563"/>
      <c r="G12" s="1156"/>
      <c r="H12" s="518"/>
      <c r="I12" s="518"/>
      <c r="J12" s="518"/>
      <c r="K12" s="518"/>
      <c r="L12" s="518"/>
      <c r="M12" s="518"/>
      <c r="N12" s="515"/>
      <c r="O12" s="642"/>
    </row>
    <row r="13" spans="2:15" ht="13.15" customHeight="1" x14ac:dyDescent="0.2">
      <c r="B13" s="513"/>
      <c r="C13" s="515"/>
      <c r="D13" s="896" t="s">
        <v>418</v>
      </c>
      <c r="E13" s="515"/>
      <c r="F13" s="515"/>
      <c r="G13" s="1156"/>
      <c r="H13" s="518"/>
      <c r="I13" s="518"/>
      <c r="J13" s="518"/>
      <c r="K13" s="518"/>
      <c r="L13" s="518"/>
      <c r="M13" s="518"/>
      <c r="N13" s="515"/>
      <c r="O13" s="642"/>
    </row>
    <row r="14" spans="2:15" ht="13.15" customHeight="1" x14ac:dyDescent="0.2">
      <c r="B14" s="513"/>
      <c r="C14" s="515"/>
      <c r="D14" s="886"/>
      <c r="E14" s="515"/>
      <c r="F14" s="515"/>
      <c r="G14" s="1156"/>
      <c r="H14" s="518"/>
      <c r="I14" s="518"/>
      <c r="J14" s="518"/>
      <c r="K14" s="518"/>
      <c r="L14" s="518"/>
      <c r="M14" s="518"/>
      <c r="N14" s="515"/>
      <c r="O14" s="642"/>
    </row>
    <row r="15" spans="2:15" ht="13.15" customHeight="1" x14ac:dyDescent="0.2">
      <c r="B15" s="513"/>
      <c r="C15" s="515"/>
      <c r="D15" s="519" t="s">
        <v>106</v>
      </c>
      <c r="E15" s="533"/>
      <c r="F15" s="653"/>
      <c r="G15" s="1156"/>
      <c r="H15" s="518"/>
      <c r="I15" s="518"/>
      <c r="J15" s="518"/>
      <c r="K15" s="518"/>
      <c r="L15" s="518"/>
      <c r="M15" s="518"/>
      <c r="N15" s="515"/>
      <c r="O15" s="642"/>
    </row>
    <row r="16" spans="2:15" ht="13.15" customHeight="1" x14ac:dyDescent="0.2">
      <c r="B16" s="513"/>
      <c r="C16" s="515"/>
      <c r="D16" s="519" t="s">
        <v>5</v>
      </c>
      <c r="E16" s="900"/>
      <c r="F16" s="654"/>
      <c r="G16" s="1156"/>
      <c r="H16" s="518"/>
      <c r="I16" s="518"/>
      <c r="J16" s="518"/>
      <c r="K16" s="518"/>
      <c r="L16" s="518"/>
      <c r="M16" s="518"/>
      <c r="N16" s="515"/>
      <c r="O16" s="642"/>
    </row>
    <row r="17" spans="2:15" ht="13.15" customHeight="1" x14ac:dyDescent="0.2">
      <c r="B17" s="513"/>
      <c r="C17" s="515"/>
      <c r="D17" s="533" t="s">
        <v>6</v>
      </c>
      <c r="E17" s="533"/>
      <c r="F17" s="533"/>
      <c r="G17" s="1157">
        <f>IF(geg!G41=0,0,+tab!$C$33+tab!$D$33*geg!G$22)</f>
        <v>72230.458400000003</v>
      </c>
      <c r="H17" s="901">
        <f>IF(geg!H41=0,0,+tab!$C$57+tab!$D$57*geg!H$22)</f>
        <v>72004.23</v>
      </c>
      <c r="I17" s="901">
        <f>IF(geg!I41=0,0,+tab!$C$57+tab!$D$57*geg!I$22)</f>
        <v>73145.78</v>
      </c>
      <c r="J17" s="901">
        <f>IF(geg!J41=0,0,+tab!$C$57+tab!$D$57*geg!J$22)</f>
        <v>74287.33</v>
      </c>
      <c r="K17" s="901">
        <f>IF(geg!K41=0,0,+tab!$C$57+tab!$D$57*geg!K$22)</f>
        <v>75428.88</v>
      </c>
      <c r="L17" s="901">
        <f>IF(geg!L41=0,0,+tab!$C$57+tab!$D$57*geg!L$22)</f>
        <v>76570.429999999993</v>
      </c>
      <c r="M17" s="901">
        <f>IF(geg!M41=0,0,+tab!$C$57+tab!$D$57*geg!M$22)</f>
        <v>77711.98</v>
      </c>
      <c r="N17" s="515"/>
      <c r="O17" s="642"/>
    </row>
    <row r="18" spans="2:15" ht="13.15" customHeight="1" x14ac:dyDescent="0.2">
      <c r="B18" s="513"/>
      <c r="C18" s="515"/>
      <c r="D18" s="533" t="s">
        <v>7</v>
      </c>
      <c r="E18" s="655"/>
      <c r="F18" s="655"/>
      <c r="G18" s="1157">
        <f>IF(geg!G41=0,0,IF(AND(geg!G41&gt;49,geg!$G11="SOVSO"),tab!$F41,IF(OR(geg!$G13="ja",geg!G41&gt;49),tab!$E40,tab!$C40)))</f>
        <v>21897.959999999992</v>
      </c>
      <c r="H18" s="901">
        <f>IF(geg!H41=0,0,IF(AND(geg!H41&gt;49,geg!$G11="SOVSO"),tab!$F65,IF(OR(geg!$G13="ja",geg!H41&gt;49),tab!$E64,tab!$D64)))</f>
        <v>21506.829999999994</v>
      </c>
      <c r="I18" s="901">
        <f>IF(geg!I41=0,0,IF(AND(geg!I41&gt;49,geg!$G11="SOVSO"),tab!$F65,IF(OR(geg!$G13="ja",geg!I41&gt;49),tab!$E64,tab!$D64)))</f>
        <v>21506.829999999994</v>
      </c>
      <c r="J18" s="901">
        <f>IF(geg!J41=0,0,IF(AND(geg!J41&gt;49,geg!$G11="SOVSO"),tab!$F65,IF(OR(geg!$G13="ja",geg!J41&gt;49),tab!$E64,tab!$D64)))</f>
        <v>21506.829999999994</v>
      </c>
      <c r="K18" s="901">
        <f>IF(geg!K41=0,0,IF(AND(geg!K41&gt;49,geg!$G11="SOVSO"),tab!$F65,IF(OR(geg!$G13="ja",geg!K41&gt;49),tab!$E64,tab!$D64)))</f>
        <v>21506.829999999994</v>
      </c>
      <c r="L18" s="901">
        <f>IF(geg!L41=0,0,IF(AND(geg!L41&gt;49,geg!$G11="SOVSO"),tab!$F65,IF(OR(geg!$G13="ja",geg!L41&gt;49),tab!$E64,tab!$D64)))</f>
        <v>21506.829999999994</v>
      </c>
      <c r="M18" s="901">
        <f>IF(geg!M41=0,0,IF(AND(geg!M41&gt;49,geg!$G11="SOVSO"),tab!$F65,IF(OR(geg!$G13="ja",geg!M41&gt;49),tab!$E64,tab!$D64)))</f>
        <v>21506.829999999994</v>
      </c>
      <c r="N18" s="515"/>
      <c r="O18" s="642"/>
    </row>
    <row r="19" spans="2:15" ht="13.15" customHeight="1" x14ac:dyDescent="0.2">
      <c r="B19" s="513"/>
      <c r="C19" s="515"/>
      <c r="D19" s="533"/>
      <c r="E19" s="533"/>
      <c r="F19" s="533"/>
      <c r="G19" s="1158">
        <f t="shared" ref="G19:M19" si="0">SUM(G17:G18)</f>
        <v>94128.418399999995</v>
      </c>
      <c r="H19" s="912">
        <f t="shared" si="0"/>
        <v>93511.06</v>
      </c>
      <c r="I19" s="912">
        <f t="shared" si="0"/>
        <v>94652.609999999986</v>
      </c>
      <c r="J19" s="912">
        <f t="shared" si="0"/>
        <v>95794.16</v>
      </c>
      <c r="K19" s="912">
        <f t="shared" si="0"/>
        <v>96935.709999999992</v>
      </c>
      <c r="L19" s="912">
        <f t="shared" si="0"/>
        <v>98077.25999999998</v>
      </c>
      <c r="M19" s="912">
        <f t="shared" si="0"/>
        <v>99218.81</v>
      </c>
      <c r="N19" s="515"/>
      <c r="O19" s="642"/>
    </row>
    <row r="20" spans="2:15" ht="13.15" customHeight="1" x14ac:dyDescent="0.2">
      <c r="B20" s="513"/>
      <c r="C20" s="515"/>
      <c r="D20" s="519" t="s">
        <v>120</v>
      </c>
      <c r="E20" s="519"/>
      <c r="F20" s="519"/>
      <c r="G20" s="1159"/>
      <c r="H20" s="515"/>
      <c r="I20" s="515"/>
      <c r="J20" s="515"/>
      <c r="K20" s="515"/>
      <c r="L20" s="515"/>
      <c r="M20" s="515"/>
      <c r="N20" s="515"/>
      <c r="O20" s="642"/>
    </row>
    <row r="21" spans="2:15" ht="13.15" customHeight="1" x14ac:dyDescent="0.2">
      <c r="B21" s="513"/>
      <c r="C21" s="515"/>
      <c r="D21" s="533" t="s">
        <v>609</v>
      </c>
      <c r="E21" s="533"/>
      <c r="F21" s="533"/>
      <c r="G21" s="1157">
        <f>+geg!G27*(tab!$C$34+tab!$D$34*geg!G22)</f>
        <v>10433.539199999999</v>
      </c>
      <c r="H21" s="901">
        <f>+geg!H27*(tab!$C$58+tab!$D$58*geg!H22)</f>
        <v>10401.599999999999</v>
      </c>
      <c r="I21" s="901">
        <f>+geg!I27*(tab!$C$58+tab!$D$58*geg!I22)</f>
        <v>10566.51</v>
      </c>
      <c r="J21" s="901">
        <f>+geg!J27*(tab!$C$58+tab!$D$58*geg!J22)</f>
        <v>10731.420000000002</v>
      </c>
      <c r="K21" s="901">
        <f>+geg!K27*(tab!$C$58+tab!$D$58*geg!K22)</f>
        <v>10896.329999999998</v>
      </c>
      <c r="L21" s="901">
        <f>+geg!L27*(tab!$C$58+tab!$D$58*geg!L22)</f>
        <v>11061.24</v>
      </c>
      <c r="M21" s="901">
        <f>+geg!M27*(tab!$C$58+tab!$D$58*geg!M22)</f>
        <v>11226.150000000001</v>
      </c>
      <c r="N21" s="515"/>
      <c r="O21" s="642"/>
    </row>
    <row r="22" spans="2:15" ht="13.15" customHeight="1" x14ac:dyDescent="0.2">
      <c r="B22" s="513"/>
      <c r="C22" s="515"/>
      <c r="D22" s="533" t="s">
        <v>610</v>
      </c>
      <c r="E22" s="533"/>
      <c r="F22" s="533"/>
      <c r="G22" s="1157">
        <f>+geg!G32*(tab!$C$35+tab!$D$35*geg!G$22)</f>
        <v>7256.9795999999997</v>
      </c>
      <c r="H22" s="901">
        <f>+geg!H32*(tab!$C$59+tab!$D$59*geg!H$22)</f>
        <v>7234.38</v>
      </c>
      <c r="I22" s="901">
        <f>+geg!I32*(tab!$C$59+tab!$D$59*geg!I$22)</f>
        <v>7349.0699999999988</v>
      </c>
      <c r="J22" s="901">
        <f>+geg!J32*(tab!$C$59+tab!$D$59*geg!J$22)</f>
        <v>7463.76</v>
      </c>
      <c r="K22" s="901">
        <f>+geg!K32*(tab!$C$59+tab!$D$59*geg!K$22)</f>
        <v>7578.4499999999989</v>
      </c>
      <c r="L22" s="901">
        <f>+geg!L32*(tab!$C$59+tab!$D$59*geg!L$22)</f>
        <v>7693.14</v>
      </c>
      <c r="M22" s="901">
        <f>+geg!M32*(tab!$C$59+tab!$D$59*geg!M$22)</f>
        <v>7807.829999999999</v>
      </c>
      <c r="N22" s="515"/>
      <c r="O22" s="642"/>
    </row>
    <row r="23" spans="2:15" ht="13.15" customHeight="1" x14ac:dyDescent="0.2">
      <c r="B23" s="513"/>
      <c r="C23" s="515"/>
      <c r="D23" s="533" t="s">
        <v>611</v>
      </c>
      <c r="E23" s="533"/>
      <c r="F23" s="533"/>
      <c r="G23" s="1157">
        <f>+geg!G37*(tab!$C$36+tab!$D$36*geg!G$22)</f>
        <v>14127.843000000001</v>
      </c>
      <c r="H23" s="901">
        <f>+geg!H37*(tab!$C$60+tab!$D$60*geg!H$22)</f>
        <v>14082.54</v>
      </c>
      <c r="I23" s="901">
        <f>+geg!I37*(tab!$C$60+tab!$D$60*geg!I$22)</f>
        <v>14305.800000000001</v>
      </c>
      <c r="J23" s="901">
        <f>+geg!J37*(tab!$C$60+tab!$D$60*geg!J$22)</f>
        <v>14529.060000000001</v>
      </c>
      <c r="K23" s="901">
        <f>+geg!K37*(tab!$C$60+tab!$D$60*geg!K$22)</f>
        <v>14752.320000000002</v>
      </c>
      <c r="L23" s="901">
        <f>+geg!L37*(tab!$C$60+tab!$D$60*geg!L$22)</f>
        <v>14975.580000000002</v>
      </c>
      <c r="M23" s="901">
        <f>+geg!M37*(tab!$C$60+tab!$D$60*geg!M$22)</f>
        <v>15198.840000000002</v>
      </c>
      <c r="N23" s="515"/>
      <c r="O23" s="642"/>
    </row>
    <row r="24" spans="2:15" ht="13.15" customHeight="1" x14ac:dyDescent="0.2">
      <c r="B24" s="513"/>
      <c r="C24" s="515"/>
      <c r="D24" s="515" t="s">
        <v>491</v>
      </c>
      <c r="E24" s="515"/>
      <c r="F24" s="515"/>
      <c r="G24" s="1157">
        <f>IF((geg!G42-4)&lt;0,0,(geg!G42-4)*(tab!$C37+ROUND(geg!G22*tab!$D37,2)))</f>
        <v>7110.2999999999993</v>
      </c>
      <c r="H24" s="901">
        <f>IF((geg!H42-4)&lt;0,0,(geg!H42-4)*(tab!$C61+ROUND(geg!H22*tab!$D61,2)))</f>
        <v>7088.13</v>
      </c>
      <c r="I24" s="901">
        <f>IF((geg!I42-4)&lt;0,0,(geg!I42-4)*(tab!$C61+ROUND(geg!I22*tab!$D61,2)))</f>
        <v>7200.51</v>
      </c>
      <c r="J24" s="901">
        <f>IF((geg!J42-4)&lt;0,0,(geg!J42-4)*(tab!$C61+ROUND(geg!J22*tab!$D61,2)))</f>
        <v>7312.89</v>
      </c>
      <c r="K24" s="901">
        <f>IF((geg!K42-4)&lt;0,0,(geg!K42-4)*(tab!$C61+ROUND(geg!K22*tab!$D61,2)))</f>
        <v>7425.27</v>
      </c>
      <c r="L24" s="901">
        <f>IF((geg!L42-4)&lt;0,0,(geg!L42-4)*(tab!$C61+ROUND(geg!L22*tab!$D61,2)))</f>
        <v>7537.6500000000005</v>
      </c>
      <c r="M24" s="901">
        <f>IF((geg!M42-4)&lt;0,0,(geg!M42-4)*(tab!$C61+ROUND(geg!M22*tab!$D61,2)))</f>
        <v>7650.0300000000007</v>
      </c>
      <c r="N24" s="515"/>
      <c r="O24" s="642"/>
    </row>
    <row r="25" spans="2:15" ht="13.15" customHeight="1" x14ac:dyDescent="0.2">
      <c r="B25" s="513"/>
      <c r="C25" s="515"/>
      <c r="D25" s="533"/>
      <c r="E25" s="533"/>
      <c r="F25" s="533"/>
      <c r="G25" s="1158">
        <f t="shared" ref="G25:M25" si="1">SUM(G21:G24)</f>
        <v>38928.661800000002</v>
      </c>
      <c r="H25" s="912">
        <f t="shared" si="1"/>
        <v>38806.65</v>
      </c>
      <c r="I25" s="912">
        <f t="shared" si="1"/>
        <v>39421.89</v>
      </c>
      <c r="J25" s="912">
        <f t="shared" si="1"/>
        <v>40037.130000000005</v>
      </c>
      <c r="K25" s="912">
        <f t="shared" si="1"/>
        <v>40652.369999999995</v>
      </c>
      <c r="L25" s="912">
        <f t="shared" si="1"/>
        <v>41267.610000000008</v>
      </c>
      <c r="M25" s="912">
        <f t="shared" si="1"/>
        <v>41882.85</v>
      </c>
      <c r="N25" s="515"/>
      <c r="O25" s="642"/>
    </row>
    <row r="26" spans="2:15" ht="13.15" customHeight="1" x14ac:dyDescent="0.2">
      <c r="B26" s="513"/>
      <c r="C26" s="515"/>
      <c r="D26" s="323" t="s">
        <v>583</v>
      </c>
      <c r="E26" s="515"/>
      <c r="F26" s="515"/>
      <c r="G26" s="1160"/>
      <c r="H26" s="656"/>
      <c r="I26" s="656"/>
      <c r="J26" s="656"/>
      <c r="K26" s="656"/>
      <c r="L26" s="656"/>
      <c r="M26" s="656"/>
      <c r="N26" s="515"/>
      <c r="O26" s="642"/>
    </row>
    <row r="27" spans="2:15" ht="13.15" customHeight="1" x14ac:dyDescent="0.2">
      <c r="B27" s="513"/>
      <c r="C27" s="515"/>
      <c r="D27" s="515" t="s">
        <v>489</v>
      </c>
      <c r="E27" s="515"/>
      <c r="F27" s="515"/>
      <c r="G27" s="1157">
        <f>IF(geg!G41=0,0,geg!G41*tab!$D28)</f>
        <v>3571.29</v>
      </c>
      <c r="H27" s="901">
        <f>IF(geg!H41=0,0,geg!H41*tab!$D52)</f>
        <v>3950.19</v>
      </c>
      <c r="I27" s="901">
        <f>IF(geg!I41=0,0,geg!I41*tab!$D52)</f>
        <v>3950.19</v>
      </c>
      <c r="J27" s="901">
        <f>IF(geg!J41=0,0,geg!J41*tab!$D52)</f>
        <v>3950.19</v>
      </c>
      <c r="K27" s="901">
        <f>IF(geg!K41=0,0,geg!K41*tab!$D52)</f>
        <v>3950.19</v>
      </c>
      <c r="L27" s="901">
        <f>IF(geg!L41=0,0,geg!L41*tab!$D52)</f>
        <v>3950.19</v>
      </c>
      <c r="M27" s="901">
        <f>IF(geg!M41=0,0,geg!M41*tab!$D52)</f>
        <v>3950.19</v>
      </c>
      <c r="N27" s="515"/>
      <c r="O27" s="642"/>
    </row>
    <row r="28" spans="2:15" ht="13.15" customHeight="1" x14ac:dyDescent="0.2">
      <c r="B28" s="513"/>
      <c r="C28" s="515"/>
      <c r="D28" s="515" t="s">
        <v>490</v>
      </c>
      <c r="E28" s="515"/>
      <c r="F28" s="515"/>
      <c r="G28" s="1157">
        <f>IF(geg!G41=0,0,geg!G42*tab!$D29)</f>
        <v>886.27</v>
      </c>
      <c r="H28" s="901">
        <f>IF(geg!H41=0,0,geg!H42*tab!$D53)</f>
        <v>899.99</v>
      </c>
      <c r="I28" s="901">
        <f>IF(geg!I41=0,0,geg!I42*tab!$D53)</f>
        <v>899.99</v>
      </c>
      <c r="J28" s="901">
        <f>IF(geg!J41=0,0,geg!J42*tab!$D53)</f>
        <v>899.99</v>
      </c>
      <c r="K28" s="901">
        <f>IF(geg!K41=0,0,geg!K42*tab!$D53)</f>
        <v>899.99</v>
      </c>
      <c r="L28" s="901">
        <f>IF(geg!L41=0,0,geg!L42*tab!$D53)</f>
        <v>899.99</v>
      </c>
      <c r="M28" s="901">
        <f>IF(geg!M41=0,0,geg!M42*tab!$D53)</f>
        <v>899.99</v>
      </c>
      <c r="N28" s="515"/>
      <c r="O28" s="642"/>
    </row>
    <row r="29" spans="2:15" ht="13.15" customHeight="1" x14ac:dyDescent="0.2">
      <c r="B29" s="513"/>
      <c r="C29" s="515"/>
      <c r="D29" s="515"/>
      <c r="E29" s="515"/>
      <c r="F29" s="515"/>
      <c r="G29" s="1158">
        <f>SUM(G27:G28)</f>
        <v>4457.5599999999995</v>
      </c>
      <c r="H29" s="912">
        <f t="shared" ref="H29:M29" si="2">SUM(H27:H28)</f>
        <v>4850.18</v>
      </c>
      <c r="I29" s="912">
        <f t="shared" si="2"/>
        <v>4850.18</v>
      </c>
      <c r="J29" s="912">
        <f t="shared" si="2"/>
        <v>4850.18</v>
      </c>
      <c r="K29" s="912">
        <f t="shared" si="2"/>
        <v>4850.18</v>
      </c>
      <c r="L29" s="912">
        <f t="shared" si="2"/>
        <v>4850.18</v>
      </c>
      <c r="M29" s="912">
        <f t="shared" si="2"/>
        <v>4850.18</v>
      </c>
      <c r="N29" s="515"/>
      <c r="O29" s="642"/>
    </row>
    <row r="30" spans="2:15" ht="13.15" customHeight="1" x14ac:dyDescent="0.2">
      <c r="B30" s="513"/>
      <c r="C30" s="515"/>
      <c r="D30" s="781" t="s">
        <v>119</v>
      </c>
      <c r="E30" s="515"/>
      <c r="F30" s="658"/>
      <c r="G30" s="1160"/>
      <c r="H30" s="656"/>
      <c r="I30" s="656"/>
      <c r="J30" s="656"/>
      <c r="K30" s="656"/>
      <c r="L30" s="656"/>
      <c r="M30" s="656"/>
      <c r="N30" s="515"/>
      <c r="O30" s="642"/>
    </row>
    <row r="31" spans="2:15" ht="13.15" customHeight="1" x14ac:dyDescent="0.2">
      <c r="B31" s="513"/>
      <c r="C31" s="515"/>
      <c r="D31" s="533" t="s">
        <v>609</v>
      </c>
      <c r="E31" s="533"/>
      <c r="F31" s="533"/>
      <c r="G31" s="1157">
        <f>IF(geg!G41=0,0,+geg!G24*tab!$E$34+geg!G25*tab!$F$34+geg!G26*tab!$G$34)</f>
        <v>40993.789837000004</v>
      </c>
      <c r="H31" s="901">
        <f>IF(geg!H41=0,0,+geg!H24*tab!$E$58+geg!H25*tab!$F$58+geg!H26*tab!$G$58)</f>
        <v>41207.910938000001</v>
      </c>
      <c r="I31" s="901">
        <f>IF(geg!I41=0,0,+geg!I24*tab!$E$58+geg!I25*tab!$F$58+geg!I26*tab!$G$58)</f>
        <v>41207.910938000001</v>
      </c>
      <c r="J31" s="901">
        <f>IF(geg!J41=0,0,+geg!J24*tab!$E$58+geg!J25*tab!$F$58+geg!J26*tab!$G$58)</f>
        <v>41207.910938000001</v>
      </c>
      <c r="K31" s="901">
        <f>IF(geg!K41=0,0,+geg!K24*tab!$E$58+geg!K25*tab!$F$58+geg!K26*tab!$G$58)</f>
        <v>41207.910938000001</v>
      </c>
      <c r="L31" s="901">
        <f>IF(geg!L41=0,0,+geg!L24*tab!$E$58+geg!L25*tab!$F$58+geg!L26*tab!$G$58)</f>
        <v>41207.910938000001</v>
      </c>
      <c r="M31" s="901">
        <f>IF(geg!M41=0,0,+geg!M24*tab!$E$58+geg!M25*tab!$F$58+geg!M26*tab!$G$58)</f>
        <v>41207.910938000001</v>
      </c>
      <c r="N31" s="515"/>
      <c r="O31" s="642"/>
    </row>
    <row r="32" spans="2:15" ht="13.15" customHeight="1" x14ac:dyDescent="0.2">
      <c r="B32" s="513"/>
      <c r="C32" s="515"/>
      <c r="D32" s="533" t="s">
        <v>610</v>
      </c>
      <c r="E32" s="533"/>
      <c r="F32" s="533"/>
      <c r="G32" s="1157">
        <f>IF(geg!G41=0,0,+geg!G29*tab!$E$35+geg!G30*tab!$F$35+geg!G31*tab!$G$35)</f>
        <v>42297.828390000002</v>
      </c>
      <c r="H32" s="901">
        <f>IF(geg!H41=0,0,+geg!H29*tab!$E$59+geg!H30*tab!$F$59+geg!H31*tab!$G$59)</f>
        <v>42525.193814999999</v>
      </c>
      <c r="I32" s="901">
        <f>IF(geg!I41=0,0,+geg!I29*tab!$E$59+geg!I30*tab!$F$59+geg!I31*tab!$G$59)</f>
        <v>42525.193814999999</v>
      </c>
      <c r="J32" s="901">
        <f>IF(geg!J41=0,0,+geg!J29*tab!$E$59+geg!J30*tab!$F$59+geg!J31*tab!$G$59)</f>
        <v>42525.193814999999</v>
      </c>
      <c r="K32" s="901">
        <f>IF(geg!K41=0,0,+geg!K29*tab!$E$59+geg!K30*tab!$F$59+geg!K31*tab!$G$59)</f>
        <v>42525.193814999999</v>
      </c>
      <c r="L32" s="901">
        <f>IF(geg!L41=0,0,+geg!L29*tab!$E$59+geg!L30*tab!$F$59+geg!L31*tab!$G$59)</f>
        <v>42525.193814999999</v>
      </c>
      <c r="M32" s="901">
        <f>IF(geg!M41=0,0,+geg!M29*tab!$E$59+geg!M30*tab!$F$59+geg!M31*tab!$G$59)</f>
        <v>42525.193814999999</v>
      </c>
      <c r="N32" s="515"/>
      <c r="O32" s="642"/>
    </row>
    <row r="33" spans="2:15" ht="13.15" customHeight="1" x14ac:dyDescent="0.2">
      <c r="B33" s="513"/>
      <c r="C33" s="515"/>
      <c r="D33" s="533" t="s">
        <v>611</v>
      </c>
      <c r="E33" s="533"/>
      <c r="F33" s="533"/>
      <c r="G33" s="1157">
        <f>IF(geg!G41=0,0,+geg!G34*tab!$E$36+geg!G35*tab!$F$36+geg!G36*tab!$G$36)</f>
        <v>43859.560895000002</v>
      </c>
      <c r="H33" s="901">
        <f>IF(geg!H41=0,0,+geg!H34*tab!$E$60+geg!H35*tab!$F$60+geg!H36*tab!$G$60)</f>
        <v>44103.441506999996</v>
      </c>
      <c r="I33" s="901">
        <f>IF(geg!I41=0,0,+geg!I34*tab!$E$60+geg!I35*tab!$F$60+geg!I36*tab!$G$60)</f>
        <v>44103.441506999996</v>
      </c>
      <c r="J33" s="901">
        <f>IF(geg!J41=0,0,+geg!J34*tab!$E$60+geg!J35*tab!$F$60+geg!J36*tab!$G$60)</f>
        <v>44103.441506999996</v>
      </c>
      <c r="K33" s="901">
        <f>IF(geg!K41=0,0,+geg!K34*tab!$E$60+geg!K35*tab!$F$60+geg!K36*tab!$G$60)</f>
        <v>44103.441506999996</v>
      </c>
      <c r="L33" s="901">
        <f>IF(geg!L41=0,0,+geg!L34*tab!$E$60+geg!L35*tab!$F$60+geg!L36*tab!$G$60)</f>
        <v>44103.441506999996</v>
      </c>
      <c r="M33" s="901">
        <f>IF(geg!M41=0,0,+geg!M34*tab!$E$60+geg!M35*tab!$F$60+geg!M36*tab!$G$60)</f>
        <v>44103.441506999996</v>
      </c>
      <c r="N33" s="515"/>
      <c r="O33" s="642"/>
    </row>
    <row r="34" spans="2:15" ht="13.15" customHeight="1" x14ac:dyDescent="0.2">
      <c r="B34" s="513"/>
      <c r="C34" s="515"/>
      <c r="D34" s="515"/>
      <c r="E34" s="515"/>
      <c r="F34" s="515"/>
      <c r="G34" s="1161">
        <f t="shared" ref="G34:M34" si="3">SUM(G31:G33)</f>
        <v>127151.179122</v>
      </c>
      <c r="H34" s="908">
        <f t="shared" si="3"/>
        <v>127836.54625999999</v>
      </c>
      <c r="I34" s="908">
        <f t="shared" si="3"/>
        <v>127836.54625999999</v>
      </c>
      <c r="J34" s="908">
        <f t="shared" si="3"/>
        <v>127836.54625999999</v>
      </c>
      <c r="K34" s="908">
        <f t="shared" si="3"/>
        <v>127836.54625999999</v>
      </c>
      <c r="L34" s="908">
        <f t="shared" si="3"/>
        <v>127836.54625999999</v>
      </c>
      <c r="M34" s="908">
        <f t="shared" si="3"/>
        <v>127836.54625999999</v>
      </c>
      <c r="N34" s="515"/>
      <c r="O34" s="642"/>
    </row>
    <row r="35" spans="2:15" ht="13.15" customHeight="1" x14ac:dyDescent="0.2">
      <c r="B35" s="513"/>
      <c r="C35" s="637"/>
      <c r="D35" s="346" t="s">
        <v>503</v>
      </c>
      <c r="E35" s="515"/>
      <c r="F35" s="515"/>
      <c r="G35" s="1160"/>
      <c r="H35" s="656"/>
      <c r="I35" s="656"/>
      <c r="J35" s="656"/>
      <c r="K35" s="656"/>
      <c r="L35" s="656"/>
      <c r="M35" s="656"/>
      <c r="N35" s="515"/>
      <c r="O35" s="642"/>
    </row>
    <row r="36" spans="2:15" ht="13.15" customHeight="1" x14ac:dyDescent="0.2">
      <c r="B36" s="513"/>
      <c r="C36" s="637"/>
      <c r="D36" s="3" t="s">
        <v>127</v>
      </c>
      <c r="E36" s="515"/>
      <c r="F36" s="515"/>
      <c r="G36" s="1157">
        <f>IF(geg!G41=0,0,tab!$C77+geg!G41*tab!$C76)</f>
        <v>4584.66</v>
      </c>
      <c r="H36" s="901">
        <f>IF(geg!H41=0,0,tab!$D77+geg!H41*tab!$D76)</f>
        <v>705.96</v>
      </c>
      <c r="I36" s="901">
        <f>IF(geg!I41=0,0,tab!$D77+geg!I41*tab!$D76)</f>
        <v>705.96</v>
      </c>
      <c r="J36" s="901">
        <f>IF(geg!J41=0,0,tab!$D77+geg!J41*tab!$D76)</f>
        <v>705.96</v>
      </c>
      <c r="K36" s="901">
        <f>IF(geg!K41=0,0,tab!$D77+geg!K41*tab!$D76)</f>
        <v>705.96</v>
      </c>
      <c r="L36" s="901">
        <f>IF(geg!L41=0,0,tab!$D77+geg!L41*tab!$D76)</f>
        <v>705.96</v>
      </c>
      <c r="M36" s="901">
        <f>IF(geg!M41=0,0,tab!$D77+geg!M41*tab!$D76)</f>
        <v>705.96</v>
      </c>
      <c r="N36" s="515"/>
      <c r="O36" s="642"/>
    </row>
    <row r="37" spans="2:15" ht="13.15" customHeight="1" x14ac:dyDescent="0.2">
      <c r="B37" s="513"/>
      <c r="C37" s="637"/>
      <c r="D37" s="1233" t="s">
        <v>674</v>
      </c>
      <c r="E37" s="1233"/>
      <c r="F37" s="515"/>
      <c r="G37" s="1162">
        <v>0</v>
      </c>
      <c r="H37" s="671">
        <v>0</v>
      </c>
      <c r="I37" s="671">
        <v>0</v>
      </c>
      <c r="J37" s="671">
        <v>0</v>
      </c>
      <c r="K37" s="671">
        <v>0</v>
      </c>
      <c r="L37" s="671">
        <v>0</v>
      </c>
      <c r="M37" s="671">
        <v>0</v>
      </c>
      <c r="N37" s="515"/>
      <c r="O37" s="642"/>
    </row>
    <row r="38" spans="2:15" ht="13.15" customHeight="1" x14ac:dyDescent="0.2">
      <c r="B38" s="513"/>
      <c r="C38" s="637"/>
      <c r="D38" s="1232"/>
      <c r="E38" s="1232"/>
      <c r="F38" s="515"/>
      <c r="G38" s="1162">
        <v>0</v>
      </c>
      <c r="H38" s="671">
        <v>0</v>
      </c>
      <c r="I38" s="671">
        <v>0</v>
      </c>
      <c r="J38" s="671">
        <v>0</v>
      </c>
      <c r="K38" s="671">
        <v>0</v>
      </c>
      <c r="L38" s="671">
        <v>0</v>
      </c>
      <c r="M38" s="671">
        <v>0</v>
      </c>
      <c r="N38" s="515"/>
      <c r="O38" s="642"/>
    </row>
    <row r="39" spans="2:15" ht="13.15" customHeight="1" x14ac:dyDescent="0.2">
      <c r="B39" s="513"/>
      <c r="C39" s="637"/>
      <c r="D39" s="1232"/>
      <c r="E39" s="1232"/>
      <c r="F39" s="515"/>
      <c r="G39" s="1162">
        <v>0</v>
      </c>
      <c r="H39" s="671">
        <v>0</v>
      </c>
      <c r="I39" s="671">
        <v>0</v>
      </c>
      <c r="J39" s="671">
        <v>0</v>
      </c>
      <c r="K39" s="671">
        <v>0</v>
      </c>
      <c r="L39" s="671">
        <v>0</v>
      </c>
      <c r="M39" s="671">
        <v>0</v>
      </c>
      <c r="N39" s="515"/>
      <c r="O39" s="642"/>
    </row>
    <row r="40" spans="2:15" ht="13.15" customHeight="1" x14ac:dyDescent="0.2">
      <c r="B40" s="513"/>
      <c r="C40" s="637"/>
      <c r="D40" s="1232"/>
      <c r="E40" s="1232"/>
      <c r="F40" s="515"/>
      <c r="G40" s="1162">
        <v>0</v>
      </c>
      <c r="H40" s="671">
        <v>0</v>
      </c>
      <c r="I40" s="671">
        <v>0</v>
      </c>
      <c r="J40" s="671">
        <v>0</v>
      </c>
      <c r="K40" s="671">
        <v>0</v>
      </c>
      <c r="L40" s="671">
        <v>0</v>
      </c>
      <c r="M40" s="671">
        <v>0</v>
      </c>
      <c r="N40" s="515"/>
      <c r="O40" s="642"/>
    </row>
    <row r="41" spans="2:15" ht="13.15" customHeight="1" x14ac:dyDescent="0.2">
      <c r="B41" s="513"/>
      <c r="C41" s="637"/>
      <c r="D41" s="3"/>
      <c r="E41" s="515"/>
      <c r="F41" s="515"/>
      <c r="G41" s="1161">
        <f>SUM(G36:G40)</f>
        <v>4584.66</v>
      </c>
      <c r="H41" s="908">
        <f t="shared" ref="H41:M41" si="4">SUM(H36:H40)</f>
        <v>705.96</v>
      </c>
      <c r="I41" s="908">
        <f t="shared" si="4"/>
        <v>705.96</v>
      </c>
      <c r="J41" s="908">
        <f t="shared" si="4"/>
        <v>705.96</v>
      </c>
      <c r="K41" s="908">
        <f t="shared" si="4"/>
        <v>705.96</v>
      </c>
      <c r="L41" s="908">
        <f t="shared" si="4"/>
        <v>705.96</v>
      </c>
      <c r="M41" s="908">
        <f t="shared" si="4"/>
        <v>705.96</v>
      </c>
      <c r="N41" s="515"/>
      <c r="O41" s="642"/>
    </row>
    <row r="42" spans="2:15" ht="13.15" customHeight="1" x14ac:dyDescent="0.2">
      <c r="B42" s="513"/>
      <c r="C42" s="637"/>
      <c r="D42" s="33" t="s">
        <v>506</v>
      </c>
      <c r="E42" s="515"/>
      <c r="F42" s="515"/>
      <c r="G42" s="1160"/>
      <c r="H42" s="656"/>
      <c r="I42" s="656"/>
      <c r="J42" s="656"/>
      <c r="K42" s="656"/>
      <c r="L42" s="656"/>
      <c r="M42" s="656"/>
      <c r="N42" s="515"/>
      <c r="O42" s="642"/>
    </row>
    <row r="43" spans="2:15" ht="13.15" customHeight="1" x14ac:dyDescent="0.2">
      <c r="B43" s="513"/>
      <c r="C43" s="637"/>
      <c r="D43" s="1" t="s">
        <v>507</v>
      </c>
      <c r="E43" s="515"/>
      <c r="F43" s="515"/>
      <c r="G43" s="1162">
        <v>0</v>
      </c>
      <c r="H43" s="671">
        <v>0</v>
      </c>
      <c r="I43" s="671">
        <v>0</v>
      </c>
      <c r="J43" s="671">
        <v>0</v>
      </c>
      <c r="K43" s="671">
        <v>0</v>
      </c>
      <c r="L43" s="671">
        <v>0</v>
      </c>
      <c r="M43" s="671">
        <v>0</v>
      </c>
      <c r="N43" s="515"/>
      <c r="O43" s="642"/>
    </row>
    <row r="44" spans="2:15" ht="13.15" customHeight="1" x14ac:dyDescent="0.2">
      <c r="B44" s="513"/>
      <c r="C44" s="637"/>
      <c r="D44" s="3" t="s">
        <v>508</v>
      </c>
      <c r="E44" s="515"/>
      <c r="F44" s="515"/>
      <c r="G44" s="1162">
        <v>0</v>
      </c>
      <c r="H44" s="671">
        <v>0</v>
      </c>
      <c r="I44" s="671">
        <v>0</v>
      </c>
      <c r="J44" s="671">
        <v>0</v>
      </c>
      <c r="K44" s="671">
        <v>0</v>
      </c>
      <c r="L44" s="671">
        <v>0</v>
      </c>
      <c r="M44" s="671">
        <v>0</v>
      </c>
      <c r="N44" s="515"/>
      <c r="O44" s="642"/>
    </row>
    <row r="45" spans="2:15" ht="13.15" customHeight="1" x14ac:dyDescent="0.2">
      <c r="B45" s="513"/>
      <c r="C45" s="637"/>
      <c r="D45" s="33" t="s">
        <v>509</v>
      </c>
      <c r="E45" s="515"/>
      <c r="F45" s="515"/>
      <c r="G45" s="1161">
        <f t="shared" ref="G45:M45" si="5">G43-G44</f>
        <v>0</v>
      </c>
      <c r="H45" s="908">
        <f t="shared" si="5"/>
        <v>0</v>
      </c>
      <c r="I45" s="908">
        <f t="shared" si="5"/>
        <v>0</v>
      </c>
      <c r="J45" s="908">
        <f t="shared" si="5"/>
        <v>0</v>
      </c>
      <c r="K45" s="908">
        <f t="shared" si="5"/>
        <v>0</v>
      </c>
      <c r="L45" s="908">
        <f t="shared" si="5"/>
        <v>0</v>
      </c>
      <c r="M45" s="908">
        <f t="shared" si="5"/>
        <v>0</v>
      </c>
      <c r="N45" s="515"/>
      <c r="O45" s="642"/>
    </row>
    <row r="46" spans="2:15" ht="13.15" customHeight="1" x14ac:dyDescent="0.2">
      <c r="B46" s="513"/>
      <c r="C46" s="637"/>
      <c r="D46" s="515"/>
      <c r="E46" s="515"/>
      <c r="F46" s="515"/>
      <c r="G46" s="1160"/>
      <c r="H46" s="656"/>
      <c r="I46" s="656"/>
      <c r="J46" s="656"/>
      <c r="K46" s="656"/>
      <c r="L46" s="656"/>
      <c r="M46" s="656"/>
      <c r="N46" s="515"/>
      <c r="O46" s="642"/>
    </row>
    <row r="47" spans="2:15" ht="13.15" customHeight="1" x14ac:dyDescent="0.2">
      <c r="B47" s="513"/>
      <c r="C47" s="637"/>
      <c r="D47" s="515" t="s">
        <v>587</v>
      </c>
      <c r="E47" s="515"/>
      <c r="F47" s="515"/>
      <c r="G47" s="1162">
        <v>0</v>
      </c>
      <c r="H47" s="656"/>
      <c r="I47" s="656"/>
      <c r="J47" s="656"/>
      <c r="K47" s="656"/>
      <c r="L47" s="656"/>
      <c r="M47" s="656"/>
      <c r="N47" s="515"/>
      <c r="O47" s="642"/>
    </row>
    <row r="48" spans="2:15" ht="13.15" customHeight="1" x14ac:dyDescent="0.2">
      <c r="B48" s="513"/>
      <c r="C48" s="637"/>
      <c r="D48" s="515"/>
      <c r="E48" s="515"/>
      <c r="F48" s="515"/>
      <c r="G48" s="1160"/>
      <c r="H48" s="656"/>
      <c r="I48" s="656"/>
      <c r="J48" s="656"/>
      <c r="K48" s="656"/>
      <c r="L48" s="656"/>
      <c r="M48" s="656"/>
      <c r="N48" s="515"/>
      <c r="O48" s="642"/>
    </row>
    <row r="49" spans="2:15" ht="13.15" customHeight="1" x14ac:dyDescent="0.2">
      <c r="B49" s="513"/>
      <c r="C49" s="637"/>
      <c r="D49" s="781" t="s">
        <v>586</v>
      </c>
      <c r="E49" s="781"/>
      <c r="F49" s="781"/>
      <c r="G49" s="1163">
        <f>(+G19+G25+G29+G34+G41)*0+G47+G41-G45</f>
        <v>4584.66</v>
      </c>
      <c r="H49" s="911">
        <f t="shared" ref="H49:M49" si="6">+H19+H25+H29+H34+H41-H45</f>
        <v>265710.39626000001</v>
      </c>
      <c r="I49" s="911">
        <f t="shared" si="6"/>
        <v>267467.18625999999</v>
      </c>
      <c r="J49" s="911">
        <f t="shared" si="6"/>
        <v>269223.97626000002</v>
      </c>
      <c r="K49" s="911">
        <f t="shared" si="6"/>
        <v>270980.76626</v>
      </c>
      <c r="L49" s="911">
        <f t="shared" si="6"/>
        <v>272737.55625999998</v>
      </c>
      <c r="M49" s="911">
        <f t="shared" si="6"/>
        <v>274494.34626000002</v>
      </c>
      <c r="N49" s="515"/>
      <c r="O49" s="642"/>
    </row>
    <row r="50" spans="2:15" ht="13.15" customHeight="1" x14ac:dyDescent="0.2">
      <c r="B50" s="513"/>
      <c r="C50" s="515"/>
      <c r="D50" s="515"/>
      <c r="E50" s="515"/>
      <c r="F50" s="515"/>
      <c r="G50" s="1160"/>
      <c r="H50" s="663"/>
      <c r="I50" s="656"/>
      <c r="J50" s="656"/>
      <c r="K50" s="656"/>
      <c r="L50" s="656"/>
      <c r="M50" s="656"/>
      <c r="N50" s="515"/>
      <c r="O50" s="642"/>
    </row>
    <row r="51" spans="2:15" ht="13.15" customHeight="1" x14ac:dyDescent="0.2">
      <c r="B51" s="513"/>
      <c r="C51" s="515"/>
      <c r="D51" s="515"/>
      <c r="E51" s="515"/>
      <c r="F51" s="515"/>
      <c r="G51" s="1160"/>
      <c r="H51" s="656"/>
      <c r="I51" s="656"/>
      <c r="J51" s="656"/>
      <c r="K51" s="656"/>
      <c r="L51" s="656"/>
      <c r="M51" s="656"/>
      <c r="N51" s="515"/>
      <c r="O51" s="642"/>
    </row>
    <row r="52" spans="2:15" ht="13.15" customHeight="1" x14ac:dyDescent="0.2">
      <c r="B52" s="513"/>
      <c r="C52" s="515"/>
      <c r="D52" s="522" t="s">
        <v>620</v>
      </c>
      <c r="E52" s="515"/>
      <c r="F52" s="515"/>
      <c r="G52" s="1159"/>
      <c r="H52" s="515"/>
      <c r="I52" s="515"/>
      <c r="J52" s="515"/>
      <c r="K52" s="515"/>
      <c r="L52" s="515"/>
      <c r="M52" s="515"/>
      <c r="N52" s="515"/>
      <c r="O52" s="642"/>
    </row>
    <row r="53" spans="2:15" ht="13.15" customHeight="1" x14ac:dyDescent="0.2">
      <c r="B53" s="513"/>
      <c r="C53" s="515"/>
      <c r="D53" s="515"/>
      <c r="E53" s="515"/>
      <c r="F53" s="515"/>
      <c r="G53" s="1160"/>
      <c r="H53" s="656"/>
      <c r="I53" s="656"/>
      <c r="J53" s="656"/>
      <c r="K53" s="656"/>
      <c r="L53" s="656"/>
      <c r="M53" s="656"/>
      <c r="N53" s="515"/>
      <c r="O53" s="642"/>
    </row>
    <row r="54" spans="2:15" ht="13.15" customHeight="1" x14ac:dyDescent="0.2">
      <c r="B54" s="513"/>
      <c r="C54" s="515"/>
      <c r="D54" s="519" t="s">
        <v>608</v>
      </c>
      <c r="E54" s="515"/>
      <c r="F54" s="515"/>
      <c r="G54" s="792" t="s">
        <v>582</v>
      </c>
      <c r="H54" s="661"/>
      <c r="I54" s="661"/>
      <c r="J54" s="661"/>
      <c r="K54" s="661"/>
      <c r="L54" s="661"/>
      <c r="M54" s="661"/>
      <c r="N54" s="515"/>
      <c r="O54" s="642"/>
    </row>
    <row r="55" spans="2:15" ht="13.15" customHeight="1" x14ac:dyDescent="0.2">
      <c r="B55" s="513"/>
      <c r="C55" s="515"/>
      <c r="D55" s="533" t="s">
        <v>8</v>
      </c>
      <c r="E55" s="515"/>
      <c r="F55" s="515"/>
      <c r="G55" s="1231">
        <v>0</v>
      </c>
      <c r="H55" s="1230">
        <v>0</v>
      </c>
      <c r="I55" s="1230">
        <f>+H55</f>
        <v>0</v>
      </c>
      <c r="J55" s="1230">
        <f t="shared" ref="J55:M55" si="7">+I55</f>
        <v>0</v>
      </c>
      <c r="K55" s="1230">
        <f t="shared" si="7"/>
        <v>0</v>
      </c>
      <c r="L55" s="1230">
        <f t="shared" si="7"/>
        <v>0</v>
      </c>
      <c r="M55" s="1230">
        <f t="shared" si="7"/>
        <v>0</v>
      </c>
      <c r="N55" s="515"/>
      <c r="O55" s="642"/>
    </row>
    <row r="56" spans="2:15" ht="13.15" customHeight="1" x14ac:dyDescent="0.2">
      <c r="B56" s="513"/>
      <c r="C56" s="515"/>
      <c r="D56" s="533" t="s">
        <v>9</v>
      </c>
      <c r="E56" s="515"/>
      <c r="F56" s="515"/>
      <c r="G56" s="1231">
        <v>0</v>
      </c>
      <c r="H56" s="1230">
        <v>0</v>
      </c>
      <c r="I56" s="1230">
        <f t="shared" ref="I56:M57" si="8">+H56</f>
        <v>0</v>
      </c>
      <c r="J56" s="1230">
        <f t="shared" si="8"/>
        <v>0</v>
      </c>
      <c r="K56" s="1230">
        <f t="shared" si="8"/>
        <v>0</v>
      </c>
      <c r="L56" s="1230">
        <f t="shared" si="8"/>
        <v>0</v>
      </c>
      <c r="M56" s="1230">
        <f t="shared" si="8"/>
        <v>0</v>
      </c>
      <c r="N56" s="515"/>
      <c r="O56" s="642"/>
    </row>
    <row r="57" spans="2:15" ht="13.15" customHeight="1" x14ac:dyDescent="0.2">
      <c r="B57" s="513"/>
      <c r="C57" s="515"/>
      <c r="D57" s="533" t="s">
        <v>10</v>
      </c>
      <c r="E57" s="515"/>
      <c r="F57" s="515"/>
      <c r="G57" s="1231">
        <v>0</v>
      </c>
      <c r="H57" s="1230">
        <v>0</v>
      </c>
      <c r="I57" s="1230">
        <f t="shared" si="8"/>
        <v>0</v>
      </c>
      <c r="J57" s="1230">
        <f t="shared" si="8"/>
        <v>0</v>
      </c>
      <c r="K57" s="1230">
        <f t="shared" si="8"/>
        <v>0</v>
      </c>
      <c r="L57" s="1230">
        <f t="shared" si="8"/>
        <v>0</v>
      </c>
      <c r="M57" s="1230">
        <f t="shared" si="8"/>
        <v>0</v>
      </c>
      <c r="N57" s="515"/>
      <c r="O57" s="642"/>
    </row>
    <row r="58" spans="2:15" ht="13.15" customHeight="1" x14ac:dyDescent="0.2">
      <c r="B58" s="513"/>
      <c r="C58" s="515"/>
      <c r="D58" s="533"/>
      <c r="E58" s="515"/>
      <c r="F58" s="515"/>
      <c r="G58" s="1161">
        <f t="shared" ref="G58:M58" si="9">SUM(G55:G57)</f>
        <v>0</v>
      </c>
      <c r="H58" s="908">
        <f t="shared" si="9"/>
        <v>0</v>
      </c>
      <c r="I58" s="908">
        <f t="shared" si="9"/>
        <v>0</v>
      </c>
      <c r="J58" s="908">
        <f t="shared" si="9"/>
        <v>0</v>
      </c>
      <c r="K58" s="908">
        <f t="shared" si="9"/>
        <v>0</v>
      </c>
      <c r="L58" s="908">
        <f t="shared" si="9"/>
        <v>0</v>
      </c>
      <c r="M58" s="908">
        <f t="shared" si="9"/>
        <v>0</v>
      </c>
      <c r="N58" s="515"/>
      <c r="O58" s="642"/>
    </row>
    <row r="59" spans="2:15" ht="13.15" customHeight="1" x14ac:dyDescent="0.2">
      <c r="B59" s="513"/>
      <c r="C59" s="637"/>
      <c r="D59" s="515"/>
      <c r="E59" s="515"/>
      <c r="F59" s="515"/>
      <c r="G59" s="1160"/>
      <c r="H59" s="656"/>
      <c r="I59" s="656"/>
      <c r="J59" s="656"/>
      <c r="K59" s="656"/>
      <c r="L59" s="656"/>
      <c r="M59" s="656"/>
      <c r="N59" s="657"/>
      <c r="O59" s="642"/>
    </row>
    <row r="60" spans="2:15" ht="13.15" customHeight="1" x14ac:dyDescent="0.2">
      <c r="B60" s="513"/>
      <c r="C60" s="637"/>
      <c r="D60" s="515"/>
      <c r="E60" s="515"/>
      <c r="F60" s="515"/>
      <c r="G60" s="1159"/>
      <c r="H60" s="515"/>
      <c r="I60" s="515"/>
      <c r="J60" s="515"/>
      <c r="K60" s="515"/>
      <c r="L60" s="515"/>
      <c r="M60" s="515"/>
      <c r="N60" s="657"/>
      <c r="O60" s="642"/>
    </row>
    <row r="61" spans="2:15" ht="13.15" customHeight="1" x14ac:dyDescent="0.2">
      <c r="B61" s="513"/>
      <c r="C61" s="637"/>
      <c r="D61" s="33" t="s">
        <v>182</v>
      </c>
      <c r="E61" s="515"/>
      <c r="F61" s="515"/>
      <c r="G61" s="1164">
        <f>G49+G58</f>
        <v>4584.66</v>
      </c>
      <c r="H61" s="910">
        <f t="shared" ref="H61:M61" si="10">H49+H58</f>
        <v>265710.39626000001</v>
      </c>
      <c r="I61" s="910">
        <f t="shared" si="10"/>
        <v>267467.18625999999</v>
      </c>
      <c r="J61" s="910">
        <f t="shared" si="10"/>
        <v>269223.97626000002</v>
      </c>
      <c r="K61" s="910">
        <f t="shared" si="10"/>
        <v>270980.76626</v>
      </c>
      <c r="L61" s="910">
        <f t="shared" si="10"/>
        <v>272737.55625999998</v>
      </c>
      <c r="M61" s="910">
        <f t="shared" si="10"/>
        <v>274494.34626000002</v>
      </c>
      <c r="N61" s="657"/>
      <c r="O61" s="642"/>
    </row>
    <row r="62" spans="2:15" ht="13.15" customHeight="1" x14ac:dyDescent="0.2">
      <c r="B62" s="513"/>
      <c r="C62" s="782"/>
      <c r="D62" s="622"/>
      <c r="E62" s="622"/>
      <c r="F62" s="622"/>
      <c r="G62" s="1165"/>
      <c r="H62" s="622"/>
      <c r="I62" s="622"/>
      <c r="J62" s="622"/>
      <c r="K62" s="622"/>
      <c r="L62" s="622"/>
      <c r="M62" s="622"/>
      <c r="N62" s="783"/>
      <c r="O62" s="642"/>
    </row>
    <row r="63" spans="2:15" ht="13.15" customHeight="1" x14ac:dyDescent="0.2">
      <c r="B63" s="513"/>
      <c r="C63" s="561"/>
      <c r="D63" s="561"/>
      <c r="E63" s="561"/>
      <c r="F63" s="561"/>
      <c r="G63" s="1166"/>
      <c r="H63" s="662"/>
      <c r="I63" s="662"/>
      <c r="J63" s="662"/>
      <c r="K63" s="662"/>
      <c r="L63" s="662"/>
      <c r="M63" s="662"/>
      <c r="N63" s="561"/>
      <c r="O63" s="642"/>
    </row>
    <row r="64" spans="2:15" ht="13.15" customHeight="1" x14ac:dyDescent="0.2">
      <c r="B64" s="513"/>
      <c r="C64" s="515"/>
      <c r="D64" s="658"/>
      <c r="E64" s="515"/>
      <c r="F64" s="515"/>
      <c r="G64" s="1160"/>
      <c r="H64" s="656"/>
      <c r="I64" s="656"/>
      <c r="J64" s="656"/>
      <c r="K64" s="656"/>
      <c r="L64" s="656"/>
      <c r="M64" s="656"/>
      <c r="N64" s="515"/>
      <c r="O64" s="642"/>
    </row>
    <row r="65" spans="2:15" ht="13.15" customHeight="1" x14ac:dyDescent="0.2">
      <c r="B65" s="513"/>
      <c r="C65" s="515"/>
      <c r="D65" s="896" t="s">
        <v>419</v>
      </c>
      <c r="E65" s="515"/>
      <c r="F65" s="515"/>
      <c r="G65" s="1160"/>
      <c r="H65" s="656"/>
      <c r="I65" s="656"/>
      <c r="J65" s="656"/>
      <c r="K65" s="656"/>
      <c r="L65" s="656"/>
      <c r="M65" s="656"/>
      <c r="N65" s="515"/>
      <c r="O65" s="642"/>
    </row>
    <row r="66" spans="2:15" ht="13.15" customHeight="1" x14ac:dyDescent="0.2">
      <c r="B66" s="513"/>
      <c r="C66" s="515"/>
      <c r="D66" s="658"/>
      <c r="E66" s="515"/>
      <c r="F66" s="515"/>
      <c r="G66" s="1160"/>
      <c r="H66" s="656"/>
      <c r="I66" s="656"/>
      <c r="J66" s="656"/>
      <c r="K66" s="656"/>
      <c r="L66" s="656"/>
      <c r="M66" s="656"/>
      <c r="N66" s="515"/>
      <c r="O66" s="642"/>
    </row>
    <row r="67" spans="2:15" ht="13.15" customHeight="1" x14ac:dyDescent="0.2">
      <c r="B67" s="513"/>
      <c r="C67" s="515"/>
      <c r="D67" s="1232"/>
      <c r="E67" s="1232"/>
      <c r="F67" s="515"/>
      <c r="G67" s="1162">
        <v>0</v>
      </c>
      <c r="H67" s="671">
        <v>0</v>
      </c>
      <c r="I67" s="671">
        <v>0</v>
      </c>
      <c r="J67" s="671">
        <v>0</v>
      </c>
      <c r="K67" s="671">
        <v>0</v>
      </c>
      <c r="L67" s="671">
        <v>0</v>
      </c>
      <c r="M67" s="671">
        <v>0</v>
      </c>
      <c r="N67" s="515"/>
      <c r="O67" s="642"/>
    </row>
    <row r="68" spans="2:15" ht="13.15" customHeight="1" x14ac:dyDescent="0.2">
      <c r="B68" s="513"/>
      <c r="C68" s="515"/>
      <c r="D68" s="1232"/>
      <c r="E68" s="1232"/>
      <c r="F68" s="515"/>
      <c r="G68" s="1162">
        <v>0</v>
      </c>
      <c r="H68" s="671">
        <v>0</v>
      </c>
      <c r="I68" s="671">
        <v>0</v>
      </c>
      <c r="J68" s="671">
        <v>0</v>
      </c>
      <c r="K68" s="671">
        <v>0</v>
      </c>
      <c r="L68" s="671">
        <v>0</v>
      </c>
      <c r="M68" s="671">
        <v>0</v>
      </c>
      <c r="N68" s="515"/>
      <c r="O68" s="642"/>
    </row>
    <row r="69" spans="2:15" ht="13.15" customHeight="1" x14ac:dyDescent="0.2">
      <c r="B69" s="513"/>
      <c r="C69" s="515"/>
      <c r="D69" s="1232"/>
      <c r="E69" s="1232"/>
      <c r="F69" s="515"/>
      <c r="G69" s="1162">
        <v>0</v>
      </c>
      <c r="H69" s="671">
        <v>0</v>
      </c>
      <c r="I69" s="671">
        <v>0</v>
      </c>
      <c r="J69" s="671">
        <v>0</v>
      </c>
      <c r="K69" s="671">
        <v>0</v>
      </c>
      <c r="L69" s="671">
        <v>0</v>
      </c>
      <c r="M69" s="671">
        <v>0</v>
      </c>
      <c r="N69" s="515"/>
      <c r="O69" s="642"/>
    </row>
    <row r="70" spans="2:15" ht="13.15" customHeight="1" x14ac:dyDescent="0.2">
      <c r="B70" s="513"/>
      <c r="C70" s="515"/>
      <c r="D70" s="1232"/>
      <c r="E70" s="1232"/>
      <c r="F70" s="515"/>
      <c r="G70" s="1162">
        <v>0</v>
      </c>
      <c r="H70" s="671">
        <v>0</v>
      </c>
      <c r="I70" s="671">
        <v>0</v>
      </c>
      <c r="J70" s="671">
        <v>0</v>
      </c>
      <c r="K70" s="671">
        <v>0</v>
      </c>
      <c r="L70" s="671">
        <v>0</v>
      </c>
      <c r="M70" s="671">
        <v>0</v>
      </c>
      <c r="N70" s="515"/>
      <c r="O70" s="642"/>
    </row>
    <row r="71" spans="2:15" ht="13.15" customHeight="1" x14ac:dyDescent="0.2">
      <c r="B71" s="513"/>
      <c r="C71" s="515"/>
      <c r="D71" s="1232"/>
      <c r="E71" s="1232"/>
      <c r="F71" s="515"/>
      <c r="G71" s="1162">
        <v>0</v>
      </c>
      <c r="H71" s="671">
        <v>0</v>
      </c>
      <c r="I71" s="671">
        <v>0</v>
      </c>
      <c r="J71" s="671">
        <v>0</v>
      </c>
      <c r="K71" s="671">
        <v>0</v>
      </c>
      <c r="L71" s="671">
        <v>0</v>
      </c>
      <c r="M71" s="671">
        <v>0</v>
      </c>
      <c r="N71" s="515"/>
      <c r="O71" s="642"/>
    </row>
    <row r="72" spans="2:15" ht="13.15" customHeight="1" x14ac:dyDescent="0.2">
      <c r="B72" s="513"/>
      <c r="C72" s="515"/>
      <c r="D72" s="515"/>
      <c r="E72" s="515"/>
      <c r="F72" s="515"/>
      <c r="G72" s="1159"/>
      <c r="H72" s="515"/>
      <c r="I72" s="515"/>
      <c r="J72" s="515"/>
      <c r="K72" s="515"/>
      <c r="L72" s="515"/>
      <c r="M72" s="515"/>
      <c r="N72" s="515"/>
      <c r="O72" s="642"/>
    </row>
    <row r="73" spans="2:15" ht="13.15" customHeight="1" x14ac:dyDescent="0.2">
      <c r="B73" s="513"/>
      <c r="C73" s="515"/>
      <c r="D73" s="522" t="s">
        <v>182</v>
      </c>
      <c r="E73" s="515"/>
      <c r="F73" s="515"/>
      <c r="G73" s="1161">
        <f t="shared" ref="G73:M73" si="11">SUM(G67:G71)</f>
        <v>0</v>
      </c>
      <c r="H73" s="908">
        <f t="shared" si="11"/>
        <v>0</v>
      </c>
      <c r="I73" s="908">
        <f t="shared" si="11"/>
        <v>0</v>
      </c>
      <c r="J73" s="908">
        <f t="shared" si="11"/>
        <v>0</v>
      </c>
      <c r="K73" s="908">
        <f t="shared" si="11"/>
        <v>0</v>
      </c>
      <c r="L73" s="908">
        <f t="shared" si="11"/>
        <v>0</v>
      </c>
      <c r="M73" s="908">
        <f t="shared" si="11"/>
        <v>0</v>
      </c>
      <c r="N73" s="515"/>
      <c r="O73" s="642"/>
    </row>
    <row r="74" spans="2:15" ht="13.15" customHeight="1" x14ac:dyDescent="0.2">
      <c r="B74" s="513"/>
      <c r="C74" s="515"/>
      <c r="D74" s="515"/>
      <c r="E74" s="515"/>
      <c r="F74" s="515"/>
      <c r="G74" s="1160"/>
      <c r="H74" s="656"/>
      <c r="I74" s="656"/>
      <c r="J74" s="656"/>
      <c r="K74" s="656"/>
      <c r="L74" s="656"/>
      <c r="M74" s="656"/>
      <c r="N74" s="515"/>
      <c r="O74" s="642"/>
    </row>
    <row r="75" spans="2:15" ht="13.15" customHeight="1" x14ac:dyDescent="0.2">
      <c r="B75" s="513"/>
      <c r="C75" s="561"/>
      <c r="D75" s="561"/>
      <c r="E75" s="561"/>
      <c r="F75" s="561"/>
      <c r="G75" s="1166"/>
      <c r="H75" s="662"/>
      <c r="I75" s="662"/>
      <c r="J75" s="662"/>
      <c r="K75" s="662"/>
      <c r="L75" s="662"/>
      <c r="M75" s="662"/>
      <c r="N75" s="561"/>
      <c r="O75" s="642"/>
    </row>
    <row r="76" spans="2:15" ht="13.15" customHeight="1" x14ac:dyDescent="0.2">
      <c r="B76" s="513"/>
      <c r="C76" s="515"/>
      <c r="D76" s="515"/>
      <c r="E76" s="515"/>
      <c r="F76" s="515"/>
      <c r="G76" s="1160"/>
      <c r="H76" s="656"/>
      <c r="I76" s="656"/>
      <c r="J76" s="656"/>
      <c r="K76" s="656"/>
      <c r="L76" s="656"/>
      <c r="M76" s="656"/>
      <c r="N76" s="515"/>
      <c r="O76" s="642"/>
    </row>
    <row r="77" spans="2:15" ht="13.15" customHeight="1" x14ac:dyDescent="0.2">
      <c r="B77" s="513"/>
      <c r="C77" s="515"/>
      <c r="D77" s="896" t="s">
        <v>422</v>
      </c>
      <c r="E77" s="515"/>
      <c r="F77" s="515"/>
      <c r="G77" s="1160"/>
      <c r="H77" s="656"/>
      <c r="I77" s="656"/>
      <c r="J77" s="656"/>
      <c r="K77" s="656"/>
      <c r="L77" s="656"/>
      <c r="M77" s="656"/>
      <c r="N77" s="515"/>
      <c r="O77" s="642"/>
    </row>
    <row r="78" spans="2:15" ht="13.15" customHeight="1" x14ac:dyDescent="0.2">
      <c r="B78" s="513"/>
      <c r="C78" s="515"/>
      <c r="D78" s="658"/>
      <c r="E78" s="515"/>
      <c r="F78" s="515"/>
      <c r="G78" s="1160"/>
      <c r="H78" s="656"/>
      <c r="I78" s="656"/>
      <c r="J78" s="656"/>
      <c r="K78" s="656"/>
      <c r="L78" s="656"/>
      <c r="M78" s="656"/>
      <c r="N78" s="515"/>
      <c r="O78" s="642"/>
    </row>
    <row r="79" spans="2:15" ht="13.15" customHeight="1" x14ac:dyDescent="0.2">
      <c r="B79" s="513"/>
      <c r="C79" s="515"/>
      <c r="D79" s="515" t="s">
        <v>502</v>
      </c>
      <c r="E79" s="515"/>
      <c r="F79" s="515"/>
      <c r="G79" s="1162">
        <v>0</v>
      </c>
      <c r="H79" s="671">
        <v>0</v>
      </c>
      <c r="I79" s="671">
        <v>0</v>
      </c>
      <c r="J79" s="671">
        <v>0</v>
      </c>
      <c r="K79" s="671">
        <v>0</v>
      </c>
      <c r="L79" s="671">
        <v>0</v>
      </c>
      <c r="M79" s="671">
        <v>0</v>
      </c>
      <c r="N79" s="515"/>
      <c r="O79" s="642"/>
    </row>
    <row r="80" spans="2:15" ht="13.15" customHeight="1" x14ac:dyDescent="0.2">
      <c r="B80" s="513"/>
      <c r="C80" s="515"/>
      <c r="D80" s="515" t="s">
        <v>511</v>
      </c>
      <c r="E80" s="515"/>
      <c r="F80" s="515"/>
      <c r="G80" s="1162">
        <v>0</v>
      </c>
      <c r="H80" s="671">
        <v>0</v>
      </c>
      <c r="I80" s="671">
        <v>0</v>
      </c>
      <c r="J80" s="671">
        <v>0</v>
      </c>
      <c r="K80" s="671">
        <v>0</v>
      </c>
      <c r="L80" s="671">
        <v>0</v>
      </c>
      <c r="M80" s="671">
        <v>0</v>
      </c>
      <c r="N80" s="515"/>
      <c r="O80" s="642"/>
    </row>
    <row r="81" spans="2:15" ht="13.15" customHeight="1" x14ac:dyDescent="0.2">
      <c r="B81" s="513"/>
      <c r="C81" s="515"/>
      <c r="D81" s="515" t="s">
        <v>448</v>
      </c>
      <c r="E81" s="515"/>
      <c r="F81" s="515"/>
      <c r="G81" s="1162">
        <v>0</v>
      </c>
      <c r="H81" s="671">
        <v>0</v>
      </c>
      <c r="I81" s="671">
        <v>0</v>
      </c>
      <c r="J81" s="671">
        <v>0</v>
      </c>
      <c r="K81" s="671">
        <v>0</v>
      </c>
      <c r="L81" s="671">
        <v>0</v>
      </c>
      <c r="M81" s="671">
        <v>0</v>
      </c>
      <c r="N81" s="515"/>
      <c r="O81" s="642"/>
    </row>
    <row r="82" spans="2:15" ht="13.15" customHeight="1" x14ac:dyDescent="0.2">
      <c r="B82" s="513"/>
      <c r="C82" s="515"/>
      <c r="D82" s="1232"/>
      <c r="E82" s="1232"/>
      <c r="F82" s="515"/>
      <c r="G82" s="1162">
        <v>0</v>
      </c>
      <c r="H82" s="671">
        <v>0</v>
      </c>
      <c r="I82" s="671">
        <v>0</v>
      </c>
      <c r="J82" s="671">
        <v>0</v>
      </c>
      <c r="K82" s="671">
        <v>0</v>
      </c>
      <c r="L82" s="671">
        <v>0</v>
      </c>
      <c r="M82" s="671">
        <v>0</v>
      </c>
      <c r="N82" s="515"/>
      <c r="O82" s="642"/>
    </row>
    <row r="83" spans="2:15" ht="13.15" customHeight="1" x14ac:dyDescent="0.2">
      <c r="B83" s="513"/>
      <c r="C83" s="515"/>
      <c r="D83" s="1232"/>
      <c r="E83" s="1232"/>
      <c r="F83" s="515"/>
      <c r="G83" s="1162">
        <v>0</v>
      </c>
      <c r="H83" s="671">
        <v>0</v>
      </c>
      <c r="I83" s="671">
        <v>0</v>
      </c>
      <c r="J83" s="671">
        <v>0</v>
      </c>
      <c r="K83" s="671">
        <v>0</v>
      </c>
      <c r="L83" s="671">
        <v>0</v>
      </c>
      <c r="M83" s="671">
        <v>0</v>
      </c>
      <c r="N83" s="515"/>
      <c r="O83" s="642"/>
    </row>
    <row r="84" spans="2:15" ht="13.15" customHeight="1" x14ac:dyDescent="0.2">
      <c r="B84" s="513"/>
      <c r="C84" s="515"/>
      <c r="D84" s="1232"/>
      <c r="E84" s="1232"/>
      <c r="F84" s="515"/>
      <c r="G84" s="1162">
        <v>0</v>
      </c>
      <c r="H84" s="671">
        <v>0</v>
      </c>
      <c r="I84" s="671">
        <v>0</v>
      </c>
      <c r="J84" s="671">
        <v>0</v>
      </c>
      <c r="K84" s="671">
        <v>0</v>
      </c>
      <c r="L84" s="671">
        <v>0</v>
      </c>
      <c r="M84" s="671">
        <v>0</v>
      </c>
      <c r="N84" s="515"/>
      <c r="O84" s="642"/>
    </row>
    <row r="85" spans="2:15" ht="13.15" customHeight="1" x14ac:dyDescent="0.2">
      <c r="B85" s="513"/>
      <c r="C85" s="515"/>
      <c r="D85" s="515"/>
      <c r="E85" s="515"/>
      <c r="F85" s="515"/>
      <c r="G85" s="1159"/>
      <c r="H85" s="515"/>
      <c r="I85" s="515"/>
      <c r="J85" s="515"/>
      <c r="K85" s="515"/>
      <c r="L85" s="515"/>
      <c r="M85" s="515"/>
      <c r="N85" s="515"/>
      <c r="O85" s="642"/>
    </row>
    <row r="86" spans="2:15" ht="13.15" customHeight="1" x14ac:dyDescent="0.2">
      <c r="B86" s="513"/>
      <c r="C86" s="515"/>
      <c r="D86" s="522" t="s">
        <v>182</v>
      </c>
      <c r="E86" s="515"/>
      <c r="F86" s="515"/>
      <c r="G86" s="1161">
        <f t="shared" ref="G86:M86" si="12">SUM(G79:G84)</f>
        <v>0</v>
      </c>
      <c r="H86" s="908">
        <f t="shared" si="12"/>
        <v>0</v>
      </c>
      <c r="I86" s="908">
        <f t="shared" si="12"/>
        <v>0</v>
      </c>
      <c r="J86" s="908">
        <f t="shared" si="12"/>
        <v>0</v>
      </c>
      <c r="K86" s="908">
        <f t="shared" si="12"/>
        <v>0</v>
      </c>
      <c r="L86" s="908">
        <f t="shared" si="12"/>
        <v>0</v>
      </c>
      <c r="M86" s="908">
        <f t="shared" si="12"/>
        <v>0</v>
      </c>
      <c r="N86" s="515"/>
      <c r="O86" s="642"/>
    </row>
    <row r="87" spans="2:15" ht="13.15" customHeight="1" x14ac:dyDescent="0.2">
      <c r="B87" s="513"/>
      <c r="C87" s="515"/>
      <c r="D87" s="515"/>
      <c r="E87" s="515"/>
      <c r="F87" s="515"/>
      <c r="G87" s="1160"/>
      <c r="H87" s="656"/>
      <c r="I87" s="656"/>
      <c r="J87" s="656"/>
      <c r="K87" s="656"/>
      <c r="L87" s="656"/>
      <c r="M87" s="656"/>
      <c r="N87" s="515"/>
      <c r="O87" s="642"/>
    </row>
    <row r="88" spans="2:15" ht="13.15" customHeight="1" x14ac:dyDescent="0.2">
      <c r="B88" s="513"/>
      <c r="C88" s="561"/>
      <c r="D88" s="561"/>
      <c r="E88" s="561"/>
      <c r="F88" s="561"/>
      <c r="G88" s="1166"/>
      <c r="H88" s="662"/>
      <c r="I88" s="662"/>
      <c r="J88" s="662"/>
      <c r="K88" s="662"/>
      <c r="L88" s="662"/>
      <c r="M88" s="662"/>
      <c r="N88" s="561"/>
      <c r="O88" s="642"/>
    </row>
    <row r="89" spans="2:15" ht="13.15" customHeight="1" x14ac:dyDescent="0.2">
      <c r="B89" s="513"/>
      <c r="C89" s="514"/>
      <c r="D89" s="514"/>
      <c r="E89" s="514"/>
      <c r="F89" s="514"/>
      <c r="G89" s="1167"/>
      <c r="H89" s="664"/>
      <c r="I89" s="664"/>
      <c r="J89" s="665"/>
      <c r="K89" s="665"/>
      <c r="L89" s="665"/>
      <c r="M89" s="665"/>
      <c r="N89" s="514"/>
      <c r="O89" s="642"/>
    </row>
    <row r="90" spans="2:15" ht="13.15" customHeight="1" x14ac:dyDescent="0.2">
      <c r="B90" s="513"/>
      <c r="C90" s="514"/>
      <c r="D90" s="666" t="s">
        <v>585</v>
      </c>
      <c r="E90" s="514"/>
      <c r="F90" s="514"/>
      <c r="G90" s="1161">
        <f t="shared" ref="G90:M90" si="13">G61+G73+G86</f>
        <v>4584.66</v>
      </c>
      <c r="H90" s="908">
        <f t="shared" si="13"/>
        <v>265710.39626000001</v>
      </c>
      <c r="I90" s="908">
        <f t="shared" si="13"/>
        <v>267467.18625999999</v>
      </c>
      <c r="J90" s="908">
        <f t="shared" si="13"/>
        <v>269223.97626000002</v>
      </c>
      <c r="K90" s="908">
        <f t="shared" si="13"/>
        <v>270980.76626</v>
      </c>
      <c r="L90" s="908">
        <f t="shared" si="13"/>
        <v>272737.55625999998</v>
      </c>
      <c r="M90" s="908">
        <f t="shared" si="13"/>
        <v>274494.34626000002</v>
      </c>
      <c r="N90" s="514"/>
      <c r="O90" s="642"/>
    </row>
    <row r="91" spans="2:15" ht="13.15" customHeight="1" x14ac:dyDescent="0.2">
      <c r="B91" s="513"/>
      <c r="C91" s="514"/>
      <c r="D91" s="514"/>
      <c r="E91" s="514"/>
      <c r="F91" s="514"/>
      <c r="G91" s="665"/>
      <c r="H91" s="665"/>
      <c r="I91" s="665"/>
      <c r="J91" s="665"/>
      <c r="K91" s="665"/>
      <c r="L91" s="665"/>
      <c r="M91" s="665"/>
      <c r="N91" s="514"/>
      <c r="O91" s="642"/>
    </row>
    <row r="92" spans="2:15" ht="13.15" customHeight="1" x14ac:dyDescent="0.2">
      <c r="B92" s="513"/>
      <c r="C92" s="561"/>
      <c r="D92" s="561"/>
      <c r="E92" s="561"/>
      <c r="F92" s="561"/>
      <c r="G92" s="662"/>
      <c r="H92" s="662"/>
      <c r="I92" s="662"/>
      <c r="J92" s="662"/>
      <c r="K92" s="662"/>
      <c r="L92" s="662"/>
      <c r="M92" s="662"/>
      <c r="N92" s="561"/>
      <c r="O92" s="642"/>
    </row>
    <row r="93" spans="2:15" ht="13.15" customHeight="1" x14ac:dyDescent="0.2">
      <c r="B93" s="525"/>
      <c r="C93" s="568"/>
      <c r="D93" s="568"/>
      <c r="E93" s="568"/>
      <c r="F93" s="568"/>
      <c r="G93" s="667"/>
      <c r="H93" s="667"/>
      <c r="I93" s="667"/>
      <c r="J93" s="667"/>
      <c r="K93" s="667"/>
      <c r="L93" s="667"/>
      <c r="M93" s="667"/>
      <c r="N93" s="568"/>
      <c r="O93" s="650"/>
    </row>
    <row r="94" spans="2:15" ht="13.15" customHeight="1" x14ac:dyDescent="0.2">
      <c r="B94" s="638"/>
      <c r="C94" s="639"/>
      <c r="D94" s="639"/>
      <c r="E94" s="639"/>
      <c r="F94" s="639"/>
      <c r="G94" s="668"/>
      <c r="H94" s="668"/>
      <c r="I94" s="668"/>
      <c r="J94" s="668"/>
      <c r="K94" s="668"/>
      <c r="L94" s="668"/>
      <c r="M94" s="668"/>
      <c r="N94" s="639"/>
      <c r="O94" s="641"/>
    </row>
    <row r="95" spans="2:15" ht="13.15" customHeight="1" x14ac:dyDescent="0.2">
      <c r="B95" s="513"/>
      <c r="C95" s="561"/>
      <c r="D95" s="561"/>
      <c r="E95" s="561"/>
      <c r="F95" s="561"/>
      <c r="G95" s="662"/>
      <c r="H95" s="662"/>
      <c r="I95" s="662"/>
      <c r="J95" s="662"/>
      <c r="K95" s="662"/>
      <c r="L95" s="662"/>
      <c r="M95" s="662"/>
      <c r="N95" s="561"/>
      <c r="O95" s="642"/>
    </row>
    <row r="96" spans="2:15" ht="13.15" customHeight="1" x14ac:dyDescent="0.2">
      <c r="B96" s="513"/>
      <c r="C96" s="561"/>
      <c r="D96" s="882"/>
      <c r="E96" s="882"/>
      <c r="F96" s="882"/>
      <c r="G96" s="903"/>
      <c r="H96" s="903"/>
      <c r="I96" s="903"/>
      <c r="J96" s="903"/>
      <c r="K96" s="903"/>
      <c r="L96" s="903"/>
      <c r="M96" s="903"/>
      <c r="N96" s="561"/>
      <c r="O96" s="642"/>
    </row>
    <row r="97" spans="2:15" ht="13.15" customHeight="1" x14ac:dyDescent="0.2">
      <c r="B97" s="513"/>
      <c r="C97" s="561"/>
      <c r="D97" s="882"/>
      <c r="E97" s="882"/>
      <c r="F97" s="904"/>
      <c r="G97" s="905">
        <f>+tab!D4</f>
        <v>2015</v>
      </c>
      <c r="H97" s="905">
        <f>+tab!E4</f>
        <v>2016</v>
      </c>
      <c r="I97" s="905">
        <f>+tab!F4</f>
        <v>2017</v>
      </c>
      <c r="J97" s="905">
        <f>+tab!G4</f>
        <v>2018</v>
      </c>
      <c r="K97" s="905">
        <f>+tab!H4</f>
        <v>2019</v>
      </c>
      <c r="L97" s="905">
        <f>+tab!I4</f>
        <v>2020</v>
      </c>
      <c r="M97" s="905">
        <f>+tab!J4</f>
        <v>2021</v>
      </c>
      <c r="N97" s="561"/>
      <c r="O97" s="642"/>
    </row>
    <row r="98" spans="2:15" ht="13.15" customHeight="1" x14ac:dyDescent="0.2">
      <c r="B98" s="513"/>
      <c r="C98" s="561"/>
      <c r="D98" s="882"/>
      <c r="E98" s="882"/>
      <c r="F98" s="904"/>
      <c r="G98" s="895">
        <f>tab!D3</f>
        <v>41913</v>
      </c>
      <c r="H98" s="895">
        <f>tab!E3</f>
        <v>42278</v>
      </c>
      <c r="I98" s="895">
        <f>tab!F3</f>
        <v>42644</v>
      </c>
      <c r="J98" s="895">
        <f>tab!G3</f>
        <v>43009</v>
      </c>
      <c r="K98" s="895">
        <f>tab!H3</f>
        <v>43374</v>
      </c>
      <c r="L98" s="895">
        <f>tab!I3</f>
        <v>43739</v>
      </c>
      <c r="M98" s="895">
        <f>tab!J3</f>
        <v>44105</v>
      </c>
      <c r="N98" s="561"/>
      <c r="O98" s="642"/>
    </row>
    <row r="99" spans="2:15" ht="13.15" customHeight="1" x14ac:dyDescent="0.2">
      <c r="B99" s="513"/>
      <c r="C99" s="561"/>
      <c r="D99" s="882"/>
      <c r="E99" s="895"/>
      <c r="F99" s="905"/>
      <c r="G99" s="895">
        <f t="shared" ref="G99:L99" si="14">+H10</f>
        <v>42036</v>
      </c>
      <c r="H99" s="895">
        <f t="shared" si="14"/>
        <v>42401</v>
      </c>
      <c r="I99" s="895">
        <f t="shared" si="14"/>
        <v>42767</v>
      </c>
      <c r="J99" s="895">
        <f t="shared" si="14"/>
        <v>43132</v>
      </c>
      <c r="K99" s="895">
        <f t="shared" si="14"/>
        <v>43497</v>
      </c>
      <c r="L99" s="895">
        <f t="shared" si="14"/>
        <v>43862</v>
      </c>
      <c r="M99" s="895">
        <v>44228</v>
      </c>
      <c r="N99" s="561"/>
      <c r="O99" s="642"/>
    </row>
    <row r="100" spans="2:15" ht="13.15" customHeight="1" x14ac:dyDescent="0.2">
      <c r="B100" s="513"/>
      <c r="C100" s="561"/>
      <c r="D100" s="882"/>
      <c r="E100" s="882"/>
      <c r="F100" s="882"/>
      <c r="G100" s="903"/>
      <c r="H100" s="903"/>
      <c r="I100" s="903"/>
      <c r="J100" s="903"/>
      <c r="K100" s="903"/>
      <c r="L100" s="903"/>
      <c r="M100" s="882"/>
      <c r="N100" s="561"/>
      <c r="O100" s="642"/>
    </row>
    <row r="101" spans="2:15" ht="13.15" customHeight="1" x14ac:dyDescent="0.2">
      <c r="B101" s="513"/>
      <c r="C101" s="515"/>
      <c r="D101" s="886"/>
      <c r="E101" s="886"/>
      <c r="F101" s="886"/>
      <c r="G101" s="906"/>
      <c r="H101" s="906"/>
      <c r="I101" s="906"/>
      <c r="J101" s="906"/>
      <c r="K101" s="906"/>
      <c r="L101" s="906"/>
      <c r="M101" s="886"/>
      <c r="N101" s="784"/>
      <c r="O101" s="642"/>
    </row>
    <row r="102" spans="2:15" ht="13.15" customHeight="1" x14ac:dyDescent="0.2">
      <c r="B102" s="513"/>
      <c r="C102" s="515"/>
      <c r="D102" s="896" t="s">
        <v>418</v>
      </c>
      <c r="E102" s="886"/>
      <c r="F102" s="886"/>
      <c r="G102" s="906"/>
      <c r="H102" s="906"/>
      <c r="I102" s="906"/>
      <c r="J102" s="906"/>
      <c r="K102" s="906"/>
      <c r="L102" s="906"/>
      <c r="M102" s="886"/>
      <c r="N102" s="657"/>
      <c r="O102" s="642"/>
    </row>
    <row r="103" spans="2:15" ht="13.15" customHeight="1" x14ac:dyDescent="0.2">
      <c r="B103" s="513"/>
      <c r="C103" s="515"/>
      <c r="D103" s="515"/>
      <c r="E103" s="515"/>
      <c r="F103" s="515"/>
      <c r="G103" s="656"/>
      <c r="H103" s="656"/>
      <c r="I103" s="656"/>
      <c r="J103" s="656"/>
      <c r="K103" s="656"/>
      <c r="L103" s="656"/>
      <c r="M103" s="515"/>
      <c r="N103" s="657"/>
      <c r="O103" s="642"/>
    </row>
    <row r="104" spans="2:15" ht="13.15" customHeight="1" x14ac:dyDescent="0.2">
      <c r="B104" s="513"/>
      <c r="C104" s="515"/>
      <c r="D104" s="519" t="s">
        <v>12</v>
      </c>
      <c r="E104" s="515"/>
      <c r="F104" s="515"/>
      <c r="G104" s="515"/>
      <c r="H104" s="515"/>
      <c r="I104" s="515"/>
      <c r="J104" s="515"/>
      <c r="K104" s="515"/>
      <c r="L104" s="515"/>
      <c r="M104" s="515"/>
      <c r="N104" s="657"/>
      <c r="O104" s="642"/>
    </row>
    <row r="105" spans="2:15" ht="13.15" customHeight="1" x14ac:dyDescent="0.2">
      <c r="B105" s="513"/>
      <c r="C105" s="515"/>
      <c r="D105" s="533" t="s">
        <v>13</v>
      </c>
      <c r="E105" s="515"/>
      <c r="F105" s="515"/>
      <c r="G105" s="901">
        <f>geg!H27*tab!$C123+geg!H32*tab!$C124+geg!H37*tab!$C125</f>
        <v>7128.2100000000009</v>
      </c>
      <c r="H105" s="901">
        <f>geg!I27*tab!$C123+geg!I32*tab!$C124+geg!I37*tab!$C125</f>
        <v>7128.2100000000009</v>
      </c>
      <c r="I105" s="901">
        <f>geg!J27*tab!$C123+geg!J32*tab!$C124+geg!J37*tab!$C125</f>
        <v>7128.2100000000009</v>
      </c>
      <c r="J105" s="901">
        <f>geg!K27*tab!$C123+geg!K32*tab!$C124+geg!K37*tab!$C125</f>
        <v>7128.2100000000009</v>
      </c>
      <c r="K105" s="901">
        <f>geg!L27*tab!$C123+geg!L32*tab!$C124+geg!L37*tab!$C125</f>
        <v>7128.2100000000009</v>
      </c>
      <c r="L105" s="901">
        <f>geg!M27*tab!$C123+geg!M32*tab!$C124+geg!M37*tab!$C125</f>
        <v>7128.2100000000009</v>
      </c>
      <c r="M105" s="901">
        <f>+L105</f>
        <v>7128.2100000000009</v>
      </c>
      <c r="N105" s="657"/>
      <c r="O105" s="642"/>
    </row>
    <row r="106" spans="2:15" ht="13.15" customHeight="1" x14ac:dyDescent="0.2">
      <c r="B106" s="513"/>
      <c r="C106" s="515"/>
      <c r="D106" s="533" t="s">
        <v>6</v>
      </c>
      <c r="E106" s="515"/>
      <c r="F106" s="515"/>
      <c r="G106" s="901">
        <f>IF(geg!H41=0,0,VLOOKUP(geg!$G12,tab!$B$117:$E$121,2,FALSE))</f>
        <v>20071.64</v>
      </c>
      <c r="H106" s="901">
        <f>IF(geg!I41=0,0,VLOOKUP(geg!$G12,tab!$B$117:$E$121,2,FALSE))</f>
        <v>20071.64</v>
      </c>
      <c r="I106" s="901">
        <f>IF(geg!J41=0,0,VLOOKUP(geg!$G12,tab!$B$117:$E$121,2,FALSE))</f>
        <v>20071.64</v>
      </c>
      <c r="J106" s="901">
        <f>IF(geg!K41=0,0,VLOOKUP(geg!$G12,tab!$B$117:$E$121,2,FALSE))</f>
        <v>20071.64</v>
      </c>
      <c r="K106" s="901">
        <f>IF(geg!L41=0,0,VLOOKUP(geg!$G12,tab!$B$117:$E$121,2,FALSE))</f>
        <v>20071.64</v>
      </c>
      <c r="L106" s="901">
        <f>IF(geg!M41=0,0,VLOOKUP(geg!$G12,tab!$B$117:$E$121,2,FALSE))</f>
        <v>20071.64</v>
      </c>
      <c r="M106" s="901">
        <f>+L106</f>
        <v>20071.64</v>
      </c>
      <c r="N106" s="657"/>
      <c r="O106" s="642"/>
    </row>
    <row r="107" spans="2:15" ht="13.15" customHeight="1" x14ac:dyDescent="0.2">
      <c r="B107" s="513"/>
      <c r="C107" s="515"/>
      <c r="D107" s="533" t="s">
        <v>14</v>
      </c>
      <c r="E107" s="515"/>
      <c r="F107" s="515"/>
      <c r="G107" s="901">
        <f>IF(geg!H39=0,0,VLOOKUP(geg!$G12,tab!$B$117:$E$121,3,FALSE)+IF(geg!$G13="ja",tab!$D109))</f>
        <v>10376.85</v>
      </c>
      <c r="H107" s="901">
        <f>IF(geg!I39=0,0,VLOOKUP(geg!$G12,tab!$B$117:$E$121,3,FALSE)+IF(geg!$G13="ja",tab!$D109))</f>
        <v>10376.85</v>
      </c>
      <c r="I107" s="901">
        <f>IF(geg!J39=0,0,VLOOKUP(geg!$G12,tab!$B$117:$E$121,3,FALSE)+IF(geg!$G13="ja",tab!$D109))</f>
        <v>10376.85</v>
      </c>
      <c r="J107" s="901">
        <f>IF(geg!K39=0,0,VLOOKUP(geg!$G12,tab!$B$117:$E$121,3,FALSE)+IF(geg!$G13="ja",tab!$D109))</f>
        <v>10376.85</v>
      </c>
      <c r="K107" s="901">
        <f>IF(geg!L39=0,0,VLOOKUP(geg!$G12,tab!$B$117:$E$121,3,FALSE)+IF(geg!$G13="ja",tab!$D109))</f>
        <v>10376.85</v>
      </c>
      <c r="L107" s="901">
        <f>IF(geg!M39=0,0,VLOOKUP(geg!$G12,tab!$B$117:$E$121,3,FALSE)+IF(geg!$G13="ja",tab!$D109))</f>
        <v>10376.85</v>
      </c>
      <c r="M107" s="901">
        <f>+L107</f>
        <v>10376.85</v>
      </c>
      <c r="N107" s="657"/>
      <c r="O107" s="642"/>
    </row>
    <row r="108" spans="2:15" ht="13.15" customHeight="1" x14ac:dyDescent="0.2">
      <c r="B108" s="513"/>
      <c r="C108" s="515"/>
      <c r="D108" s="533" t="s">
        <v>15</v>
      </c>
      <c r="E108" s="515"/>
      <c r="F108" s="515"/>
      <c r="G108" s="901">
        <f>IF(geg!H40=0,0,VLOOKUP(geg!$G12,tab!$B$117:$E$121,4,FALSE))</f>
        <v>13021.11</v>
      </c>
      <c r="H108" s="901">
        <f>IF(geg!I40=0,0,VLOOKUP(geg!$G12,tab!$B$117:$E$121,4,FALSE))</f>
        <v>13021.11</v>
      </c>
      <c r="I108" s="901">
        <f>IF(geg!J40=0,0,VLOOKUP(geg!$G12,tab!$B$117:$E$121,4,FALSE))</f>
        <v>13021.11</v>
      </c>
      <c r="J108" s="901">
        <f>IF(geg!K40=0,0,VLOOKUP(geg!$G12,tab!$B$117:$E$121,4,FALSE))</f>
        <v>13021.11</v>
      </c>
      <c r="K108" s="901">
        <f>IF(geg!L40=0,0,VLOOKUP(geg!$G12,tab!$B$117:$E$121,4,FALSE))</f>
        <v>13021.11</v>
      </c>
      <c r="L108" s="901">
        <f>IF(geg!M40=0,0,VLOOKUP(geg!$G12,tab!$B$117:$E$121,4,FALSE))</f>
        <v>13021.11</v>
      </c>
      <c r="M108" s="901">
        <f>+L108</f>
        <v>13021.11</v>
      </c>
      <c r="N108" s="657"/>
      <c r="O108" s="642"/>
    </row>
    <row r="109" spans="2:15" ht="13.15" customHeight="1" x14ac:dyDescent="0.2">
      <c r="B109" s="513"/>
      <c r="C109" s="515"/>
      <c r="D109" s="515"/>
      <c r="E109" s="515"/>
      <c r="F109" s="515"/>
      <c r="G109" s="908">
        <f t="shared" ref="G109:M109" si="15">SUM(G105:G108)</f>
        <v>50597.81</v>
      </c>
      <c r="H109" s="908">
        <f t="shared" si="15"/>
        <v>50597.81</v>
      </c>
      <c r="I109" s="908">
        <f t="shared" si="15"/>
        <v>50597.81</v>
      </c>
      <c r="J109" s="908">
        <f t="shared" si="15"/>
        <v>50597.81</v>
      </c>
      <c r="K109" s="908">
        <f t="shared" si="15"/>
        <v>50597.81</v>
      </c>
      <c r="L109" s="908">
        <f t="shared" si="15"/>
        <v>50597.81</v>
      </c>
      <c r="M109" s="908">
        <f t="shared" si="15"/>
        <v>50597.81</v>
      </c>
      <c r="N109" s="657"/>
      <c r="O109" s="642"/>
    </row>
    <row r="110" spans="2:15" ht="13.15" customHeight="1" x14ac:dyDescent="0.2">
      <c r="B110" s="513"/>
      <c r="C110" s="515"/>
      <c r="D110" s="781" t="s">
        <v>132</v>
      </c>
      <c r="E110" s="515"/>
      <c r="F110" s="658"/>
      <c r="G110" s="656"/>
      <c r="H110" s="656"/>
      <c r="I110" s="656"/>
      <c r="J110" s="656"/>
      <c r="K110" s="656"/>
      <c r="L110" s="656"/>
      <c r="M110" s="656"/>
      <c r="N110" s="657"/>
      <c r="O110" s="642"/>
    </row>
    <row r="111" spans="2:15" ht="13.15" customHeight="1" x14ac:dyDescent="0.2">
      <c r="B111" s="513"/>
      <c r="C111" s="515"/>
      <c r="D111" s="533" t="s">
        <v>8</v>
      </c>
      <c r="E111" s="533"/>
      <c r="F111" s="533"/>
      <c r="G111" s="901">
        <f>geg!H24*tab!$G123+geg!H25*tab!$H123+geg!H26*tab!$I123</f>
        <v>3419.42</v>
      </c>
      <c r="H111" s="901">
        <f>geg!I24*tab!$G123+geg!I25*tab!$H123+geg!I26*tab!$I123</f>
        <v>3419.42</v>
      </c>
      <c r="I111" s="901">
        <f>geg!J24*tab!$G123+geg!J25*tab!$H123+geg!J26*tab!$I123</f>
        <v>3419.42</v>
      </c>
      <c r="J111" s="901">
        <f>geg!K24*tab!$G123+geg!K25*tab!$H123+geg!K26*tab!$I123</f>
        <v>3419.42</v>
      </c>
      <c r="K111" s="901">
        <f>geg!L24*tab!$G123+geg!L25*tab!$H123+geg!L26*tab!$I123</f>
        <v>3419.42</v>
      </c>
      <c r="L111" s="901">
        <f>geg!M24*tab!$G123+geg!M25*tab!$H123+geg!M26*tab!$I123</f>
        <v>3419.42</v>
      </c>
      <c r="M111" s="901">
        <f>+L111</f>
        <v>3419.42</v>
      </c>
      <c r="N111" s="657"/>
      <c r="O111" s="642"/>
    </row>
    <row r="112" spans="2:15" ht="13.15" customHeight="1" x14ac:dyDescent="0.2">
      <c r="B112" s="513"/>
      <c r="C112" s="515"/>
      <c r="D112" s="533" t="s">
        <v>9</v>
      </c>
      <c r="E112" s="533"/>
      <c r="F112" s="533"/>
      <c r="G112" s="901">
        <f>geg!H29*tab!$G124+geg!H30*tab!$H124+geg!H31*tab!$I124</f>
        <v>3575.92</v>
      </c>
      <c r="H112" s="901">
        <f>geg!I29*tab!$G124+geg!I30*tab!$H124+geg!I31*tab!$I124</f>
        <v>3575.92</v>
      </c>
      <c r="I112" s="901">
        <f>geg!J29*tab!$G124+geg!J30*tab!$H124+geg!J31*tab!$I124</f>
        <v>3575.92</v>
      </c>
      <c r="J112" s="901">
        <f>geg!K29*tab!$G124+geg!K30*tab!$H124+geg!K31*tab!$I124</f>
        <v>3575.92</v>
      </c>
      <c r="K112" s="901">
        <f>geg!L29*tab!$G124+geg!L30*tab!$H124+geg!L31*tab!$I124</f>
        <v>3575.92</v>
      </c>
      <c r="L112" s="901">
        <f>geg!M29*tab!$G124+geg!M30*tab!$H124+geg!M31*tab!$I124</f>
        <v>3575.92</v>
      </c>
      <c r="M112" s="901">
        <f>+L112</f>
        <v>3575.92</v>
      </c>
      <c r="N112" s="657"/>
      <c r="O112" s="642"/>
    </row>
    <row r="113" spans="2:15" ht="13.15" customHeight="1" x14ac:dyDescent="0.2">
      <c r="B113" s="513"/>
      <c r="C113" s="515"/>
      <c r="D113" s="533" t="s">
        <v>10</v>
      </c>
      <c r="E113" s="533"/>
      <c r="F113" s="533"/>
      <c r="G113" s="901">
        <f>geg!H34*tab!$G125+geg!H35*tab!$H125+geg!H36*tab!$I125</f>
        <v>2557.3199999999997</v>
      </c>
      <c r="H113" s="901">
        <f>geg!I34*tab!$G125+geg!I35*tab!$H125+geg!I36*tab!$I125</f>
        <v>2557.3199999999997</v>
      </c>
      <c r="I113" s="901">
        <f>geg!J34*tab!$G125+geg!J35*tab!$H125+geg!J36*tab!$I125</f>
        <v>2557.3199999999997</v>
      </c>
      <c r="J113" s="901">
        <f>geg!K34*tab!$G125+geg!K35*tab!$H125+geg!K36*tab!$I125</f>
        <v>2557.3199999999997</v>
      </c>
      <c r="K113" s="901">
        <f>geg!L34*tab!$G125+geg!L35*tab!$H125+geg!L36*tab!$I125</f>
        <v>2557.3199999999997</v>
      </c>
      <c r="L113" s="901">
        <f>geg!M34*tab!$G125+geg!M35*tab!$H125+geg!M36*tab!$I125</f>
        <v>2557.3199999999997</v>
      </c>
      <c r="M113" s="901">
        <f>+L113</f>
        <v>2557.3199999999997</v>
      </c>
      <c r="N113" s="657"/>
      <c r="O113" s="642"/>
    </row>
    <row r="114" spans="2:15" ht="13.15" customHeight="1" x14ac:dyDescent="0.2">
      <c r="B114" s="513"/>
      <c r="C114" s="515"/>
      <c r="D114" s="515"/>
      <c r="E114" s="515"/>
      <c r="F114" s="515"/>
      <c r="G114" s="908">
        <f t="shared" ref="G114:M114" si="16">SUM(G111:G113)</f>
        <v>9552.66</v>
      </c>
      <c r="H114" s="908">
        <f t="shared" si="16"/>
        <v>9552.66</v>
      </c>
      <c r="I114" s="908">
        <f t="shared" si="16"/>
        <v>9552.66</v>
      </c>
      <c r="J114" s="908">
        <f t="shared" si="16"/>
        <v>9552.66</v>
      </c>
      <c r="K114" s="908">
        <f t="shared" si="16"/>
        <v>9552.66</v>
      </c>
      <c r="L114" s="908">
        <f t="shared" si="16"/>
        <v>9552.66</v>
      </c>
      <c r="M114" s="908">
        <f t="shared" si="16"/>
        <v>9552.66</v>
      </c>
      <c r="N114" s="657"/>
      <c r="O114" s="642"/>
    </row>
    <row r="115" spans="2:15" ht="13.15" customHeight="1" x14ac:dyDescent="0.2">
      <c r="B115" s="513"/>
      <c r="C115" s="515"/>
      <c r="D115" s="781" t="s">
        <v>16</v>
      </c>
      <c r="E115" s="515"/>
      <c r="F115" s="515"/>
      <c r="G115" s="656"/>
      <c r="H115" s="656"/>
      <c r="I115" s="656"/>
      <c r="J115" s="656"/>
      <c r="K115" s="656"/>
      <c r="L115" s="656"/>
      <c r="M115" s="656"/>
      <c r="N115" s="657"/>
      <c r="O115" s="642"/>
    </row>
    <row r="116" spans="2:15" ht="13.15" customHeight="1" x14ac:dyDescent="0.2">
      <c r="B116" s="513"/>
      <c r="C116" s="515"/>
      <c r="D116" s="781" t="s">
        <v>17</v>
      </c>
      <c r="E116" s="651" t="s">
        <v>20</v>
      </c>
      <c r="F116" s="515"/>
      <c r="G116" s="656"/>
      <c r="H116" s="656"/>
      <c r="I116" s="656"/>
      <c r="J116" s="656"/>
      <c r="K116" s="656"/>
      <c r="L116" s="656"/>
      <c r="M116" s="656"/>
      <c r="N116" s="657"/>
      <c r="O116" s="642"/>
    </row>
    <row r="117" spans="2:15" ht="13.15" customHeight="1" x14ac:dyDescent="0.2">
      <c r="B117" s="513"/>
      <c r="C117" s="515"/>
      <c r="D117" s="515" t="s">
        <v>130</v>
      </c>
      <c r="E117" s="651" t="s">
        <v>48</v>
      </c>
      <c r="F117" s="515"/>
      <c r="G117" s="901">
        <f>IF($E116="ja",IF(geg!H41=0,0,VLOOKUP($E117,baden,5,FALSE)),0)</f>
        <v>0</v>
      </c>
      <c r="H117" s="901">
        <f>IF($E116="ja",IF(geg!I41=0,0,VLOOKUP($E117,baden,5,FALSE)),0)</f>
        <v>0</v>
      </c>
      <c r="I117" s="901">
        <f>IF($E116="ja",IF(geg!J41=0,0,VLOOKUP($E117,baden,5,FALSE)),0)</f>
        <v>0</v>
      </c>
      <c r="J117" s="901">
        <f>IF($E116="ja",IF(geg!K41=0,0,VLOOKUP($E117,baden,5,FALSE)),0)</f>
        <v>0</v>
      </c>
      <c r="K117" s="901">
        <f>IF($E116="ja",IF(geg!L41=0,0,VLOOKUP($E117,baden,5,FALSE)),0)</f>
        <v>0</v>
      </c>
      <c r="L117" s="901">
        <f>IF($E116="ja",IF(geg!M41=0,0,VLOOKUP($E117,baden,5,FALSE)),0)</f>
        <v>0</v>
      </c>
      <c r="M117" s="901">
        <f>+L117</f>
        <v>0</v>
      </c>
      <c r="N117" s="657"/>
      <c r="O117" s="642"/>
    </row>
    <row r="118" spans="2:15" ht="13.15" customHeight="1" x14ac:dyDescent="0.2">
      <c r="B118" s="513"/>
      <c r="C118" s="515"/>
      <c r="D118" s="515" t="s">
        <v>19</v>
      </c>
      <c r="E118" s="651" t="s">
        <v>20</v>
      </c>
      <c r="F118" s="515"/>
      <c r="G118" s="901">
        <f>IF(geg!H41=0,0,IF($E118="ja",tab!$E152+$E119*tab!$F152,0))</f>
        <v>0</v>
      </c>
      <c r="H118" s="901">
        <f>IF(geg!I41=0,0,IF($E118="ja",tab!$E152+$E119*tab!$F152,0))</f>
        <v>0</v>
      </c>
      <c r="I118" s="901">
        <f>IF(geg!J41=0,0,IF($E118="ja",tab!$E152+$E119*tab!$F152,0))</f>
        <v>0</v>
      </c>
      <c r="J118" s="901">
        <f>IF(geg!K41=0,0,IF($E118="ja",tab!$E152+$E119*tab!$F152,0))</f>
        <v>0</v>
      </c>
      <c r="K118" s="901">
        <f>IF(geg!L41=0,0,IF($E118="ja",tab!$E152+$E119*tab!$F152,0))</f>
        <v>0</v>
      </c>
      <c r="L118" s="901">
        <f>IF(geg!M41=0,0,IF($E118="ja",tab!$E152+$E119*tab!$F152,0))</f>
        <v>0</v>
      </c>
      <c r="M118" s="901">
        <f>+L118</f>
        <v>0</v>
      </c>
      <c r="N118" s="657"/>
      <c r="O118" s="642"/>
    </row>
    <row r="119" spans="2:15" ht="13.15" customHeight="1" x14ac:dyDescent="0.2">
      <c r="B119" s="513"/>
      <c r="C119" s="515"/>
      <c r="D119" s="515" t="s">
        <v>21</v>
      </c>
      <c r="E119" s="651">
        <v>0</v>
      </c>
      <c r="F119" s="515"/>
      <c r="G119" s="901">
        <f>IF(geg!H41=0,0,VLOOKUP($E117,baden,6,FALSE)*$E119)</f>
        <v>0</v>
      </c>
      <c r="H119" s="901">
        <f>IF(geg!I41=0,0,VLOOKUP($E117,baden,6,FALSE)*$E119)</f>
        <v>0</v>
      </c>
      <c r="I119" s="901">
        <f>IF(geg!J41=0,0,VLOOKUP($E117,baden,6,FALSE)*$E119)</f>
        <v>0</v>
      </c>
      <c r="J119" s="901">
        <f>IF(geg!K41=0,0,VLOOKUP($E117,baden,6,FALSE)*$E119)</f>
        <v>0</v>
      </c>
      <c r="K119" s="901">
        <f>IF(geg!L41=0,0,VLOOKUP($E117,baden,6,FALSE)*$E119)</f>
        <v>0</v>
      </c>
      <c r="L119" s="901">
        <f>IF(geg!M41=0,0,VLOOKUP($E117,baden,6,FALSE)*$E119)</f>
        <v>0</v>
      </c>
      <c r="M119" s="901">
        <f>+L119</f>
        <v>0</v>
      </c>
      <c r="N119" s="657"/>
      <c r="O119" s="642"/>
    </row>
    <row r="120" spans="2:15" ht="13.15" customHeight="1" x14ac:dyDescent="0.2">
      <c r="B120" s="513"/>
      <c r="C120" s="515"/>
      <c r="D120" s="515" t="s">
        <v>22</v>
      </c>
      <c r="E120" s="651" t="s">
        <v>20</v>
      </c>
      <c r="F120" s="515"/>
      <c r="G120" s="901">
        <f>IF(geg!H41=0,0,IF($E120="ja",tab!$E153,0))</f>
        <v>0</v>
      </c>
      <c r="H120" s="901">
        <f>IF(geg!I41=0,0,IF($E120="ja",tab!$E153,0))</f>
        <v>0</v>
      </c>
      <c r="I120" s="901">
        <f>IF(geg!J41=0,0,IF($E120="ja",tab!$E153,0))</f>
        <v>0</v>
      </c>
      <c r="J120" s="901">
        <f>IF(geg!K41=0,0,IF($E120="ja",tab!$E153,0))</f>
        <v>0</v>
      </c>
      <c r="K120" s="901">
        <f>IF(geg!L41=0,0,IF($E120="ja",tab!$E153,0))</f>
        <v>0</v>
      </c>
      <c r="L120" s="901">
        <f>IF(geg!M41=0,0,IF($E120="ja",tab!$E153,0))</f>
        <v>0</v>
      </c>
      <c r="M120" s="901">
        <f>+L120</f>
        <v>0</v>
      </c>
      <c r="N120" s="657"/>
      <c r="O120" s="642"/>
    </row>
    <row r="121" spans="2:15" ht="13.15" customHeight="1" x14ac:dyDescent="0.2">
      <c r="B121" s="513"/>
      <c r="C121" s="515"/>
      <c r="D121" s="515"/>
      <c r="E121" s="515"/>
      <c r="F121" s="515"/>
      <c r="G121" s="908">
        <f t="shared" ref="G121:M121" si="17">SUM(G116:G120)</f>
        <v>0</v>
      </c>
      <c r="H121" s="908">
        <f t="shared" si="17"/>
        <v>0</v>
      </c>
      <c r="I121" s="908">
        <f t="shared" si="17"/>
        <v>0</v>
      </c>
      <c r="J121" s="908">
        <f t="shared" si="17"/>
        <v>0</v>
      </c>
      <c r="K121" s="908">
        <f t="shared" si="17"/>
        <v>0</v>
      </c>
      <c r="L121" s="908">
        <f t="shared" si="17"/>
        <v>0</v>
      </c>
      <c r="M121" s="908">
        <f t="shared" si="17"/>
        <v>0</v>
      </c>
      <c r="N121" s="657"/>
      <c r="O121" s="642"/>
    </row>
    <row r="122" spans="2:15" ht="13.15" customHeight="1" x14ac:dyDescent="0.2">
      <c r="B122" s="513"/>
      <c r="C122" s="515"/>
      <c r="D122" s="346" t="s">
        <v>503</v>
      </c>
      <c r="E122" s="515"/>
      <c r="F122" s="515"/>
      <c r="G122" s="656"/>
      <c r="H122" s="656"/>
      <c r="I122" s="656"/>
      <c r="J122" s="656"/>
      <c r="K122" s="656"/>
      <c r="L122" s="656"/>
      <c r="M122" s="656"/>
      <c r="N122" s="657"/>
      <c r="O122" s="642"/>
    </row>
    <row r="123" spans="2:15" ht="13.15" customHeight="1" x14ac:dyDescent="0.2">
      <c r="B123" s="513"/>
      <c r="C123" s="515"/>
      <c r="D123" s="1233" t="s">
        <v>674</v>
      </c>
      <c r="E123" s="1233"/>
      <c r="F123" s="515"/>
      <c r="G123" s="671">
        <v>0</v>
      </c>
      <c r="H123" s="671">
        <v>0</v>
      </c>
      <c r="I123" s="671">
        <v>0</v>
      </c>
      <c r="J123" s="671">
        <v>0</v>
      </c>
      <c r="K123" s="671">
        <v>0</v>
      </c>
      <c r="L123" s="671">
        <v>0</v>
      </c>
      <c r="M123" s="671">
        <v>0</v>
      </c>
      <c r="N123" s="657"/>
      <c r="O123" s="642"/>
    </row>
    <row r="124" spans="2:15" ht="13.15" customHeight="1" x14ac:dyDescent="0.2">
      <c r="B124" s="513"/>
      <c r="C124" s="515"/>
      <c r="D124" s="1232"/>
      <c r="E124" s="1232"/>
      <c r="F124" s="515"/>
      <c r="G124" s="671">
        <v>0</v>
      </c>
      <c r="H124" s="671">
        <v>0</v>
      </c>
      <c r="I124" s="671">
        <v>0</v>
      </c>
      <c r="J124" s="671">
        <v>0</v>
      </c>
      <c r="K124" s="671">
        <v>0</v>
      </c>
      <c r="L124" s="671">
        <v>0</v>
      </c>
      <c r="M124" s="671">
        <v>0</v>
      </c>
      <c r="N124" s="657"/>
      <c r="O124" s="642"/>
    </row>
    <row r="125" spans="2:15" ht="13.15" customHeight="1" x14ac:dyDescent="0.2">
      <c r="B125" s="513"/>
      <c r="C125" s="515"/>
      <c r="D125" s="1232"/>
      <c r="E125" s="1232"/>
      <c r="F125" s="515"/>
      <c r="G125" s="671">
        <v>0</v>
      </c>
      <c r="H125" s="671">
        <v>0</v>
      </c>
      <c r="I125" s="671">
        <v>0</v>
      </c>
      <c r="J125" s="671">
        <v>0</v>
      </c>
      <c r="K125" s="671">
        <v>0</v>
      </c>
      <c r="L125" s="671">
        <v>0</v>
      </c>
      <c r="M125" s="671">
        <v>0</v>
      </c>
      <c r="N125" s="657"/>
      <c r="O125" s="642"/>
    </row>
    <row r="126" spans="2:15" ht="13.15" customHeight="1" x14ac:dyDescent="0.2">
      <c r="B126" s="513"/>
      <c r="C126" s="515"/>
      <c r="D126" s="515"/>
      <c r="E126" s="515"/>
      <c r="F126" s="515"/>
      <c r="G126" s="908">
        <f>SUM(G123:G125)</f>
        <v>0</v>
      </c>
      <c r="H126" s="908">
        <f t="shared" ref="H126:M126" si="18">SUM(H123:H125)</f>
        <v>0</v>
      </c>
      <c r="I126" s="908">
        <f t="shared" si="18"/>
        <v>0</v>
      </c>
      <c r="J126" s="908">
        <f t="shared" si="18"/>
        <v>0</v>
      </c>
      <c r="K126" s="908">
        <f t="shared" si="18"/>
        <v>0</v>
      </c>
      <c r="L126" s="908">
        <f t="shared" si="18"/>
        <v>0</v>
      </c>
      <c r="M126" s="908">
        <f t="shared" si="18"/>
        <v>0</v>
      </c>
      <c r="N126" s="657"/>
      <c r="O126" s="642"/>
    </row>
    <row r="127" spans="2:15" ht="13.15" customHeight="1" x14ac:dyDescent="0.2">
      <c r="B127" s="513"/>
      <c r="C127" s="515"/>
      <c r="D127" s="515"/>
      <c r="E127" s="515"/>
      <c r="F127" s="515"/>
      <c r="G127" s="656"/>
      <c r="H127" s="656"/>
      <c r="I127" s="656"/>
      <c r="J127" s="656"/>
      <c r="K127" s="656"/>
      <c r="L127" s="656"/>
      <c r="M127" s="656"/>
      <c r="N127" s="657"/>
      <c r="O127" s="642"/>
    </row>
    <row r="128" spans="2:15" ht="13.15" customHeight="1" x14ac:dyDescent="0.2">
      <c r="B128" s="513"/>
      <c r="C128" s="637"/>
      <c r="D128" s="33" t="s">
        <v>506</v>
      </c>
      <c r="E128" s="515"/>
      <c r="F128" s="515"/>
      <c r="G128" s="659"/>
      <c r="H128" s="656"/>
      <c r="I128" s="656"/>
      <c r="J128" s="656"/>
      <c r="K128" s="656"/>
      <c r="L128" s="656"/>
      <c r="M128" s="656"/>
      <c r="N128" s="657"/>
      <c r="O128" s="642"/>
    </row>
    <row r="129" spans="2:15" ht="13.15" customHeight="1" x14ac:dyDescent="0.2">
      <c r="B129" s="513"/>
      <c r="C129" s="637"/>
      <c r="D129" s="1" t="s">
        <v>507</v>
      </c>
      <c r="E129" s="515"/>
      <c r="F129" s="515"/>
      <c r="G129" s="671">
        <v>0</v>
      </c>
      <c r="H129" s="671">
        <v>0</v>
      </c>
      <c r="I129" s="671">
        <v>0</v>
      </c>
      <c r="J129" s="671">
        <v>0</v>
      </c>
      <c r="K129" s="671">
        <v>0</v>
      </c>
      <c r="L129" s="671">
        <v>0</v>
      </c>
      <c r="M129" s="671">
        <v>0</v>
      </c>
      <c r="N129" s="657"/>
      <c r="O129" s="642"/>
    </row>
    <row r="130" spans="2:15" ht="13.15" customHeight="1" x14ac:dyDescent="0.2">
      <c r="B130" s="513"/>
      <c r="C130" s="637"/>
      <c r="D130" s="3" t="s">
        <v>508</v>
      </c>
      <c r="E130" s="515"/>
      <c r="F130" s="515"/>
      <c r="G130" s="671">
        <v>0</v>
      </c>
      <c r="H130" s="671">
        <v>0</v>
      </c>
      <c r="I130" s="671">
        <v>0</v>
      </c>
      <c r="J130" s="671">
        <v>0</v>
      </c>
      <c r="K130" s="671">
        <v>0</v>
      </c>
      <c r="L130" s="671">
        <v>0</v>
      </c>
      <c r="M130" s="671">
        <v>0</v>
      </c>
      <c r="N130" s="657"/>
      <c r="O130" s="642"/>
    </row>
    <row r="131" spans="2:15" ht="13.15" customHeight="1" x14ac:dyDescent="0.2">
      <c r="B131" s="513"/>
      <c r="C131" s="637"/>
      <c r="D131" s="33" t="s">
        <v>509</v>
      </c>
      <c r="E131" s="672">
        <v>0</v>
      </c>
      <c r="F131" s="515"/>
      <c r="G131" s="908">
        <f t="shared" ref="G131:M131" si="19">G129-G130</f>
        <v>0</v>
      </c>
      <c r="H131" s="908">
        <f t="shared" si="19"/>
        <v>0</v>
      </c>
      <c r="I131" s="908">
        <f t="shared" si="19"/>
        <v>0</v>
      </c>
      <c r="J131" s="908">
        <f t="shared" si="19"/>
        <v>0</v>
      </c>
      <c r="K131" s="908">
        <f t="shared" si="19"/>
        <v>0</v>
      </c>
      <c r="L131" s="908">
        <f t="shared" si="19"/>
        <v>0</v>
      </c>
      <c r="M131" s="908">
        <f t="shared" si="19"/>
        <v>0</v>
      </c>
      <c r="N131" s="657"/>
      <c r="O131" s="642"/>
    </row>
    <row r="132" spans="2:15" ht="13.15" customHeight="1" x14ac:dyDescent="0.2">
      <c r="B132" s="513"/>
      <c r="C132" s="637"/>
      <c r="D132" s="33"/>
      <c r="E132" s="33"/>
      <c r="F132" s="33"/>
      <c r="G132" s="33"/>
      <c r="H132" s="33"/>
      <c r="I132" s="33"/>
      <c r="J132" s="33"/>
      <c r="K132" s="33"/>
      <c r="L132" s="33"/>
      <c r="M132" s="33"/>
      <c r="N132" s="657"/>
      <c r="O132" s="642"/>
    </row>
    <row r="133" spans="2:15" ht="13.15" customHeight="1" x14ac:dyDescent="0.2">
      <c r="B133" s="513"/>
      <c r="C133" s="637"/>
      <c r="D133" s="781" t="s">
        <v>586</v>
      </c>
      <c r="E133" s="33"/>
      <c r="F133" s="33"/>
      <c r="G133" s="909">
        <f t="shared" ref="G133:M133" si="20">G109+G114+G121+G126-G131</f>
        <v>60150.47</v>
      </c>
      <c r="H133" s="909">
        <f t="shared" si="20"/>
        <v>60150.47</v>
      </c>
      <c r="I133" s="909">
        <f t="shared" si="20"/>
        <v>60150.47</v>
      </c>
      <c r="J133" s="909">
        <f t="shared" si="20"/>
        <v>60150.47</v>
      </c>
      <c r="K133" s="909">
        <f t="shared" si="20"/>
        <v>60150.47</v>
      </c>
      <c r="L133" s="909">
        <f t="shared" si="20"/>
        <v>60150.47</v>
      </c>
      <c r="M133" s="909">
        <f t="shared" si="20"/>
        <v>60150.47</v>
      </c>
      <c r="N133" s="657"/>
      <c r="O133" s="642"/>
    </row>
    <row r="134" spans="2:15" ht="13.15" customHeight="1" x14ac:dyDescent="0.2">
      <c r="B134" s="513"/>
      <c r="C134" s="515"/>
      <c r="D134" s="515"/>
      <c r="E134" s="515"/>
      <c r="F134" s="515"/>
      <c r="G134" s="656"/>
      <c r="H134" s="656"/>
      <c r="I134" s="656"/>
      <c r="J134" s="656"/>
      <c r="K134" s="656"/>
      <c r="L134" s="656"/>
      <c r="M134" s="656"/>
      <c r="N134" s="657"/>
      <c r="O134" s="642"/>
    </row>
    <row r="135" spans="2:15" ht="13.15" customHeight="1" x14ac:dyDescent="0.2">
      <c r="B135" s="513"/>
      <c r="C135" s="637"/>
      <c r="D135" s="515"/>
      <c r="E135" s="515"/>
      <c r="F135" s="515"/>
      <c r="G135" s="656"/>
      <c r="H135" s="656"/>
      <c r="I135" s="656"/>
      <c r="J135" s="656"/>
      <c r="K135" s="656"/>
      <c r="L135" s="656"/>
      <c r="M135" s="656"/>
      <c r="N135" s="657"/>
      <c r="O135" s="642"/>
    </row>
    <row r="136" spans="2:15" ht="13.15" customHeight="1" x14ac:dyDescent="0.2">
      <c r="B136" s="513"/>
      <c r="C136" s="637"/>
      <c r="D136" s="522" t="s">
        <v>620</v>
      </c>
      <c r="E136" s="515"/>
      <c r="F136" s="515"/>
      <c r="G136" s="515"/>
      <c r="H136" s="515"/>
      <c r="I136" s="515"/>
      <c r="J136" s="515"/>
      <c r="K136" s="515"/>
      <c r="L136" s="515"/>
      <c r="M136" s="515"/>
      <c r="N136" s="657"/>
      <c r="O136" s="642"/>
    </row>
    <row r="137" spans="2:15" ht="13.15" customHeight="1" x14ac:dyDescent="0.2">
      <c r="B137" s="513"/>
      <c r="C137" s="637"/>
      <c r="D137" s="515"/>
      <c r="E137" s="515"/>
      <c r="F137" s="515"/>
      <c r="G137" s="656"/>
      <c r="H137" s="656"/>
      <c r="I137" s="656"/>
      <c r="J137" s="656"/>
      <c r="K137" s="656"/>
      <c r="L137" s="656"/>
      <c r="M137" s="656"/>
      <c r="N137" s="657"/>
      <c r="O137" s="642"/>
    </row>
    <row r="138" spans="2:15" ht="13.15" customHeight="1" x14ac:dyDescent="0.2">
      <c r="B138" s="513"/>
      <c r="C138" s="637"/>
      <c r="D138" s="519" t="s">
        <v>613</v>
      </c>
      <c r="E138" s="515"/>
      <c r="F138" s="515"/>
      <c r="G138" s="838" t="s">
        <v>686</v>
      </c>
      <c r="H138" s="656"/>
      <c r="I138" s="656"/>
      <c r="J138" s="656"/>
      <c r="K138" s="656"/>
      <c r="L138" s="656"/>
      <c r="M138" s="656"/>
      <c r="N138" s="657"/>
      <c r="O138" s="642"/>
    </row>
    <row r="139" spans="2:15" ht="13.15" customHeight="1" x14ac:dyDescent="0.2">
      <c r="B139" s="513"/>
      <c r="C139" s="637"/>
      <c r="D139" s="533" t="s">
        <v>8</v>
      </c>
      <c r="E139" s="515"/>
      <c r="F139" s="515"/>
      <c r="G139" s="1230">
        <v>0</v>
      </c>
      <c r="H139" s="1230">
        <v>0</v>
      </c>
      <c r="I139" s="1230">
        <f>+H139</f>
        <v>0</v>
      </c>
      <c r="J139" s="1230">
        <f t="shared" ref="J139:M139" si="21">+I139</f>
        <v>0</v>
      </c>
      <c r="K139" s="1230">
        <f t="shared" si="21"/>
        <v>0</v>
      </c>
      <c r="L139" s="1230">
        <f t="shared" si="21"/>
        <v>0</v>
      </c>
      <c r="M139" s="1230">
        <f t="shared" si="21"/>
        <v>0</v>
      </c>
      <c r="N139" s="657"/>
      <c r="O139" s="642"/>
    </row>
    <row r="140" spans="2:15" ht="13.15" customHeight="1" x14ac:dyDescent="0.2">
      <c r="B140" s="513"/>
      <c r="C140" s="637"/>
      <c r="D140" s="533" t="s">
        <v>9</v>
      </c>
      <c r="E140" s="515"/>
      <c r="F140" s="515"/>
      <c r="G140" s="1230">
        <v>0</v>
      </c>
      <c r="H140" s="1230">
        <v>0</v>
      </c>
      <c r="I140" s="1230">
        <f t="shared" ref="I140:M141" si="22">+H140</f>
        <v>0</v>
      </c>
      <c r="J140" s="1230">
        <f t="shared" si="22"/>
        <v>0</v>
      </c>
      <c r="K140" s="1230">
        <f t="shared" si="22"/>
        <v>0</v>
      </c>
      <c r="L140" s="1230">
        <f t="shared" si="22"/>
        <v>0</v>
      </c>
      <c r="M140" s="1230">
        <f t="shared" si="22"/>
        <v>0</v>
      </c>
      <c r="N140" s="657"/>
      <c r="O140" s="642"/>
    </row>
    <row r="141" spans="2:15" ht="13.15" customHeight="1" x14ac:dyDescent="0.2">
      <c r="B141" s="513"/>
      <c r="C141" s="637"/>
      <c r="D141" s="533" t="s">
        <v>10</v>
      </c>
      <c r="E141" s="515"/>
      <c r="F141" s="515"/>
      <c r="G141" s="1230">
        <v>0</v>
      </c>
      <c r="H141" s="1230">
        <v>0</v>
      </c>
      <c r="I141" s="1230">
        <f t="shared" si="22"/>
        <v>0</v>
      </c>
      <c r="J141" s="1230">
        <f t="shared" si="22"/>
        <v>0</v>
      </c>
      <c r="K141" s="1230">
        <f t="shared" si="22"/>
        <v>0</v>
      </c>
      <c r="L141" s="1230">
        <f t="shared" si="22"/>
        <v>0</v>
      </c>
      <c r="M141" s="1230">
        <f t="shared" si="22"/>
        <v>0</v>
      </c>
      <c r="N141" s="657"/>
      <c r="O141" s="642"/>
    </row>
    <row r="142" spans="2:15" ht="13.15" customHeight="1" x14ac:dyDescent="0.2">
      <c r="B142" s="513"/>
      <c r="C142" s="637"/>
      <c r="D142" s="515"/>
      <c r="E142" s="515"/>
      <c r="F142" s="515"/>
      <c r="G142" s="908">
        <f t="shared" ref="G142:M142" si="23">SUM(G139:G141)</f>
        <v>0</v>
      </c>
      <c r="H142" s="908">
        <f t="shared" si="23"/>
        <v>0</v>
      </c>
      <c r="I142" s="908">
        <f t="shared" si="23"/>
        <v>0</v>
      </c>
      <c r="J142" s="908">
        <f t="shared" si="23"/>
        <v>0</v>
      </c>
      <c r="K142" s="908">
        <f t="shared" si="23"/>
        <v>0</v>
      </c>
      <c r="L142" s="908">
        <f t="shared" si="23"/>
        <v>0</v>
      </c>
      <c r="M142" s="908">
        <f t="shared" si="23"/>
        <v>0</v>
      </c>
      <c r="N142" s="657"/>
      <c r="O142" s="642"/>
    </row>
    <row r="143" spans="2:15" ht="13.15" customHeight="1" x14ac:dyDescent="0.2">
      <c r="B143" s="513"/>
      <c r="C143" s="637"/>
      <c r="D143" s="515"/>
      <c r="E143" s="515"/>
      <c r="F143" s="515"/>
      <c r="G143" s="656"/>
      <c r="H143" s="656"/>
      <c r="I143" s="656"/>
      <c r="J143" s="656"/>
      <c r="K143" s="656"/>
      <c r="L143" s="656"/>
      <c r="M143" s="656"/>
      <c r="N143" s="657"/>
      <c r="O143" s="642"/>
    </row>
    <row r="144" spans="2:15" ht="13.15" customHeight="1" x14ac:dyDescent="0.2">
      <c r="B144" s="513"/>
      <c r="C144" s="637"/>
      <c r="D144" s="515"/>
      <c r="E144" s="515"/>
      <c r="F144" s="515"/>
      <c r="G144" s="656"/>
      <c r="H144" s="656"/>
      <c r="I144" s="656"/>
      <c r="J144" s="656"/>
      <c r="K144" s="656"/>
      <c r="L144" s="656"/>
      <c r="M144" s="656"/>
      <c r="N144" s="657"/>
      <c r="O144" s="642"/>
    </row>
    <row r="145" spans="2:15" ht="13.15" customHeight="1" x14ac:dyDescent="0.2">
      <c r="B145" s="513"/>
      <c r="C145" s="637"/>
      <c r="D145" s="522" t="s">
        <v>516</v>
      </c>
      <c r="E145" s="515"/>
      <c r="F145" s="515"/>
      <c r="G145" s="908">
        <f>G133+G142</f>
        <v>60150.47</v>
      </c>
      <c r="H145" s="908">
        <f t="shared" ref="H145:M145" si="24">H133+H142</f>
        <v>60150.47</v>
      </c>
      <c r="I145" s="908">
        <f t="shared" si="24"/>
        <v>60150.47</v>
      </c>
      <c r="J145" s="908">
        <f t="shared" si="24"/>
        <v>60150.47</v>
      </c>
      <c r="K145" s="908">
        <f t="shared" si="24"/>
        <v>60150.47</v>
      </c>
      <c r="L145" s="908">
        <f t="shared" si="24"/>
        <v>60150.47</v>
      </c>
      <c r="M145" s="908">
        <f t="shared" si="24"/>
        <v>60150.47</v>
      </c>
      <c r="N145" s="657"/>
      <c r="O145" s="642"/>
    </row>
    <row r="146" spans="2:15" ht="13.15" customHeight="1" x14ac:dyDescent="0.2">
      <c r="B146" s="513"/>
      <c r="C146" s="782"/>
      <c r="D146" s="622"/>
      <c r="E146" s="622"/>
      <c r="F146" s="622"/>
      <c r="G146" s="785"/>
      <c r="H146" s="785"/>
      <c r="I146" s="785"/>
      <c r="J146" s="785"/>
      <c r="K146" s="785"/>
      <c r="L146" s="785"/>
      <c r="M146" s="785"/>
      <c r="N146" s="783"/>
      <c r="O146" s="642"/>
    </row>
    <row r="147" spans="2:15" ht="13.15" customHeight="1" x14ac:dyDescent="0.2">
      <c r="B147" s="513"/>
      <c r="C147" s="561"/>
      <c r="D147" s="561"/>
      <c r="E147" s="561"/>
      <c r="F147" s="561"/>
      <c r="G147" s="662"/>
      <c r="H147" s="662"/>
      <c r="I147" s="662"/>
      <c r="J147" s="662"/>
      <c r="K147" s="662"/>
      <c r="L147" s="662"/>
      <c r="M147" s="662"/>
      <c r="N147" s="561"/>
      <c r="O147" s="642"/>
    </row>
    <row r="148" spans="2:15" ht="13.15" customHeight="1" x14ac:dyDescent="0.2">
      <c r="B148" s="513"/>
      <c r="C148" s="563"/>
      <c r="D148" s="563"/>
      <c r="E148" s="563"/>
      <c r="F148" s="563"/>
      <c r="G148" s="660"/>
      <c r="H148" s="660"/>
      <c r="I148" s="660"/>
      <c r="J148" s="660"/>
      <c r="K148" s="660"/>
      <c r="L148" s="660"/>
      <c r="M148" s="660"/>
      <c r="N148" s="784"/>
      <c r="O148" s="642"/>
    </row>
    <row r="149" spans="2:15" ht="13.15" customHeight="1" x14ac:dyDescent="0.2">
      <c r="B149" s="513"/>
      <c r="C149" s="515"/>
      <c r="D149" s="522" t="s">
        <v>501</v>
      </c>
      <c r="E149" s="515"/>
      <c r="F149" s="515"/>
      <c r="G149" s="656"/>
      <c r="H149" s="656"/>
      <c r="I149" s="656"/>
      <c r="J149" s="656"/>
      <c r="K149" s="656"/>
      <c r="L149" s="656"/>
      <c r="M149" s="656"/>
      <c r="N149" s="657"/>
      <c r="O149" s="642"/>
    </row>
    <row r="150" spans="2:15" ht="13.15" customHeight="1" x14ac:dyDescent="0.2">
      <c r="B150" s="513"/>
      <c r="C150" s="515"/>
      <c r="D150" s="515"/>
      <c r="E150" s="515"/>
      <c r="F150" s="515"/>
      <c r="G150" s="656"/>
      <c r="H150" s="656"/>
      <c r="I150" s="656"/>
      <c r="J150" s="656"/>
      <c r="K150" s="656"/>
      <c r="L150" s="656"/>
      <c r="M150" s="656"/>
      <c r="N150" s="657"/>
      <c r="O150" s="642"/>
    </row>
    <row r="151" spans="2:15" ht="13.15" customHeight="1" x14ac:dyDescent="0.2">
      <c r="B151" s="513"/>
      <c r="C151" s="515"/>
      <c r="D151" s="1232"/>
      <c r="E151" s="1232"/>
      <c r="F151" s="515"/>
      <c r="G151" s="671">
        <v>0</v>
      </c>
      <c r="H151" s="671">
        <v>0</v>
      </c>
      <c r="I151" s="671">
        <v>0</v>
      </c>
      <c r="J151" s="671">
        <v>0</v>
      </c>
      <c r="K151" s="671">
        <v>0</v>
      </c>
      <c r="L151" s="671">
        <v>0</v>
      </c>
      <c r="M151" s="671">
        <v>0</v>
      </c>
      <c r="N151" s="657"/>
      <c r="O151" s="642"/>
    </row>
    <row r="152" spans="2:15" ht="13.15" customHeight="1" x14ac:dyDescent="0.2">
      <c r="B152" s="513"/>
      <c r="C152" s="515"/>
      <c r="D152" s="1232"/>
      <c r="E152" s="1232"/>
      <c r="F152" s="515"/>
      <c r="G152" s="671">
        <v>0</v>
      </c>
      <c r="H152" s="671">
        <v>0</v>
      </c>
      <c r="I152" s="671">
        <v>0</v>
      </c>
      <c r="J152" s="671">
        <v>0</v>
      </c>
      <c r="K152" s="671">
        <v>0</v>
      </c>
      <c r="L152" s="671">
        <v>0</v>
      </c>
      <c r="M152" s="671">
        <v>0</v>
      </c>
      <c r="N152" s="657"/>
      <c r="O152" s="642"/>
    </row>
    <row r="153" spans="2:15" ht="13.15" customHeight="1" x14ac:dyDescent="0.2">
      <c r="B153" s="513"/>
      <c r="C153" s="515"/>
      <c r="D153" s="1232"/>
      <c r="E153" s="1232"/>
      <c r="F153" s="515"/>
      <c r="G153" s="671">
        <v>0</v>
      </c>
      <c r="H153" s="671">
        <v>0</v>
      </c>
      <c r="I153" s="671">
        <v>0</v>
      </c>
      <c r="J153" s="671">
        <v>0</v>
      </c>
      <c r="K153" s="671">
        <v>0</v>
      </c>
      <c r="L153" s="671">
        <v>0</v>
      </c>
      <c r="M153" s="671">
        <v>0</v>
      </c>
      <c r="N153" s="657"/>
      <c r="O153" s="642"/>
    </row>
    <row r="154" spans="2:15" ht="13.15" customHeight="1" x14ac:dyDescent="0.2">
      <c r="B154" s="513"/>
      <c r="C154" s="515"/>
      <c r="D154" s="515"/>
      <c r="E154" s="515"/>
      <c r="F154" s="515"/>
      <c r="G154" s="515"/>
      <c r="H154" s="515"/>
      <c r="I154" s="515"/>
      <c r="J154" s="515"/>
      <c r="K154" s="515"/>
      <c r="L154" s="515"/>
      <c r="M154" s="515"/>
      <c r="N154" s="657"/>
      <c r="O154" s="642"/>
    </row>
    <row r="155" spans="2:15" ht="13.15" customHeight="1" x14ac:dyDescent="0.2">
      <c r="B155" s="513"/>
      <c r="C155" s="515"/>
      <c r="D155" s="522" t="s">
        <v>182</v>
      </c>
      <c r="E155" s="515"/>
      <c r="F155" s="515"/>
      <c r="G155" s="908">
        <f>SUM(G151:G153)</f>
        <v>0</v>
      </c>
      <c r="H155" s="908">
        <f t="shared" ref="H155:M155" si="25">SUM(H151:H153)</f>
        <v>0</v>
      </c>
      <c r="I155" s="908">
        <f t="shared" si="25"/>
        <v>0</v>
      </c>
      <c r="J155" s="908">
        <f t="shared" si="25"/>
        <v>0</v>
      </c>
      <c r="K155" s="908">
        <f t="shared" si="25"/>
        <v>0</v>
      </c>
      <c r="L155" s="908">
        <f t="shared" si="25"/>
        <v>0</v>
      </c>
      <c r="M155" s="908">
        <f t="shared" si="25"/>
        <v>0</v>
      </c>
      <c r="N155" s="657"/>
      <c r="O155" s="642"/>
    </row>
    <row r="156" spans="2:15" ht="13.15" customHeight="1" x14ac:dyDescent="0.2">
      <c r="B156" s="513"/>
      <c r="C156" s="622"/>
      <c r="D156" s="622"/>
      <c r="E156" s="622"/>
      <c r="F156" s="622"/>
      <c r="G156" s="785"/>
      <c r="H156" s="785"/>
      <c r="I156" s="785"/>
      <c r="J156" s="785"/>
      <c r="K156" s="785"/>
      <c r="L156" s="785"/>
      <c r="M156" s="785"/>
      <c r="N156" s="783"/>
      <c r="O156" s="642"/>
    </row>
    <row r="157" spans="2:15" ht="13.15" customHeight="1" x14ac:dyDescent="0.2">
      <c r="B157" s="513"/>
      <c r="C157" s="561"/>
      <c r="D157" s="561"/>
      <c r="E157" s="561"/>
      <c r="F157" s="561"/>
      <c r="G157" s="662"/>
      <c r="H157" s="662"/>
      <c r="I157" s="662"/>
      <c r="J157" s="662"/>
      <c r="K157" s="662"/>
      <c r="L157" s="662"/>
      <c r="M157" s="662"/>
      <c r="N157" s="561"/>
      <c r="O157" s="642"/>
    </row>
    <row r="158" spans="2:15" ht="13.15" customHeight="1" x14ac:dyDescent="0.2">
      <c r="B158" s="513"/>
      <c r="C158" s="563"/>
      <c r="D158" s="563"/>
      <c r="E158" s="563"/>
      <c r="F158" s="563"/>
      <c r="G158" s="660"/>
      <c r="H158" s="660"/>
      <c r="I158" s="660"/>
      <c r="J158" s="660"/>
      <c r="K158" s="660"/>
      <c r="L158" s="660"/>
      <c r="M158" s="660"/>
      <c r="N158" s="784"/>
      <c r="O158" s="642"/>
    </row>
    <row r="159" spans="2:15" ht="13.15" customHeight="1" x14ac:dyDescent="0.2">
      <c r="B159" s="513"/>
      <c r="C159" s="515"/>
      <c r="D159" s="522" t="s">
        <v>422</v>
      </c>
      <c r="E159" s="515"/>
      <c r="F159" s="515"/>
      <c r="G159" s="656"/>
      <c r="H159" s="656"/>
      <c r="I159" s="656"/>
      <c r="J159" s="656"/>
      <c r="K159" s="656"/>
      <c r="L159" s="656"/>
      <c r="M159" s="656"/>
      <c r="N159" s="657"/>
      <c r="O159" s="642"/>
    </row>
    <row r="160" spans="2:15" ht="13.15" customHeight="1" x14ac:dyDescent="0.2">
      <c r="B160" s="513"/>
      <c r="C160" s="515"/>
      <c r="D160" s="515"/>
      <c r="E160" s="515"/>
      <c r="F160" s="515"/>
      <c r="G160" s="656"/>
      <c r="H160" s="656"/>
      <c r="I160" s="656"/>
      <c r="J160" s="656"/>
      <c r="K160" s="656"/>
      <c r="L160" s="656"/>
      <c r="M160" s="656"/>
      <c r="N160" s="657"/>
      <c r="O160" s="642"/>
    </row>
    <row r="161" spans="2:15" ht="13.15" customHeight="1" x14ac:dyDescent="0.2">
      <c r="B161" s="513"/>
      <c r="C161" s="515"/>
      <c r="D161" s="515" t="s">
        <v>421</v>
      </c>
      <c r="E161" s="515"/>
      <c r="F161" s="515"/>
      <c r="G161" s="671">
        <v>0</v>
      </c>
      <c r="H161" s="671">
        <v>0</v>
      </c>
      <c r="I161" s="671">
        <v>0</v>
      </c>
      <c r="J161" s="671">
        <v>0</v>
      </c>
      <c r="K161" s="671">
        <v>0</v>
      </c>
      <c r="L161" s="671">
        <v>0</v>
      </c>
      <c r="M161" s="671">
        <v>0</v>
      </c>
      <c r="N161" s="657"/>
      <c r="O161" s="642"/>
    </row>
    <row r="162" spans="2:15" ht="13.15" customHeight="1" x14ac:dyDescent="0.2">
      <c r="B162" s="513"/>
      <c r="C162" s="515"/>
      <c r="D162" s="515" t="s">
        <v>511</v>
      </c>
      <c r="E162" s="515"/>
      <c r="F162" s="515"/>
      <c r="G162" s="671">
        <v>0</v>
      </c>
      <c r="H162" s="671">
        <v>0</v>
      </c>
      <c r="I162" s="671">
        <v>0</v>
      </c>
      <c r="J162" s="671">
        <v>0</v>
      </c>
      <c r="K162" s="671">
        <v>0</v>
      </c>
      <c r="L162" s="671">
        <v>0</v>
      </c>
      <c r="M162" s="671">
        <v>0</v>
      </c>
      <c r="N162" s="657"/>
      <c r="O162" s="642"/>
    </row>
    <row r="163" spans="2:15" ht="13.15" customHeight="1" x14ac:dyDescent="0.2">
      <c r="B163" s="513"/>
      <c r="C163" s="515"/>
      <c r="D163" s="515" t="s">
        <v>448</v>
      </c>
      <c r="E163" s="515"/>
      <c r="F163" s="515"/>
      <c r="G163" s="671">
        <v>0</v>
      </c>
      <c r="H163" s="671">
        <v>0</v>
      </c>
      <c r="I163" s="671">
        <v>0</v>
      </c>
      <c r="J163" s="671">
        <v>0</v>
      </c>
      <c r="K163" s="671">
        <v>0</v>
      </c>
      <c r="L163" s="671">
        <v>0</v>
      </c>
      <c r="M163" s="671">
        <v>0</v>
      </c>
      <c r="N163" s="657"/>
      <c r="O163" s="642"/>
    </row>
    <row r="164" spans="2:15" ht="13.15" customHeight="1" x14ac:dyDescent="0.2">
      <c r="B164" s="513"/>
      <c r="C164" s="515"/>
      <c r="D164" s="1232"/>
      <c r="E164" s="1232"/>
      <c r="F164" s="515"/>
      <c r="G164" s="671">
        <v>0</v>
      </c>
      <c r="H164" s="671">
        <v>0</v>
      </c>
      <c r="I164" s="671">
        <v>0</v>
      </c>
      <c r="J164" s="671">
        <v>0</v>
      </c>
      <c r="K164" s="671">
        <v>0</v>
      </c>
      <c r="L164" s="671">
        <v>0</v>
      </c>
      <c r="M164" s="671">
        <v>0</v>
      </c>
      <c r="N164" s="657"/>
      <c r="O164" s="642"/>
    </row>
    <row r="165" spans="2:15" ht="13.15" customHeight="1" x14ac:dyDescent="0.2">
      <c r="B165" s="513"/>
      <c r="C165" s="515"/>
      <c r="D165" s="1232"/>
      <c r="E165" s="1232"/>
      <c r="F165" s="515"/>
      <c r="G165" s="671">
        <v>0</v>
      </c>
      <c r="H165" s="671">
        <v>0</v>
      </c>
      <c r="I165" s="671">
        <v>0</v>
      </c>
      <c r="J165" s="671">
        <v>0</v>
      </c>
      <c r="K165" s="671">
        <v>0</v>
      </c>
      <c r="L165" s="671">
        <v>0</v>
      </c>
      <c r="M165" s="671">
        <v>0</v>
      </c>
      <c r="N165" s="657"/>
      <c r="O165" s="642"/>
    </row>
    <row r="166" spans="2:15" ht="13.15" customHeight="1" x14ac:dyDescent="0.2">
      <c r="B166" s="513"/>
      <c r="C166" s="515"/>
      <c r="D166" s="1232"/>
      <c r="E166" s="1232"/>
      <c r="F166" s="515"/>
      <c r="G166" s="671">
        <v>0</v>
      </c>
      <c r="H166" s="671">
        <v>0</v>
      </c>
      <c r="I166" s="671">
        <v>0</v>
      </c>
      <c r="J166" s="671">
        <v>0</v>
      </c>
      <c r="K166" s="671">
        <v>0</v>
      </c>
      <c r="L166" s="671">
        <v>0</v>
      </c>
      <c r="M166" s="671">
        <v>0</v>
      </c>
      <c r="N166" s="657"/>
      <c r="O166" s="642"/>
    </row>
    <row r="167" spans="2:15" ht="13.15" customHeight="1" x14ac:dyDescent="0.2">
      <c r="B167" s="513"/>
      <c r="C167" s="515"/>
      <c r="D167" s="573"/>
      <c r="E167" s="573"/>
      <c r="F167" s="515"/>
      <c r="G167" s="656"/>
      <c r="H167" s="656"/>
      <c r="I167" s="656"/>
      <c r="J167" s="656"/>
      <c r="K167" s="656"/>
      <c r="L167" s="656"/>
      <c r="M167" s="656"/>
      <c r="N167" s="657"/>
      <c r="O167" s="642"/>
    </row>
    <row r="168" spans="2:15" ht="13.15" customHeight="1" x14ac:dyDescent="0.2">
      <c r="B168" s="513"/>
      <c r="C168" s="515"/>
      <c r="D168" s="522" t="s">
        <v>182</v>
      </c>
      <c r="E168" s="515"/>
      <c r="F168" s="515"/>
      <c r="G168" s="908">
        <f>SUM(G161:G166)</f>
        <v>0</v>
      </c>
      <c r="H168" s="908">
        <f t="shared" ref="H168:M168" si="26">SUM(H161:H166)</f>
        <v>0</v>
      </c>
      <c r="I168" s="908">
        <f t="shared" si="26"/>
        <v>0</v>
      </c>
      <c r="J168" s="908">
        <f t="shared" si="26"/>
        <v>0</v>
      </c>
      <c r="K168" s="908">
        <f t="shared" si="26"/>
        <v>0</v>
      </c>
      <c r="L168" s="908">
        <f t="shared" si="26"/>
        <v>0</v>
      </c>
      <c r="M168" s="908">
        <f t="shared" si="26"/>
        <v>0</v>
      </c>
      <c r="N168" s="657"/>
      <c r="O168" s="642"/>
    </row>
    <row r="169" spans="2:15" ht="13.15" customHeight="1" x14ac:dyDescent="0.2">
      <c r="B169" s="513"/>
      <c r="C169" s="515"/>
      <c r="D169" s="622"/>
      <c r="E169" s="622"/>
      <c r="F169" s="622"/>
      <c r="G169" s="785"/>
      <c r="H169" s="785"/>
      <c r="I169" s="785"/>
      <c r="J169" s="785"/>
      <c r="K169" s="785"/>
      <c r="L169" s="785"/>
      <c r="M169" s="785"/>
      <c r="N169" s="783"/>
      <c r="O169" s="642"/>
    </row>
    <row r="170" spans="2:15" ht="13.15" customHeight="1" x14ac:dyDescent="0.2">
      <c r="B170" s="513"/>
      <c r="C170" s="561"/>
      <c r="D170" s="561"/>
      <c r="E170" s="561"/>
      <c r="F170" s="561"/>
      <c r="G170" s="662"/>
      <c r="H170" s="662"/>
      <c r="I170" s="662"/>
      <c r="J170" s="662"/>
      <c r="K170" s="662"/>
      <c r="L170" s="662"/>
      <c r="M170" s="662"/>
      <c r="N170" s="561"/>
      <c r="O170" s="642"/>
    </row>
    <row r="171" spans="2:15" ht="13.15" customHeight="1" x14ac:dyDescent="0.2">
      <c r="B171" s="513"/>
      <c r="C171" s="563"/>
      <c r="D171" s="669"/>
      <c r="E171" s="669"/>
      <c r="F171" s="669"/>
      <c r="G171" s="670"/>
      <c r="H171" s="660"/>
      <c r="I171" s="660"/>
      <c r="J171" s="660"/>
      <c r="K171" s="660"/>
      <c r="L171" s="660"/>
      <c r="M171" s="660"/>
      <c r="N171" s="514"/>
      <c r="O171" s="642"/>
    </row>
    <row r="172" spans="2:15" ht="13.15" customHeight="1" x14ac:dyDescent="0.2">
      <c r="B172" s="513"/>
      <c r="C172" s="563"/>
      <c r="D172" s="669"/>
      <c r="E172" s="902">
        <f>tab!C3</f>
        <v>41548</v>
      </c>
      <c r="F172" s="669"/>
      <c r="G172" s="670"/>
      <c r="H172" s="660"/>
      <c r="I172" s="660"/>
      <c r="J172" s="660"/>
      <c r="K172" s="660"/>
      <c r="L172" s="660"/>
      <c r="M172" s="660"/>
      <c r="N172" s="514"/>
      <c r="O172" s="642"/>
    </row>
    <row r="173" spans="2:15" ht="13.15" customHeight="1" x14ac:dyDescent="0.2">
      <c r="B173" s="513"/>
      <c r="C173" s="515"/>
      <c r="D173" s="786">
        <f>+tab!C4</f>
        <v>2014</v>
      </c>
      <c r="E173" s="672"/>
      <c r="F173" s="669"/>
      <c r="G173" s="670"/>
      <c r="H173" s="660"/>
      <c r="I173" s="660"/>
      <c r="J173" s="660"/>
      <c r="K173" s="660"/>
      <c r="L173" s="660"/>
      <c r="M173" s="660"/>
      <c r="N173" s="514"/>
      <c r="O173" s="642"/>
    </row>
    <row r="174" spans="2:15" ht="13.15" customHeight="1" x14ac:dyDescent="0.2">
      <c r="B174" s="513"/>
      <c r="C174" s="515"/>
      <c r="D174" s="522" t="s">
        <v>516</v>
      </c>
      <c r="E174" s="907">
        <f>E173-E131</f>
        <v>0</v>
      </c>
      <c r="F174" s="515"/>
      <c r="G174" s="908">
        <f t="shared" ref="G174:M174" si="27">G145+G155+G168</f>
        <v>60150.47</v>
      </c>
      <c r="H174" s="908">
        <f t="shared" si="27"/>
        <v>60150.47</v>
      </c>
      <c r="I174" s="908">
        <f t="shared" si="27"/>
        <v>60150.47</v>
      </c>
      <c r="J174" s="908">
        <f t="shared" si="27"/>
        <v>60150.47</v>
      </c>
      <c r="K174" s="908">
        <f t="shared" si="27"/>
        <v>60150.47</v>
      </c>
      <c r="L174" s="908">
        <f t="shared" si="27"/>
        <v>60150.47</v>
      </c>
      <c r="M174" s="908">
        <f t="shared" si="27"/>
        <v>60150.47</v>
      </c>
      <c r="N174" s="514"/>
      <c r="O174" s="642"/>
    </row>
    <row r="175" spans="2:15" ht="13.15" customHeight="1" x14ac:dyDescent="0.2">
      <c r="B175" s="513"/>
      <c r="C175" s="515"/>
      <c r="D175" s="515"/>
      <c r="E175" s="515"/>
      <c r="F175" s="515"/>
      <c r="G175" s="656"/>
      <c r="H175" s="656"/>
      <c r="I175" s="656"/>
      <c r="J175" s="656"/>
      <c r="K175" s="656"/>
      <c r="L175" s="656"/>
      <c r="M175" s="515"/>
      <c r="N175" s="514"/>
      <c r="O175" s="642"/>
    </row>
    <row r="176" spans="2:15" ht="13.15" customHeight="1" x14ac:dyDescent="0.2">
      <c r="B176" s="513"/>
      <c r="C176" s="561"/>
      <c r="D176" s="561"/>
      <c r="E176" s="561"/>
      <c r="F176" s="561"/>
      <c r="G176" s="620"/>
      <c r="H176" s="620"/>
      <c r="I176" s="620"/>
      <c r="J176" s="620"/>
      <c r="K176" s="620"/>
      <c r="L176" s="620"/>
      <c r="M176" s="561"/>
      <c r="N176" s="561"/>
      <c r="O176" s="642"/>
    </row>
    <row r="177" spans="2:16" ht="13.15" customHeight="1" x14ac:dyDescent="0.2">
      <c r="B177" s="525"/>
      <c r="C177" s="568"/>
      <c r="D177" s="568"/>
      <c r="E177" s="568"/>
      <c r="F177" s="568"/>
      <c r="G177" s="569"/>
      <c r="H177" s="569"/>
      <c r="I177" s="569"/>
      <c r="J177" s="569"/>
      <c r="K177" s="569"/>
      <c r="L177" s="569"/>
      <c r="M177" s="568"/>
      <c r="N177" s="568"/>
      <c r="O177" s="650"/>
    </row>
    <row r="182" spans="2:16" ht="13.15" customHeight="1" x14ac:dyDescent="0.2">
      <c r="C182" s="514"/>
      <c r="D182" s="514"/>
      <c r="E182" s="514"/>
      <c r="F182" s="514"/>
      <c r="G182" s="524"/>
      <c r="H182" s="524"/>
      <c r="I182" s="524"/>
      <c r="J182" s="524"/>
      <c r="K182" s="524"/>
      <c r="L182" s="524"/>
      <c r="M182" s="524"/>
    </row>
    <row r="183" spans="2:16" ht="13.15" customHeight="1" x14ac:dyDescent="0.25">
      <c r="B183" s="514"/>
      <c r="C183" s="1126" t="s">
        <v>493</v>
      </c>
      <c r="D183" s="1127"/>
      <c r="E183" s="1127"/>
      <c r="F183" s="1127"/>
      <c r="G183" s="1127">
        <f t="shared" ref="G183:M183" si="28">+G97</f>
        <v>2015</v>
      </c>
      <c r="H183" s="1127">
        <f t="shared" si="28"/>
        <v>2016</v>
      </c>
      <c r="I183" s="1127">
        <f t="shared" si="28"/>
        <v>2017</v>
      </c>
      <c r="J183" s="1127">
        <f t="shared" si="28"/>
        <v>2018</v>
      </c>
      <c r="K183" s="1127">
        <f t="shared" si="28"/>
        <v>2019</v>
      </c>
      <c r="L183" s="1127">
        <f t="shared" si="28"/>
        <v>2020</v>
      </c>
      <c r="M183" s="1127">
        <f t="shared" si="28"/>
        <v>2021</v>
      </c>
      <c r="N183" s="1128"/>
      <c r="O183" s="1128"/>
      <c r="P183" s="1128"/>
    </row>
    <row r="184" spans="2:16" ht="13.15" customHeight="1" x14ac:dyDescent="0.2">
      <c r="B184" s="514"/>
      <c r="C184" s="1127" t="s">
        <v>494</v>
      </c>
      <c r="D184" s="1127"/>
      <c r="E184" s="1127"/>
      <c r="F184" s="1127"/>
      <c r="G184" s="1129"/>
      <c r="H184" s="1129"/>
      <c r="I184" s="1129"/>
      <c r="J184" s="1129"/>
      <c r="K184" s="1129"/>
      <c r="L184" s="1129"/>
      <c r="M184" s="1129"/>
      <c r="N184" s="1128"/>
      <c r="O184" s="1128"/>
      <c r="P184" s="1128"/>
    </row>
    <row r="185" spans="2:16" ht="13.15" customHeight="1" x14ac:dyDescent="0.2">
      <c r="B185" s="514"/>
      <c r="C185" s="1127" t="s">
        <v>495</v>
      </c>
      <c r="D185" s="1127"/>
      <c r="E185" s="1127"/>
      <c r="F185" s="1127"/>
      <c r="G185" s="1130">
        <f>7/12*(G19+G25-G24)*0+5/12*(H19+H25-H24)</f>
        <v>52178.991666666661</v>
      </c>
      <c r="H185" s="1130">
        <f>7/12*(H19+H25-H24)+5/12*(I19+I25-I24)</f>
        <v>125914.75083333334</v>
      </c>
      <c r="I185" s="1130">
        <f>7/12*(I19+I25-I24)+5/12*(J19+J25-J24)</f>
        <v>127559.16083333336</v>
      </c>
      <c r="J185" s="1130">
        <f>7/12*(J19+J25-J24)+5/12*(K19+K25-K24)</f>
        <v>129203.57083333333</v>
      </c>
      <c r="K185" s="1130">
        <f>7/12*(K19+K25-K24)+5/12*(L19+L25-L24)</f>
        <v>130847.98083333333</v>
      </c>
      <c r="L185" s="1130">
        <f>7/12*(L19+L25-L24)+5/12*(M19+M25-M24)</f>
        <v>132492.39083333337</v>
      </c>
      <c r="M185" s="1130">
        <f>+L185</f>
        <v>132492.39083333337</v>
      </c>
      <c r="N185" s="1128"/>
      <c r="O185" s="1128"/>
      <c r="P185" s="1128"/>
    </row>
    <row r="186" spans="2:16" ht="13.15" customHeight="1" x14ac:dyDescent="0.2">
      <c r="B186" s="514"/>
      <c r="C186" s="1127" t="s">
        <v>496</v>
      </c>
      <c r="D186" s="1127"/>
      <c r="E186" s="1127"/>
      <c r="F186" s="1127"/>
      <c r="G186" s="1130">
        <f>7/12*G34*0+5/12*H34</f>
        <v>53265.227608333327</v>
      </c>
      <c r="H186" s="1130">
        <f>7/12*H34+5/12*I34</f>
        <v>127836.54625999999</v>
      </c>
      <c r="I186" s="1130">
        <f>7/12*I34+5/12*J34</f>
        <v>127836.54625999999</v>
      </c>
      <c r="J186" s="1130">
        <f>7/12*J34+5/12*K34</f>
        <v>127836.54625999999</v>
      </c>
      <c r="K186" s="1130">
        <f>7/12*K34+5/12*L34</f>
        <v>127836.54625999999</v>
      </c>
      <c r="L186" s="1130">
        <f>7/12*L34+5/12*M34</f>
        <v>127836.54625999999</v>
      </c>
      <c r="M186" s="1130">
        <f>+L186</f>
        <v>127836.54625999999</v>
      </c>
      <c r="N186" s="1128"/>
      <c r="O186" s="1128"/>
      <c r="P186" s="1128"/>
    </row>
    <row r="187" spans="2:16" ht="13.15" customHeight="1" x14ac:dyDescent="0.2">
      <c r="B187" s="514"/>
      <c r="C187" s="1127" t="s">
        <v>612</v>
      </c>
      <c r="D187" s="1127"/>
      <c r="E187" s="1127"/>
      <c r="F187" s="1127"/>
      <c r="G187" s="1130">
        <f>7/12*G58*0+5/12*H58</f>
        <v>0</v>
      </c>
      <c r="H187" s="1130">
        <f>7/12*H58+5/12*I58</f>
        <v>0</v>
      </c>
      <c r="I187" s="1130">
        <f>7/12*I58+5/12*J58</f>
        <v>0</v>
      </c>
      <c r="J187" s="1130">
        <f>7/12*J58+5/12*K58</f>
        <v>0</v>
      </c>
      <c r="K187" s="1130">
        <f>7/12*K58+5/12*L58</f>
        <v>0</v>
      </c>
      <c r="L187" s="1130">
        <f>7/12*L58+5/12*M58</f>
        <v>0</v>
      </c>
      <c r="M187" s="1130">
        <f t="shared" ref="M187:M194" si="29">+L187</f>
        <v>0</v>
      </c>
      <c r="N187" s="1128"/>
      <c r="O187" s="1128"/>
      <c r="P187" s="1128"/>
    </row>
    <row r="188" spans="2:16" ht="13.15" customHeight="1" x14ac:dyDescent="0.2">
      <c r="B188" s="514"/>
      <c r="C188" s="1127" t="s">
        <v>497</v>
      </c>
      <c r="D188" s="1127"/>
      <c r="E188" s="1127"/>
      <c r="F188" s="1127"/>
      <c r="G188" s="1130">
        <f>7/12*G24*0+5/12*H24</f>
        <v>2953.3875000000003</v>
      </c>
      <c r="H188" s="1130">
        <f>7/12*H24+5/12*I24</f>
        <v>7134.9549999999999</v>
      </c>
      <c r="I188" s="1130">
        <f>7/12*I24+5/12*J24</f>
        <v>7247.3350000000009</v>
      </c>
      <c r="J188" s="1130">
        <f>7/12*J24+5/12*K24</f>
        <v>7359.7150000000011</v>
      </c>
      <c r="K188" s="1130">
        <f>7/12*K24+5/12*L24</f>
        <v>7472.0950000000012</v>
      </c>
      <c r="L188" s="1130">
        <f>7/12*L24+5/12*M24</f>
        <v>7584.4750000000004</v>
      </c>
      <c r="M188" s="1130">
        <f t="shared" si="29"/>
        <v>7584.4750000000004</v>
      </c>
      <c r="N188" s="1128"/>
      <c r="O188" s="1128"/>
      <c r="P188" s="1128"/>
    </row>
    <row r="189" spans="2:16" ht="13.15" customHeight="1" x14ac:dyDescent="0.2">
      <c r="B189" s="514"/>
      <c r="C189" s="1127" t="s">
        <v>492</v>
      </c>
      <c r="D189" s="1127"/>
      <c r="E189" s="1127"/>
      <c r="F189" s="1127"/>
      <c r="G189" s="1130">
        <f>7/12*G29*0+5/12*H29</f>
        <v>2020.9083333333335</v>
      </c>
      <c r="H189" s="1130">
        <f>7/12*H29+5/12*I29</f>
        <v>4850.18</v>
      </c>
      <c r="I189" s="1130">
        <f>7/12*I29+5/12*J29</f>
        <v>4850.18</v>
      </c>
      <c r="J189" s="1130">
        <f>7/12*J29+5/12*K29</f>
        <v>4850.18</v>
      </c>
      <c r="K189" s="1130">
        <f>7/12*K29+5/12*L29</f>
        <v>4850.18</v>
      </c>
      <c r="L189" s="1130">
        <f>7/12*L29+5/12*M29</f>
        <v>4850.18</v>
      </c>
      <c r="M189" s="1130">
        <f t="shared" si="29"/>
        <v>4850.18</v>
      </c>
      <c r="N189" s="1128"/>
      <c r="O189" s="1128"/>
      <c r="P189" s="1128"/>
    </row>
    <row r="190" spans="2:16" ht="13.15" customHeight="1" x14ac:dyDescent="0.2">
      <c r="B190" s="514"/>
      <c r="C190" s="1127" t="s">
        <v>498</v>
      </c>
      <c r="D190" s="1127"/>
      <c r="E190" s="1127"/>
      <c r="F190" s="1127"/>
      <c r="G190" s="1130">
        <f>7/12*(G47+G41)+5/12*H41</f>
        <v>2968.5350000000003</v>
      </c>
      <c r="H190" s="1130">
        <f>7/12*H41+5/12*I41</f>
        <v>705.96</v>
      </c>
      <c r="I190" s="1130">
        <f>7/12*I41+5/12*J41</f>
        <v>705.96</v>
      </c>
      <c r="J190" s="1130">
        <f>7/12*J41+5/12*K41</f>
        <v>705.96</v>
      </c>
      <c r="K190" s="1130">
        <f>7/12*K41+5/12*L41</f>
        <v>705.96</v>
      </c>
      <c r="L190" s="1130">
        <f>7/12*L41+5/12*M41</f>
        <v>705.96</v>
      </c>
      <c r="M190" s="1130">
        <f t="shared" si="29"/>
        <v>705.96</v>
      </c>
      <c r="N190" s="1128"/>
      <c r="O190" s="1128"/>
      <c r="P190" s="1128"/>
    </row>
    <row r="191" spans="2:16" ht="13.15" customHeight="1" x14ac:dyDescent="0.2">
      <c r="B191" s="514"/>
      <c r="C191" s="993" t="s">
        <v>510</v>
      </c>
      <c r="D191" s="1127"/>
      <c r="E191" s="1127"/>
      <c r="F191" s="1127"/>
      <c r="G191" s="1130">
        <f t="shared" ref="G191:L191" si="30">7/12*G45+5/12*H45</f>
        <v>0</v>
      </c>
      <c r="H191" s="1130">
        <f t="shared" si="30"/>
        <v>0</v>
      </c>
      <c r="I191" s="1130">
        <f t="shared" si="30"/>
        <v>0</v>
      </c>
      <c r="J191" s="1130">
        <f t="shared" si="30"/>
        <v>0</v>
      </c>
      <c r="K191" s="1130">
        <f t="shared" si="30"/>
        <v>0</v>
      </c>
      <c r="L191" s="1130">
        <f t="shared" si="30"/>
        <v>0</v>
      </c>
      <c r="M191" s="1130">
        <f t="shared" si="29"/>
        <v>0</v>
      </c>
      <c r="N191" s="1128"/>
      <c r="O191" s="1128"/>
      <c r="P191" s="1128"/>
    </row>
    <row r="192" spans="2:16" ht="13.15" customHeight="1" x14ac:dyDescent="0.2">
      <c r="B192" s="514"/>
      <c r="C192" s="1127" t="s">
        <v>501</v>
      </c>
      <c r="D192" s="1127"/>
      <c r="E192" s="1127"/>
      <c r="F192" s="1127"/>
      <c r="G192" s="1130">
        <f t="shared" ref="G192:L192" si="31">7/12*G73+5*H73/12</f>
        <v>0</v>
      </c>
      <c r="H192" s="1130">
        <f t="shared" si="31"/>
        <v>0</v>
      </c>
      <c r="I192" s="1130">
        <f t="shared" si="31"/>
        <v>0</v>
      </c>
      <c r="J192" s="1130">
        <f t="shared" si="31"/>
        <v>0</v>
      </c>
      <c r="K192" s="1130">
        <f t="shared" si="31"/>
        <v>0</v>
      </c>
      <c r="L192" s="1130">
        <f t="shared" si="31"/>
        <v>0</v>
      </c>
      <c r="M192" s="1130">
        <f t="shared" si="29"/>
        <v>0</v>
      </c>
      <c r="N192" s="1128"/>
      <c r="O192" s="1128"/>
      <c r="P192" s="1128"/>
    </row>
    <row r="193" spans="2:16" ht="13.15" customHeight="1" x14ac:dyDescent="0.2">
      <c r="B193" s="514"/>
      <c r="C193" s="1127" t="s">
        <v>422</v>
      </c>
      <c r="D193" s="1127"/>
      <c r="E193" s="1127"/>
      <c r="F193" s="1127"/>
      <c r="G193" s="1130">
        <f t="shared" ref="G193:L193" si="32">7/12*(G86-G79)+5/12*(H86-H79)</f>
        <v>0</v>
      </c>
      <c r="H193" s="1130">
        <f t="shared" si="32"/>
        <v>0</v>
      </c>
      <c r="I193" s="1130">
        <f t="shared" si="32"/>
        <v>0</v>
      </c>
      <c r="J193" s="1130">
        <f t="shared" si="32"/>
        <v>0</v>
      </c>
      <c r="K193" s="1130">
        <f t="shared" si="32"/>
        <v>0</v>
      </c>
      <c r="L193" s="1130">
        <f t="shared" si="32"/>
        <v>0</v>
      </c>
      <c r="M193" s="1130">
        <f t="shared" si="29"/>
        <v>0</v>
      </c>
      <c r="N193" s="1128"/>
      <c r="O193" s="1128"/>
      <c r="P193" s="1128"/>
    </row>
    <row r="194" spans="2:16" ht="13.15" customHeight="1" x14ac:dyDescent="0.2">
      <c r="B194" s="514"/>
      <c r="C194" s="1127" t="s">
        <v>421</v>
      </c>
      <c r="D194" s="1127"/>
      <c r="E194" s="1127"/>
      <c r="F194" s="1127"/>
      <c r="G194" s="1130">
        <f t="shared" ref="G194:L196" si="33">7/12*G79+5/12*H79</f>
        <v>0</v>
      </c>
      <c r="H194" s="1130">
        <f t="shared" si="33"/>
        <v>0</v>
      </c>
      <c r="I194" s="1130">
        <f t="shared" si="33"/>
        <v>0</v>
      </c>
      <c r="J194" s="1130">
        <f t="shared" si="33"/>
        <v>0</v>
      </c>
      <c r="K194" s="1130">
        <f t="shared" si="33"/>
        <v>0</v>
      </c>
      <c r="L194" s="1130">
        <f t="shared" si="33"/>
        <v>0</v>
      </c>
      <c r="M194" s="1130">
        <f t="shared" si="29"/>
        <v>0</v>
      </c>
      <c r="N194" s="1128"/>
      <c r="O194" s="1128"/>
      <c r="P194" s="1128"/>
    </row>
    <row r="195" spans="2:16" ht="13.15" customHeight="1" x14ac:dyDescent="0.2">
      <c r="B195" s="514"/>
      <c r="C195" s="1127" t="s">
        <v>316</v>
      </c>
      <c r="D195" s="1127"/>
      <c r="E195" s="1127"/>
      <c r="F195" s="1127"/>
      <c r="G195" s="1130">
        <f t="shared" si="33"/>
        <v>0</v>
      </c>
      <c r="H195" s="1130">
        <f t="shared" si="33"/>
        <v>0</v>
      </c>
      <c r="I195" s="1130">
        <f t="shared" si="33"/>
        <v>0</v>
      </c>
      <c r="J195" s="1130">
        <f t="shared" si="33"/>
        <v>0</v>
      </c>
      <c r="K195" s="1130">
        <f t="shared" si="33"/>
        <v>0</v>
      </c>
      <c r="L195" s="1130">
        <f t="shared" si="33"/>
        <v>0</v>
      </c>
      <c r="M195" s="1130">
        <f>7/12*M80+5/12*N80</f>
        <v>0</v>
      </c>
      <c r="N195" s="1128"/>
      <c r="O195" s="1128"/>
      <c r="P195" s="1128"/>
    </row>
    <row r="196" spans="2:16" ht="13.15" customHeight="1" x14ac:dyDescent="0.2">
      <c r="B196" s="514"/>
      <c r="C196" s="1127" t="s">
        <v>317</v>
      </c>
      <c r="D196" s="1127"/>
      <c r="E196" s="1127"/>
      <c r="F196" s="1127"/>
      <c r="G196" s="1130">
        <f t="shared" si="33"/>
        <v>0</v>
      </c>
      <c r="H196" s="1130">
        <f t="shared" si="33"/>
        <v>0</v>
      </c>
      <c r="I196" s="1130">
        <f t="shared" si="33"/>
        <v>0</v>
      </c>
      <c r="J196" s="1130">
        <f t="shared" si="33"/>
        <v>0</v>
      </c>
      <c r="K196" s="1130">
        <f t="shared" si="33"/>
        <v>0</v>
      </c>
      <c r="L196" s="1130">
        <f t="shared" si="33"/>
        <v>0</v>
      </c>
      <c r="M196" s="1130">
        <f>7/12*M81+5/12*N81</f>
        <v>0</v>
      </c>
      <c r="N196" s="1128"/>
      <c r="O196" s="1128"/>
      <c r="P196" s="1128"/>
    </row>
    <row r="197" spans="2:16" ht="13.15" customHeight="1" x14ac:dyDescent="0.2">
      <c r="B197" s="514"/>
      <c r="C197" s="1127" t="s">
        <v>515</v>
      </c>
      <c r="D197" s="1127"/>
      <c r="E197" s="1127"/>
      <c r="F197" s="1127"/>
      <c r="G197" s="1130">
        <f t="shared" ref="G197:M197" si="34">SUM(G185:G196)-G191</f>
        <v>113387.05010833332</v>
      </c>
      <c r="H197" s="1130">
        <f t="shared" si="34"/>
        <v>266442.39209333336</v>
      </c>
      <c r="I197" s="1130">
        <f t="shared" si="34"/>
        <v>268199.18209333339</v>
      </c>
      <c r="J197" s="1130">
        <f t="shared" si="34"/>
        <v>269955.97209333337</v>
      </c>
      <c r="K197" s="1130">
        <f t="shared" si="34"/>
        <v>271712.76209333329</v>
      </c>
      <c r="L197" s="1130">
        <f t="shared" si="34"/>
        <v>273469.55209333333</v>
      </c>
      <c r="M197" s="1130">
        <f t="shared" si="34"/>
        <v>273469.55209333333</v>
      </c>
      <c r="N197" s="1128"/>
      <c r="O197" s="1128"/>
      <c r="P197" s="1128"/>
    </row>
    <row r="198" spans="2:16" ht="13.15" customHeight="1" x14ac:dyDescent="0.2">
      <c r="B198" s="514"/>
      <c r="C198" s="1127"/>
      <c r="D198" s="1127"/>
      <c r="E198" s="1127"/>
      <c r="F198" s="1127"/>
      <c r="G198" s="1129"/>
      <c r="H198" s="1129"/>
      <c r="I198" s="1129"/>
      <c r="J198" s="1129"/>
      <c r="K198" s="1129"/>
      <c r="L198" s="1129"/>
      <c r="M198" s="1129"/>
      <c r="N198" s="1128"/>
      <c r="O198" s="1128"/>
      <c r="P198" s="1128"/>
    </row>
    <row r="199" spans="2:16" ht="13.15" customHeight="1" x14ac:dyDescent="0.2">
      <c r="B199" s="514"/>
      <c r="C199" s="1127" t="s">
        <v>499</v>
      </c>
      <c r="D199" s="1127"/>
      <c r="E199" s="1127"/>
      <c r="F199" s="1127"/>
      <c r="G199" s="1127"/>
      <c r="H199" s="1127"/>
      <c r="I199" s="1127"/>
      <c r="J199" s="1127"/>
      <c r="K199" s="1127"/>
      <c r="L199" s="1127"/>
      <c r="M199" s="1127"/>
      <c r="N199" s="1128"/>
      <c r="O199" s="1128"/>
      <c r="P199" s="1128"/>
    </row>
    <row r="200" spans="2:16" ht="13.15" customHeight="1" x14ac:dyDescent="0.2">
      <c r="B200" s="514"/>
      <c r="C200" s="1127" t="s">
        <v>495</v>
      </c>
      <c r="D200" s="1127"/>
      <c r="E200" s="1127"/>
      <c r="F200" s="1127"/>
      <c r="G200" s="1131">
        <f t="shared" ref="G200:M200" si="35">+G109</f>
        <v>50597.81</v>
      </c>
      <c r="H200" s="1131">
        <f t="shared" si="35"/>
        <v>50597.81</v>
      </c>
      <c r="I200" s="1131">
        <f t="shared" si="35"/>
        <v>50597.81</v>
      </c>
      <c r="J200" s="1131">
        <f t="shared" si="35"/>
        <v>50597.81</v>
      </c>
      <c r="K200" s="1131">
        <f t="shared" si="35"/>
        <v>50597.81</v>
      </c>
      <c r="L200" s="1131">
        <f t="shared" si="35"/>
        <v>50597.81</v>
      </c>
      <c r="M200" s="1131">
        <f t="shared" si="35"/>
        <v>50597.81</v>
      </c>
      <c r="N200" s="1128"/>
      <c r="O200" s="1128"/>
      <c r="P200" s="1128"/>
    </row>
    <row r="201" spans="2:16" ht="13.15" customHeight="1" x14ac:dyDescent="0.2">
      <c r="B201" s="514"/>
      <c r="C201" s="1127" t="s">
        <v>496</v>
      </c>
      <c r="D201" s="1127"/>
      <c r="E201" s="1127"/>
      <c r="F201" s="1127"/>
      <c r="G201" s="1131">
        <f t="shared" ref="G201:M201" si="36">+G114</f>
        <v>9552.66</v>
      </c>
      <c r="H201" s="1131">
        <f t="shared" si="36"/>
        <v>9552.66</v>
      </c>
      <c r="I201" s="1131">
        <f t="shared" si="36"/>
        <v>9552.66</v>
      </c>
      <c r="J201" s="1131">
        <f t="shared" si="36"/>
        <v>9552.66</v>
      </c>
      <c r="K201" s="1131">
        <f t="shared" si="36"/>
        <v>9552.66</v>
      </c>
      <c r="L201" s="1131">
        <f t="shared" si="36"/>
        <v>9552.66</v>
      </c>
      <c r="M201" s="1131">
        <f t="shared" si="36"/>
        <v>9552.66</v>
      </c>
      <c r="N201" s="1128"/>
      <c r="O201" s="1128"/>
      <c r="P201" s="1128"/>
    </row>
    <row r="202" spans="2:16" ht="13.15" customHeight="1" x14ac:dyDescent="0.2">
      <c r="B202" s="514"/>
      <c r="C202" s="1127" t="s">
        <v>612</v>
      </c>
      <c r="D202" s="1127"/>
      <c r="E202" s="1127"/>
      <c r="F202" s="1127"/>
      <c r="G202" s="1131">
        <f t="shared" ref="G202:M202" si="37">+G142</f>
        <v>0</v>
      </c>
      <c r="H202" s="1131">
        <f t="shared" si="37"/>
        <v>0</v>
      </c>
      <c r="I202" s="1131">
        <f t="shared" si="37"/>
        <v>0</v>
      </c>
      <c r="J202" s="1131">
        <f t="shared" si="37"/>
        <v>0</v>
      </c>
      <c r="K202" s="1131">
        <f t="shared" si="37"/>
        <v>0</v>
      </c>
      <c r="L202" s="1131">
        <f t="shared" si="37"/>
        <v>0</v>
      </c>
      <c r="M202" s="1131">
        <f t="shared" si="37"/>
        <v>0</v>
      </c>
      <c r="N202" s="1128"/>
      <c r="O202" s="1128"/>
      <c r="P202" s="1128"/>
    </row>
    <row r="203" spans="2:16" ht="13.15" customHeight="1" x14ac:dyDescent="0.2">
      <c r="B203" s="514"/>
      <c r="C203" s="1127" t="s">
        <v>498</v>
      </c>
      <c r="D203" s="1127"/>
      <c r="E203" s="1127"/>
      <c r="F203" s="1127"/>
      <c r="G203" s="1131">
        <f t="shared" ref="G203:M203" si="38">+G121+G126</f>
        <v>0</v>
      </c>
      <c r="H203" s="1131">
        <f t="shared" si="38"/>
        <v>0</v>
      </c>
      <c r="I203" s="1131">
        <f t="shared" si="38"/>
        <v>0</v>
      </c>
      <c r="J203" s="1131">
        <f t="shared" si="38"/>
        <v>0</v>
      </c>
      <c r="K203" s="1131">
        <f t="shared" si="38"/>
        <v>0</v>
      </c>
      <c r="L203" s="1131">
        <f t="shared" si="38"/>
        <v>0</v>
      </c>
      <c r="M203" s="1131">
        <f t="shared" si="38"/>
        <v>0</v>
      </c>
      <c r="N203" s="1128"/>
      <c r="O203" s="1128"/>
      <c r="P203" s="1128"/>
    </row>
    <row r="204" spans="2:16" ht="13.15" customHeight="1" x14ac:dyDescent="0.2">
      <c r="B204" s="514"/>
      <c r="C204" s="993" t="s">
        <v>510</v>
      </c>
      <c r="D204" s="1127"/>
      <c r="E204" s="1127"/>
      <c r="F204" s="1127"/>
      <c r="G204" s="1130">
        <f t="shared" ref="G204:M204" si="39">+G131</f>
        <v>0</v>
      </c>
      <c r="H204" s="1130">
        <f t="shared" si="39"/>
        <v>0</v>
      </c>
      <c r="I204" s="1130">
        <f t="shared" si="39"/>
        <v>0</v>
      </c>
      <c r="J204" s="1130">
        <f t="shared" si="39"/>
        <v>0</v>
      </c>
      <c r="K204" s="1130">
        <f t="shared" si="39"/>
        <v>0</v>
      </c>
      <c r="L204" s="1130">
        <f t="shared" si="39"/>
        <v>0</v>
      </c>
      <c r="M204" s="1130">
        <f t="shared" si="39"/>
        <v>0</v>
      </c>
      <c r="N204" s="1128"/>
      <c r="O204" s="1128"/>
      <c r="P204" s="1128"/>
    </row>
    <row r="205" spans="2:16" ht="13.15" customHeight="1" x14ac:dyDescent="0.2">
      <c r="B205" s="514"/>
      <c r="C205" s="1127" t="s">
        <v>501</v>
      </c>
      <c r="D205" s="1127"/>
      <c r="E205" s="1127"/>
      <c r="F205" s="1127"/>
      <c r="G205" s="1131">
        <f t="shared" ref="G205:M205" si="40">+G155</f>
        <v>0</v>
      </c>
      <c r="H205" s="1131">
        <f t="shared" si="40"/>
        <v>0</v>
      </c>
      <c r="I205" s="1131">
        <f t="shared" si="40"/>
        <v>0</v>
      </c>
      <c r="J205" s="1131">
        <f t="shared" si="40"/>
        <v>0</v>
      </c>
      <c r="K205" s="1131">
        <f t="shared" si="40"/>
        <v>0</v>
      </c>
      <c r="L205" s="1131">
        <f t="shared" si="40"/>
        <v>0</v>
      </c>
      <c r="M205" s="1131">
        <f t="shared" si="40"/>
        <v>0</v>
      </c>
      <c r="N205" s="1128"/>
      <c r="O205" s="1128"/>
      <c r="P205" s="1128"/>
    </row>
    <row r="206" spans="2:16" ht="13.15" customHeight="1" x14ac:dyDescent="0.2">
      <c r="B206" s="514"/>
      <c r="C206" s="1127" t="s">
        <v>422</v>
      </c>
      <c r="D206" s="1127"/>
      <c r="E206" s="1127"/>
      <c r="F206" s="1127"/>
      <c r="G206" s="1131">
        <f t="shared" ref="G206:M206" si="41">+G168-G161</f>
        <v>0</v>
      </c>
      <c r="H206" s="1131">
        <f t="shared" si="41"/>
        <v>0</v>
      </c>
      <c r="I206" s="1131">
        <f t="shared" si="41"/>
        <v>0</v>
      </c>
      <c r="J206" s="1131">
        <f t="shared" si="41"/>
        <v>0</v>
      </c>
      <c r="K206" s="1131">
        <f t="shared" si="41"/>
        <v>0</v>
      </c>
      <c r="L206" s="1131">
        <f t="shared" si="41"/>
        <v>0</v>
      </c>
      <c r="M206" s="1131">
        <f t="shared" si="41"/>
        <v>0</v>
      </c>
      <c r="N206" s="1128"/>
      <c r="O206" s="1128"/>
      <c r="P206" s="1128"/>
    </row>
    <row r="207" spans="2:16" ht="13.15" customHeight="1" x14ac:dyDescent="0.2">
      <c r="B207" s="514"/>
      <c r="C207" s="1127" t="s">
        <v>421</v>
      </c>
      <c r="D207" s="1127"/>
      <c r="E207" s="1127"/>
      <c r="F207" s="1127"/>
      <c r="G207" s="1131">
        <f t="shared" ref="G207:M209" si="42">+G161</f>
        <v>0</v>
      </c>
      <c r="H207" s="1131">
        <f t="shared" si="42"/>
        <v>0</v>
      </c>
      <c r="I207" s="1131">
        <f t="shared" si="42"/>
        <v>0</v>
      </c>
      <c r="J207" s="1131">
        <f t="shared" si="42"/>
        <v>0</v>
      </c>
      <c r="K207" s="1131">
        <f t="shared" si="42"/>
        <v>0</v>
      </c>
      <c r="L207" s="1131">
        <f t="shared" si="42"/>
        <v>0</v>
      </c>
      <c r="M207" s="1131">
        <f t="shared" si="42"/>
        <v>0</v>
      </c>
      <c r="N207" s="1128"/>
      <c r="O207" s="1128"/>
      <c r="P207" s="1128"/>
    </row>
    <row r="208" spans="2:16" ht="13.15" customHeight="1" x14ac:dyDescent="0.2">
      <c r="B208" s="514"/>
      <c r="C208" s="1127" t="s">
        <v>316</v>
      </c>
      <c r="D208" s="1127"/>
      <c r="E208" s="1127"/>
      <c r="F208" s="1127"/>
      <c r="G208" s="1131">
        <f t="shared" si="42"/>
        <v>0</v>
      </c>
      <c r="H208" s="1131">
        <f t="shared" si="42"/>
        <v>0</v>
      </c>
      <c r="I208" s="1131">
        <f t="shared" si="42"/>
        <v>0</v>
      </c>
      <c r="J208" s="1131">
        <f t="shared" si="42"/>
        <v>0</v>
      </c>
      <c r="K208" s="1131">
        <f t="shared" si="42"/>
        <v>0</v>
      </c>
      <c r="L208" s="1131">
        <f t="shared" si="42"/>
        <v>0</v>
      </c>
      <c r="M208" s="1131">
        <f t="shared" si="42"/>
        <v>0</v>
      </c>
      <c r="N208" s="1128"/>
      <c r="O208" s="1128"/>
      <c r="P208" s="1128"/>
    </row>
    <row r="209" spans="2:16" ht="13.15" customHeight="1" x14ac:dyDescent="0.2">
      <c r="B209" s="514"/>
      <c r="C209" s="1127" t="s">
        <v>317</v>
      </c>
      <c r="D209" s="1127"/>
      <c r="E209" s="1127"/>
      <c r="F209" s="1127"/>
      <c r="G209" s="1131">
        <f t="shared" si="42"/>
        <v>0</v>
      </c>
      <c r="H209" s="1131">
        <f t="shared" si="42"/>
        <v>0</v>
      </c>
      <c r="I209" s="1131">
        <f t="shared" si="42"/>
        <v>0</v>
      </c>
      <c r="J209" s="1131">
        <f t="shared" si="42"/>
        <v>0</v>
      </c>
      <c r="K209" s="1131">
        <f t="shared" si="42"/>
        <v>0</v>
      </c>
      <c r="L209" s="1131">
        <f t="shared" si="42"/>
        <v>0</v>
      </c>
      <c r="M209" s="1131">
        <f t="shared" si="42"/>
        <v>0</v>
      </c>
      <c r="N209" s="1128"/>
      <c r="O209" s="1128"/>
      <c r="P209" s="1128"/>
    </row>
    <row r="210" spans="2:16" ht="13.15" customHeight="1" x14ac:dyDescent="0.2">
      <c r="B210" s="514"/>
      <c r="C210" s="1127" t="s">
        <v>516</v>
      </c>
      <c r="D210" s="1127"/>
      <c r="E210" s="1127"/>
      <c r="F210" s="1127"/>
      <c r="G210" s="1130">
        <f t="shared" ref="G210:M210" si="43">SUM(G200:G209)-G204</f>
        <v>60150.47</v>
      </c>
      <c r="H210" s="1130">
        <f t="shared" si="43"/>
        <v>60150.47</v>
      </c>
      <c r="I210" s="1130">
        <f t="shared" si="43"/>
        <v>60150.47</v>
      </c>
      <c r="J210" s="1130">
        <f t="shared" si="43"/>
        <v>60150.47</v>
      </c>
      <c r="K210" s="1130">
        <f t="shared" si="43"/>
        <v>60150.47</v>
      </c>
      <c r="L210" s="1130">
        <f t="shared" si="43"/>
        <v>60150.47</v>
      </c>
      <c r="M210" s="1130">
        <f t="shared" si="43"/>
        <v>60150.47</v>
      </c>
      <c r="N210" s="1128"/>
      <c r="O210" s="1128"/>
      <c r="P210" s="1128"/>
    </row>
    <row r="211" spans="2:16" ht="13.15" customHeight="1" x14ac:dyDescent="0.2">
      <c r="B211" s="514"/>
      <c r="C211" s="1127" t="s">
        <v>580</v>
      </c>
      <c r="D211" s="1127"/>
      <c r="E211" s="1127"/>
      <c r="F211" s="1127"/>
      <c r="G211" s="1131">
        <f t="shared" ref="G211:M211" si="44">+G197+G210</f>
        <v>173537.52010833332</v>
      </c>
      <c r="H211" s="1131">
        <f t="shared" si="44"/>
        <v>326592.86209333339</v>
      </c>
      <c r="I211" s="1131">
        <f t="shared" si="44"/>
        <v>328349.65209333343</v>
      </c>
      <c r="J211" s="1131">
        <f t="shared" si="44"/>
        <v>330106.44209333335</v>
      </c>
      <c r="K211" s="1131">
        <f t="shared" si="44"/>
        <v>331863.23209333327</v>
      </c>
      <c r="L211" s="1131">
        <f t="shared" si="44"/>
        <v>333620.0220933333</v>
      </c>
      <c r="M211" s="1131">
        <f t="shared" si="44"/>
        <v>333620.0220933333</v>
      </c>
      <c r="N211" s="1128"/>
      <c r="O211" s="1128"/>
      <c r="P211" s="1128"/>
    </row>
    <row r="212" spans="2:16" ht="13.15" customHeight="1" x14ac:dyDescent="0.2">
      <c r="B212" s="514"/>
      <c r="C212" s="1127"/>
      <c r="D212" s="1127"/>
      <c r="E212" s="1127"/>
      <c r="F212" s="1127"/>
      <c r="G212" s="1131">
        <f t="shared" ref="G212:M212" si="45">SUM(G200:G202)</f>
        <v>60150.47</v>
      </c>
      <c r="H212" s="1131">
        <f t="shared" si="45"/>
        <v>60150.47</v>
      </c>
      <c r="I212" s="1131">
        <f t="shared" si="45"/>
        <v>60150.47</v>
      </c>
      <c r="J212" s="1131">
        <f t="shared" si="45"/>
        <v>60150.47</v>
      </c>
      <c r="K212" s="1131">
        <f t="shared" si="45"/>
        <v>60150.47</v>
      </c>
      <c r="L212" s="1131">
        <f t="shared" si="45"/>
        <v>60150.47</v>
      </c>
      <c r="M212" s="1131">
        <f t="shared" si="45"/>
        <v>60150.47</v>
      </c>
      <c r="N212" s="1128"/>
      <c r="O212" s="1128"/>
      <c r="P212" s="1128"/>
    </row>
    <row r="213" spans="2:16" ht="13.15" customHeight="1" x14ac:dyDescent="0.2">
      <c r="B213" s="514"/>
      <c r="C213" s="1127"/>
      <c r="D213" s="1127"/>
      <c r="E213" s="1127"/>
      <c r="F213" s="1127"/>
      <c r="G213" s="1131"/>
      <c r="H213" s="1131"/>
      <c r="I213" s="1131"/>
      <c r="J213" s="1131"/>
      <c r="K213" s="1131"/>
      <c r="L213" s="1131"/>
      <c r="M213" s="1131"/>
      <c r="N213" s="1128"/>
      <c r="O213" s="1128"/>
      <c r="P213" s="1128"/>
    </row>
    <row r="214" spans="2:16" ht="13.15" customHeight="1" x14ac:dyDescent="0.25">
      <c r="B214" s="514"/>
      <c r="C214" s="1126" t="s">
        <v>500</v>
      </c>
      <c r="D214" s="1127"/>
      <c r="E214" s="1127"/>
      <c r="F214" s="1127"/>
      <c r="G214" s="1132" t="str">
        <f t="shared" ref="G214:M214" si="46">+G8</f>
        <v>2014/15</v>
      </c>
      <c r="H214" s="1132" t="str">
        <f t="shared" si="46"/>
        <v>2015/16</v>
      </c>
      <c r="I214" s="1132" t="str">
        <f t="shared" si="46"/>
        <v>2016/17</v>
      </c>
      <c r="J214" s="1132" t="str">
        <f t="shared" si="46"/>
        <v>2017/18</v>
      </c>
      <c r="K214" s="1132" t="str">
        <f t="shared" si="46"/>
        <v>2018/19</v>
      </c>
      <c r="L214" s="1132" t="str">
        <f t="shared" si="46"/>
        <v>2019/20</v>
      </c>
      <c r="M214" s="1132" t="str">
        <f t="shared" si="46"/>
        <v>2020/21</v>
      </c>
      <c r="N214" s="1128"/>
      <c r="O214" s="1128"/>
      <c r="P214" s="1128"/>
    </row>
    <row r="215" spans="2:16" ht="13.15" customHeight="1" x14ac:dyDescent="0.2">
      <c r="B215" s="514"/>
      <c r="C215" s="1127" t="s">
        <v>494</v>
      </c>
      <c r="D215" s="1127"/>
      <c r="E215" s="1127"/>
      <c r="F215" s="1127"/>
      <c r="G215" s="1129"/>
      <c r="H215" s="1129"/>
      <c r="I215" s="1129"/>
      <c r="J215" s="1129"/>
      <c r="K215" s="1129"/>
      <c r="L215" s="1129"/>
      <c r="M215" s="1129"/>
      <c r="N215" s="1128"/>
      <c r="O215" s="1128"/>
      <c r="P215" s="1128"/>
    </row>
    <row r="216" spans="2:16" ht="13.15" customHeight="1" x14ac:dyDescent="0.2">
      <c r="B216" s="514"/>
      <c r="C216" s="1127" t="s">
        <v>495</v>
      </c>
      <c r="D216" s="1127"/>
      <c r="E216" s="1127"/>
      <c r="F216" s="1127"/>
      <c r="G216" s="1131">
        <f>0*(+G19+G25)</f>
        <v>0</v>
      </c>
      <c r="H216" s="1131">
        <f t="shared" ref="H216:M216" si="47">+H19+H25-H24</f>
        <v>125229.57999999999</v>
      </c>
      <c r="I216" s="1131">
        <f t="shared" si="47"/>
        <v>126873.99</v>
      </c>
      <c r="J216" s="1131">
        <f t="shared" si="47"/>
        <v>128518.40000000001</v>
      </c>
      <c r="K216" s="1131">
        <f t="shared" si="47"/>
        <v>130162.80999999998</v>
      </c>
      <c r="L216" s="1131">
        <f t="shared" si="47"/>
        <v>131807.22</v>
      </c>
      <c r="M216" s="1131">
        <f t="shared" si="47"/>
        <v>133451.63</v>
      </c>
      <c r="N216" s="1128"/>
      <c r="O216" s="1128"/>
      <c r="P216" s="1128"/>
    </row>
    <row r="217" spans="2:16" ht="13.15" customHeight="1" x14ac:dyDescent="0.2">
      <c r="B217" s="514"/>
      <c r="C217" s="1127" t="s">
        <v>496</v>
      </c>
      <c r="D217" s="1127"/>
      <c r="E217" s="1127"/>
      <c r="F217" s="1127"/>
      <c r="G217" s="1131">
        <f>+G34*0</f>
        <v>0</v>
      </c>
      <c r="H217" s="1131">
        <f t="shared" ref="H217:M217" si="48">+H34</f>
        <v>127836.54625999999</v>
      </c>
      <c r="I217" s="1131">
        <f t="shared" si="48"/>
        <v>127836.54625999999</v>
      </c>
      <c r="J217" s="1131">
        <f t="shared" si="48"/>
        <v>127836.54625999999</v>
      </c>
      <c r="K217" s="1131">
        <f t="shared" si="48"/>
        <v>127836.54625999999</v>
      </c>
      <c r="L217" s="1131">
        <f t="shared" si="48"/>
        <v>127836.54625999999</v>
      </c>
      <c r="M217" s="1131">
        <f t="shared" si="48"/>
        <v>127836.54625999999</v>
      </c>
      <c r="N217" s="1128"/>
      <c r="O217" s="1128"/>
      <c r="P217" s="1128"/>
    </row>
    <row r="218" spans="2:16" ht="13.15" customHeight="1" x14ac:dyDescent="0.2">
      <c r="B218" s="514"/>
      <c r="C218" s="1127" t="s">
        <v>612</v>
      </c>
      <c r="D218" s="1127"/>
      <c r="E218" s="1127"/>
      <c r="F218" s="1127"/>
      <c r="G218" s="1131">
        <f t="shared" ref="G218:M218" si="49">+G58</f>
        <v>0</v>
      </c>
      <c r="H218" s="1131">
        <f t="shared" si="49"/>
        <v>0</v>
      </c>
      <c r="I218" s="1131">
        <f t="shared" si="49"/>
        <v>0</v>
      </c>
      <c r="J218" s="1131">
        <f t="shared" si="49"/>
        <v>0</v>
      </c>
      <c r="K218" s="1131">
        <f t="shared" si="49"/>
        <v>0</v>
      </c>
      <c r="L218" s="1131">
        <f t="shared" si="49"/>
        <v>0</v>
      </c>
      <c r="M218" s="1131">
        <f t="shared" si="49"/>
        <v>0</v>
      </c>
      <c r="N218" s="1128"/>
      <c r="O218" s="1128"/>
      <c r="P218" s="1128"/>
    </row>
    <row r="219" spans="2:16" ht="13.15" customHeight="1" x14ac:dyDescent="0.2">
      <c r="B219" s="514"/>
      <c r="C219" s="1127" t="s">
        <v>497</v>
      </c>
      <c r="D219" s="1127"/>
      <c r="E219" s="1127"/>
      <c r="F219" s="1127"/>
      <c r="G219" s="1131">
        <f>+G24*0</f>
        <v>0</v>
      </c>
      <c r="H219" s="1131">
        <f t="shared" ref="H219:M219" si="50">+H24</f>
        <v>7088.13</v>
      </c>
      <c r="I219" s="1131">
        <f t="shared" si="50"/>
        <v>7200.51</v>
      </c>
      <c r="J219" s="1131">
        <f t="shared" si="50"/>
        <v>7312.89</v>
      </c>
      <c r="K219" s="1131">
        <f t="shared" si="50"/>
        <v>7425.27</v>
      </c>
      <c r="L219" s="1131">
        <f t="shared" si="50"/>
        <v>7537.6500000000005</v>
      </c>
      <c r="M219" s="1131">
        <f t="shared" si="50"/>
        <v>7650.0300000000007</v>
      </c>
      <c r="N219" s="1128"/>
      <c r="O219" s="1128"/>
      <c r="P219" s="1128"/>
    </row>
    <row r="220" spans="2:16" ht="13.15" customHeight="1" x14ac:dyDescent="0.2">
      <c r="B220" s="514"/>
      <c r="C220" s="1127" t="s">
        <v>492</v>
      </c>
      <c r="D220" s="1127"/>
      <c r="E220" s="1127"/>
      <c r="F220" s="1127"/>
      <c r="G220" s="1131">
        <f>+G29*0</f>
        <v>0</v>
      </c>
      <c r="H220" s="1131">
        <f t="shared" ref="H220:M220" si="51">+H29</f>
        <v>4850.18</v>
      </c>
      <c r="I220" s="1131">
        <f t="shared" si="51"/>
        <v>4850.18</v>
      </c>
      <c r="J220" s="1131">
        <f t="shared" si="51"/>
        <v>4850.18</v>
      </c>
      <c r="K220" s="1131">
        <f t="shared" si="51"/>
        <v>4850.18</v>
      </c>
      <c r="L220" s="1131">
        <f t="shared" si="51"/>
        <v>4850.18</v>
      </c>
      <c r="M220" s="1131">
        <f t="shared" si="51"/>
        <v>4850.18</v>
      </c>
      <c r="N220" s="1128"/>
      <c r="O220" s="1128"/>
      <c r="P220" s="1128"/>
    </row>
    <row r="221" spans="2:16" ht="13.15" customHeight="1" x14ac:dyDescent="0.2">
      <c r="B221" s="514"/>
      <c r="C221" s="1127" t="s">
        <v>498</v>
      </c>
      <c r="D221" s="1127"/>
      <c r="E221" s="1127"/>
      <c r="F221" s="1127"/>
      <c r="G221" s="1131">
        <f>+G47+G41</f>
        <v>4584.66</v>
      </c>
      <c r="H221" s="1131">
        <f t="shared" ref="H221:M221" si="52">+H41</f>
        <v>705.96</v>
      </c>
      <c r="I221" s="1131">
        <f t="shared" si="52"/>
        <v>705.96</v>
      </c>
      <c r="J221" s="1131">
        <f t="shared" si="52"/>
        <v>705.96</v>
      </c>
      <c r="K221" s="1131">
        <f t="shared" si="52"/>
        <v>705.96</v>
      </c>
      <c r="L221" s="1131">
        <f t="shared" si="52"/>
        <v>705.96</v>
      </c>
      <c r="M221" s="1131">
        <f t="shared" si="52"/>
        <v>705.96</v>
      </c>
      <c r="N221" s="1128"/>
      <c r="O221" s="1128"/>
      <c r="P221" s="1128"/>
    </row>
    <row r="222" spans="2:16" ht="13.15" customHeight="1" x14ac:dyDescent="0.2">
      <c r="B222" s="514"/>
      <c r="C222" s="993" t="s">
        <v>510</v>
      </c>
      <c r="D222" s="1127"/>
      <c r="E222" s="1127"/>
      <c r="F222" s="1127"/>
      <c r="G222" s="1131">
        <f t="shared" ref="G222:M222" si="53">+G45</f>
        <v>0</v>
      </c>
      <c r="H222" s="1131">
        <f t="shared" si="53"/>
        <v>0</v>
      </c>
      <c r="I222" s="1131">
        <f t="shared" si="53"/>
        <v>0</v>
      </c>
      <c r="J222" s="1131">
        <f t="shared" si="53"/>
        <v>0</v>
      </c>
      <c r="K222" s="1131">
        <f t="shared" si="53"/>
        <v>0</v>
      </c>
      <c r="L222" s="1131">
        <f t="shared" si="53"/>
        <v>0</v>
      </c>
      <c r="M222" s="1131">
        <f t="shared" si="53"/>
        <v>0</v>
      </c>
      <c r="N222" s="1128"/>
      <c r="O222" s="1128"/>
      <c r="P222" s="1128"/>
    </row>
    <row r="223" spans="2:16" ht="13.15" customHeight="1" x14ac:dyDescent="0.2">
      <c r="B223" s="514"/>
      <c r="C223" s="1127" t="s">
        <v>501</v>
      </c>
      <c r="D223" s="1127"/>
      <c r="E223" s="1127"/>
      <c r="F223" s="1127"/>
      <c r="G223" s="1131">
        <f t="shared" ref="G223:M223" si="54">+G155</f>
        <v>0</v>
      </c>
      <c r="H223" s="1131">
        <f t="shared" si="54"/>
        <v>0</v>
      </c>
      <c r="I223" s="1131">
        <f t="shared" si="54"/>
        <v>0</v>
      </c>
      <c r="J223" s="1131">
        <f t="shared" si="54"/>
        <v>0</v>
      </c>
      <c r="K223" s="1131">
        <f t="shared" si="54"/>
        <v>0</v>
      </c>
      <c r="L223" s="1131">
        <f t="shared" si="54"/>
        <v>0</v>
      </c>
      <c r="M223" s="1131">
        <f t="shared" si="54"/>
        <v>0</v>
      </c>
      <c r="N223" s="1128"/>
      <c r="O223" s="1128"/>
      <c r="P223" s="1128"/>
    </row>
    <row r="224" spans="2:16" ht="13.15" customHeight="1" x14ac:dyDescent="0.2">
      <c r="B224" s="514"/>
      <c r="C224" s="1127" t="s">
        <v>422</v>
      </c>
      <c r="D224" s="1127"/>
      <c r="E224" s="1127"/>
      <c r="F224" s="1127"/>
      <c r="G224" s="1131">
        <f t="shared" ref="G224:M224" si="55">+G86-G79</f>
        <v>0</v>
      </c>
      <c r="H224" s="1131">
        <f t="shared" si="55"/>
        <v>0</v>
      </c>
      <c r="I224" s="1131">
        <f t="shared" si="55"/>
        <v>0</v>
      </c>
      <c r="J224" s="1131">
        <f t="shared" si="55"/>
        <v>0</v>
      </c>
      <c r="K224" s="1131">
        <f t="shared" si="55"/>
        <v>0</v>
      </c>
      <c r="L224" s="1131">
        <f t="shared" si="55"/>
        <v>0</v>
      </c>
      <c r="M224" s="1131">
        <f t="shared" si="55"/>
        <v>0</v>
      </c>
      <c r="N224" s="1128"/>
      <c r="O224" s="1128"/>
      <c r="P224" s="1128"/>
    </row>
    <row r="225" spans="2:16" ht="13.15" customHeight="1" x14ac:dyDescent="0.2">
      <c r="B225" s="514"/>
      <c r="C225" s="1127" t="s">
        <v>421</v>
      </c>
      <c r="D225" s="1127"/>
      <c r="E225" s="1127"/>
      <c r="F225" s="1127"/>
      <c r="G225" s="1131">
        <f t="shared" ref="G225:M227" si="56">+G79</f>
        <v>0</v>
      </c>
      <c r="H225" s="1131">
        <f t="shared" si="56"/>
        <v>0</v>
      </c>
      <c r="I225" s="1131">
        <f t="shared" si="56"/>
        <v>0</v>
      </c>
      <c r="J225" s="1131">
        <f t="shared" si="56"/>
        <v>0</v>
      </c>
      <c r="K225" s="1131">
        <f t="shared" si="56"/>
        <v>0</v>
      </c>
      <c r="L225" s="1131">
        <f t="shared" si="56"/>
        <v>0</v>
      </c>
      <c r="M225" s="1131">
        <f t="shared" si="56"/>
        <v>0</v>
      </c>
      <c r="N225" s="1128"/>
      <c r="O225" s="1128"/>
      <c r="P225" s="1128"/>
    </row>
    <row r="226" spans="2:16" ht="13.15" customHeight="1" x14ac:dyDescent="0.2">
      <c r="B226" s="514"/>
      <c r="C226" s="1127" t="s">
        <v>316</v>
      </c>
      <c r="D226" s="1127"/>
      <c r="E226" s="1127"/>
      <c r="F226" s="1127"/>
      <c r="G226" s="1131">
        <f t="shared" si="56"/>
        <v>0</v>
      </c>
      <c r="H226" s="1131">
        <f t="shared" si="56"/>
        <v>0</v>
      </c>
      <c r="I226" s="1131">
        <f t="shared" si="56"/>
        <v>0</v>
      </c>
      <c r="J226" s="1131">
        <f t="shared" si="56"/>
        <v>0</v>
      </c>
      <c r="K226" s="1131">
        <f t="shared" si="56"/>
        <v>0</v>
      </c>
      <c r="L226" s="1131">
        <f t="shared" si="56"/>
        <v>0</v>
      </c>
      <c r="M226" s="1131">
        <f t="shared" si="56"/>
        <v>0</v>
      </c>
      <c r="N226" s="1128"/>
      <c r="O226" s="1128"/>
      <c r="P226" s="1128"/>
    </row>
    <row r="227" spans="2:16" ht="13.15" customHeight="1" x14ac:dyDescent="0.2">
      <c r="B227" s="514"/>
      <c r="C227" s="1127" t="s">
        <v>317</v>
      </c>
      <c r="D227" s="1127"/>
      <c r="E227" s="1127"/>
      <c r="F227" s="1127"/>
      <c r="G227" s="1131">
        <f t="shared" si="56"/>
        <v>0</v>
      </c>
      <c r="H227" s="1131">
        <f t="shared" si="56"/>
        <v>0</v>
      </c>
      <c r="I227" s="1131">
        <f t="shared" si="56"/>
        <v>0</v>
      </c>
      <c r="J227" s="1131">
        <f t="shared" si="56"/>
        <v>0</v>
      </c>
      <c r="K227" s="1131">
        <f t="shared" si="56"/>
        <v>0</v>
      </c>
      <c r="L227" s="1131">
        <f t="shared" si="56"/>
        <v>0</v>
      </c>
      <c r="M227" s="1131">
        <f t="shared" si="56"/>
        <v>0</v>
      </c>
      <c r="N227" s="1128"/>
      <c r="O227" s="1128"/>
      <c r="P227" s="1128"/>
    </row>
    <row r="228" spans="2:16" ht="13.15" customHeight="1" x14ac:dyDescent="0.2">
      <c r="B228" s="514"/>
      <c r="C228" s="1127" t="s">
        <v>515</v>
      </c>
      <c r="D228" s="1127"/>
      <c r="E228" s="1127"/>
      <c r="F228" s="1127"/>
      <c r="G228" s="1131">
        <f t="shared" ref="G228:M228" si="57">SUM(G216:G227)-G222</f>
        <v>4584.66</v>
      </c>
      <c r="H228" s="1131">
        <f t="shared" si="57"/>
        <v>265710.39626000001</v>
      </c>
      <c r="I228" s="1131">
        <f t="shared" si="57"/>
        <v>267467.18626000005</v>
      </c>
      <c r="J228" s="1131">
        <f t="shared" si="57"/>
        <v>269223.97626000002</v>
      </c>
      <c r="K228" s="1131">
        <f t="shared" si="57"/>
        <v>270980.76626</v>
      </c>
      <c r="L228" s="1131">
        <f t="shared" si="57"/>
        <v>272737.55626000004</v>
      </c>
      <c r="M228" s="1131">
        <f t="shared" si="57"/>
        <v>274494.34626000002</v>
      </c>
      <c r="N228" s="1128"/>
      <c r="O228" s="1128"/>
      <c r="P228" s="1128"/>
    </row>
    <row r="229" spans="2:16" ht="13.15" customHeight="1" x14ac:dyDescent="0.2">
      <c r="B229" s="514"/>
      <c r="C229" s="1127"/>
      <c r="D229" s="1127"/>
      <c r="E229" s="1127"/>
      <c r="F229" s="1127"/>
      <c r="G229" s="1129"/>
      <c r="H229" s="1129"/>
      <c r="I229" s="1129"/>
      <c r="J229" s="1129"/>
      <c r="K229" s="1129"/>
      <c r="L229" s="1129"/>
      <c r="M229" s="1129"/>
      <c r="N229" s="1128"/>
      <c r="O229" s="1128"/>
      <c r="P229" s="1128"/>
    </row>
    <row r="230" spans="2:16" ht="13.15" customHeight="1" x14ac:dyDescent="0.2">
      <c r="B230" s="514"/>
      <c r="C230" s="1127" t="s">
        <v>499</v>
      </c>
      <c r="D230" s="1127"/>
      <c r="E230" s="1127"/>
      <c r="F230" s="1127"/>
      <c r="G230" s="1129"/>
      <c r="H230" s="1129"/>
      <c r="I230" s="1129"/>
      <c r="J230" s="1129"/>
      <c r="K230" s="1129"/>
      <c r="L230" s="1129"/>
      <c r="M230" s="1129"/>
      <c r="N230" s="1128"/>
      <c r="O230" s="1128"/>
      <c r="P230" s="1128"/>
    </row>
    <row r="231" spans="2:16" ht="13.15" customHeight="1" x14ac:dyDescent="0.2">
      <c r="B231" s="514"/>
      <c r="C231" s="1127" t="s">
        <v>495</v>
      </c>
      <c r="D231" s="1127"/>
      <c r="E231" s="1127"/>
      <c r="F231" s="1127"/>
      <c r="G231" s="1131">
        <f>7/12*G109*0</f>
        <v>0</v>
      </c>
      <c r="H231" s="1131">
        <f t="shared" ref="H231:M231" si="58">5/12*G109+7/12*H109</f>
        <v>50597.81</v>
      </c>
      <c r="I231" s="1131">
        <f t="shared" si="58"/>
        <v>50597.81</v>
      </c>
      <c r="J231" s="1131">
        <f t="shared" si="58"/>
        <v>50597.81</v>
      </c>
      <c r="K231" s="1131">
        <f t="shared" si="58"/>
        <v>50597.81</v>
      </c>
      <c r="L231" s="1131">
        <f t="shared" si="58"/>
        <v>50597.81</v>
      </c>
      <c r="M231" s="1131">
        <f t="shared" si="58"/>
        <v>50597.81</v>
      </c>
      <c r="N231" s="1128"/>
      <c r="O231" s="1128"/>
      <c r="P231" s="1128"/>
    </row>
    <row r="232" spans="2:16" ht="13.15" customHeight="1" x14ac:dyDescent="0.2">
      <c r="B232" s="514"/>
      <c r="C232" s="1127" t="s">
        <v>496</v>
      </c>
      <c r="D232" s="1127"/>
      <c r="E232" s="1127"/>
      <c r="F232" s="1127"/>
      <c r="G232" s="1131">
        <f>7/12*G114*0</f>
        <v>0</v>
      </c>
      <c r="H232" s="1131">
        <f t="shared" ref="H232:M232" si="59">5/12*G114+7/12*H114</f>
        <v>9552.66</v>
      </c>
      <c r="I232" s="1131">
        <f t="shared" si="59"/>
        <v>9552.66</v>
      </c>
      <c r="J232" s="1131">
        <f t="shared" si="59"/>
        <v>9552.66</v>
      </c>
      <c r="K232" s="1131">
        <f t="shared" si="59"/>
        <v>9552.66</v>
      </c>
      <c r="L232" s="1131">
        <f t="shared" si="59"/>
        <v>9552.66</v>
      </c>
      <c r="M232" s="1131">
        <f t="shared" si="59"/>
        <v>9552.66</v>
      </c>
      <c r="N232" s="1128"/>
      <c r="O232" s="1128"/>
      <c r="P232" s="1128"/>
    </row>
    <row r="233" spans="2:16" ht="13.15" customHeight="1" x14ac:dyDescent="0.2">
      <c r="B233" s="514"/>
      <c r="C233" s="1127" t="s">
        <v>612</v>
      </c>
      <c r="D233" s="1127"/>
      <c r="E233" s="1127"/>
      <c r="F233" s="1127"/>
      <c r="G233" s="1131">
        <f>7/12*G142*0</f>
        <v>0</v>
      </c>
      <c r="H233" s="1131">
        <f>5/12*G142+7/12*H142</f>
        <v>0</v>
      </c>
      <c r="I233" s="1131">
        <f>5/12*I142+7/12*J142</f>
        <v>0</v>
      </c>
      <c r="J233" s="1131">
        <f>5/12*J142+7/12*K142</f>
        <v>0</v>
      </c>
      <c r="K233" s="1131">
        <f>5/12*K142+7/12*L142</f>
        <v>0</v>
      </c>
      <c r="L233" s="1131">
        <f>5/12*L142+7/12*M142</f>
        <v>0</v>
      </c>
      <c r="M233" s="1131">
        <f>5/12*L142+7/12*L142</f>
        <v>0</v>
      </c>
      <c r="N233" s="1128"/>
      <c r="O233" s="1128"/>
      <c r="P233" s="1128"/>
    </row>
    <row r="234" spans="2:16" ht="13.15" customHeight="1" x14ac:dyDescent="0.2">
      <c r="B234" s="514"/>
      <c r="C234" s="1127" t="s">
        <v>498</v>
      </c>
      <c r="D234" s="1127"/>
      <c r="E234" s="1127"/>
      <c r="F234" s="1127"/>
      <c r="G234" s="1131">
        <f>5/12*E174+7/12*G145</f>
        <v>35087.77416666667</v>
      </c>
      <c r="H234" s="1131">
        <f t="shared" ref="H234:M234" si="60">5/12*(G121+G126)+7/12*(H121+H126)</f>
        <v>0</v>
      </c>
      <c r="I234" s="1131">
        <f t="shared" si="60"/>
        <v>0</v>
      </c>
      <c r="J234" s="1131">
        <f t="shared" si="60"/>
        <v>0</v>
      </c>
      <c r="K234" s="1131">
        <f t="shared" si="60"/>
        <v>0</v>
      </c>
      <c r="L234" s="1131">
        <f t="shared" si="60"/>
        <v>0</v>
      </c>
      <c r="M234" s="1131">
        <f t="shared" si="60"/>
        <v>0</v>
      </c>
      <c r="N234" s="1128"/>
      <c r="O234" s="1128"/>
      <c r="P234" s="1128"/>
    </row>
    <row r="235" spans="2:16" ht="13.15" customHeight="1" x14ac:dyDescent="0.2">
      <c r="B235" s="514"/>
      <c r="C235" s="993" t="s">
        <v>510</v>
      </c>
      <c r="D235" s="1127"/>
      <c r="E235" s="1127"/>
      <c r="F235" s="1127"/>
      <c r="G235" s="1131">
        <f>7/12*G131</f>
        <v>0</v>
      </c>
      <c r="H235" s="1131">
        <f t="shared" ref="H235:M235" si="61">5/12*G131+7/12*H131</f>
        <v>0</v>
      </c>
      <c r="I235" s="1131">
        <f t="shared" si="61"/>
        <v>0</v>
      </c>
      <c r="J235" s="1131">
        <f t="shared" si="61"/>
        <v>0</v>
      </c>
      <c r="K235" s="1131">
        <f t="shared" si="61"/>
        <v>0</v>
      </c>
      <c r="L235" s="1131">
        <f t="shared" si="61"/>
        <v>0</v>
      </c>
      <c r="M235" s="1131">
        <f t="shared" si="61"/>
        <v>0</v>
      </c>
      <c r="N235" s="1128"/>
      <c r="O235" s="1128"/>
      <c r="P235" s="1128"/>
    </row>
    <row r="236" spans="2:16" ht="13.15" customHeight="1" x14ac:dyDescent="0.2">
      <c r="B236" s="514"/>
      <c r="C236" s="1127" t="s">
        <v>501</v>
      </c>
      <c r="D236" s="1127"/>
      <c r="E236" s="1127"/>
      <c r="F236" s="1127"/>
      <c r="G236" s="1131">
        <f>7/12*G155</f>
        <v>0</v>
      </c>
      <c r="H236" s="1131">
        <f t="shared" ref="H236:M236" si="62">5/12*G155+7/12*H155</f>
        <v>0</v>
      </c>
      <c r="I236" s="1131">
        <f t="shared" si="62"/>
        <v>0</v>
      </c>
      <c r="J236" s="1131">
        <f t="shared" si="62"/>
        <v>0</v>
      </c>
      <c r="K236" s="1131">
        <f t="shared" si="62"/>
        <v>0</v>
      </c>
      <c r="L236" s="1131">
        <f t="shared" si="62"/>
        <v>0</v>
      </c>
      <c r="M236" s="1131">
        <f t="shared" si="62"/>
        <v>0</v>
      </c>
      <c r="N236" s="1128"/>
      <c r="O236" s="1128"/>
      <c r="P236" s="1128"/>
    </row>
    <row r="237" spans="2:16" ht="13.15" customHeight="1" x14ac:dyDescent="0.2">
      <c r="B237" s="514"/>
      <c r="C237" s="1127" t="s">
        <v>422</v>
      </c>
      <c r="D237" s="1127"/>
      <c r="E237" s="1127"/>
      <c r="F237" s="1127"/>
      <c r="G237" s="1131">
        <f>7/12*(G168-G161)</f>
        <v>0</v>
      </c>
      <c r="H237" s="1131">
        <f t="shared" ref="H237:M237" si="63">5/12*(G168-G161)+7/12*(H168-H161)</f>
        <v>0</v>
      </c>
      <c r="I237" s="1131">
        <f t="shared" si="63"/>
        <v>0</v>
      </c>
      <c r="J237" s="1131">
        <f t="shared" si="63"/>
        <v>0</v>
      </c>
      <c r="K237" s="1131">
        <f t="shared" si="63"/>
        <v>0</v>
      </c>
      <c r="L237" s="1131">
        <f t="shared" si="63"/>
        <v>0</v>
      </c>
      <c r="M237" s="1131">
        <f t="shared" si="63"/>
        <v>0</v>
      </c>
      <c r="N237" s="1128"/>
      <c r="O237" s="1128"/>
      <c r="P237" s="1128"/>
    </row>
    <row r="238" spans="2:16" ht="13.15" customHeight="1" x14ac:dyDescent="0.2">
      <c r="B238" s="514"/>
      <c r="C238" s="1127" t="s">
        <v>421</v>
      </c>
      <c r="D238" s="1127"/>
      <c r="E238" s="1127"/>
      <c r="F238" s="1127"/>
      <c r="G238" s="1131">
        <f>7/12*G161</f>
        <v>0</v>
      </c>
      <c r="H238" s="1131">
        <f t="shared" ref="H238:M240" si="64">5/12*G161+7/12*H161</f>
        <v>0</v>
      </c>
      <c r="I238" s="1131">
        <f t="shared" si="64"/>
        <v>0</v>
      </c>
      <c r="J238" s="1131">
        <f t="shared" si="64"/>
        <v>0</v>
      </c>
      <c r="K238" s="1131">
        <f t="shared" si="64"/>
        <v>0</v>
      </c>
      <c r="L238" s="1131">
        <f t="shared" si="64"/>
        <v>0</v>
      </c>
      <c r="M238" s="1131">
        <f t="shared" si="64"/>
        <v>0</v>
      </c>
      <c r="N238" s="1128"/>
      <c r="O238" s="1128"/>
      <c r="P238" s="1128"/>
    </row>
    <row r="239" spans="2:16" ht="13.15" customHeight="1" x14ac:dyDescent="0.2">
      <c r="B239" s="514"/>
      <c r="C239" s="1127" t="s">
        <v>316</v>
      </c>
      <c r="D239" s="1127"/>
      <c r="E239" s="1127"/>
      <c r="F239" s="1127"/>
      <c r="G239" s="1131">
        <f>7/12*G162</f>
        <v>0</v>
      </c>
      <c r="H239" s="1131">
        <f t="shared" si="64"/>
        <v>0</v>
      </c>
      <c r="I239" s="1131">
        <f t="shared" si="64"/>
        <v>0</v>
      </c>
      <c r="J239" s="1131">
        <f t="shared" si="64"/>
        <v>0</v>
      </c>
      <c r="K239" s="1131">
        <f t="shared" si="64"/>
        <v>0</v>
      </c>
      <c r="L239" s="1131">
        <f t="shared" si="64"/>
        <v>0</v>
      </c>
      <c r="M239" s="1131">
        <f t="shared" si="64"/>
        <v>0</v>
      </c>
      <c r="N239" s="1128"/>
      <c r="O239" s="1128"/>
      <c r="P239" s="1128"/>
    </row>
    <row r="240" spans="2:16" ht="13.15" customHeight="1" x14ac:dyDescent="0.2">
      <c r="B240" s="514"/>
      <c r="C240" s="1127" t="s">
        <v>317</v>
      </c>
      <c r="D240" s="1127"/>
      <c r="E240" s="1127"/>
      <c r="F240" s="1127"/>
      <c r="G240" s="1131">
        <f>7/12*G163</f>
        <v>0</v>
      </c>
      <c r="H240" s="1131">
        <f t="shared" si="64"/>
        <v>0</v>
      </c>
      <c r="I240" s="1131">
        <f t="shared" si="64"/>
        <v>0</v>
      </c>
      <c r="J240" s="1131">
        <f t="shared" si="64"/>
        <v>0</v>
      </c>
      <c r="K240" s="1131">
        <f t="shared" si="64"/>
        <v>0</v>
      </c>
      <c r="L240" s="1131">
        <f t="shared" si="64"/>
        <v>0</v>
      </c>
      <c r="M240" s="1131">
        <f t="shared" si="64"/>
        <v>0</v>
      </c>
      <c r="N240" s="1128"/>
      <c r="O240" s="1128"/>
      <c r="P240" s="1128"/>
    </row>
    <row r="241" spans="2:16" ht="13.15" customHeight="1" x14ac:dyDescent="0.2">
      <c r="B241" s="514"/>
      <c r="C241" s="1127" t="s">
        <v>516</v>
      </c>
      <c r="D241" s="1127"/>
      <c r="E241" s="1127"/>
      <c r="F241" s="1127"/>
      <c r="G241" s="1131">
        <f t="shared" ref="G241:M241" si="65">SUM(G231:G240)-G235</f>
        <v>35087.77416666667</v>
      </c>
      <c r="H241" s="1131">
        <f t="shared" si="65"/>
        <v>60150.47</v>
      </c>
      <c r="I241" s="1131">
        <f t="shared" si="65"/>
        <v>60150.47</v>
      </c>
      <c r="J241" s="1131">
        <f t="shared" si="65"/>
        <v>60150.47</v>
      </c>
      <c r="K241" s="1131">
        <f t="shared" si="65"/>
        <v>60150.47</v>
      </c>
      <c r="L241" s="1131">
        <f t="shared" si="65"/>
        <v>60150.47</v>
      </c>
      <c r="M241" s="1131">
        <f t="shared" si="65"/>
        <v>60150.47</v>
      </c>
      <c r="N241" s="1128"/>
      <c r="O241" s="1128"/>
      <c r="P241" s="1128"/>
    </row>
    <row r="242" spans="2:16" ht="13.15" customHeight="1" x14ac:dyDescent="0.2">
      <c r="B242" s="514"/>
      <c r="C242" s="1127" t="s">
        <v>580</v>
      </c>
      <c r="D242" s="1127"/>
      <c r="E242" s="1127"/>
      <c r="F242" s="1127"/>
      <c r="G242" s="1131">
        <f t="shared" ref="G242:M242" si="66">+G228+G241</f>
        <v>39672.434166666673</v>
      </c>
      <c r="H242" s="1131">
        <f t="shared" si="66"/>
        <v>325860.86626000004</v>
      </c>
      <c r="I242" s="1131">
        <f t="shared" si="66"/>
        <v>327617.65626000008</v>
      </c>
      <c r="J242" s="1131">
        <f t="shared" si="66"/>
        <v>329374.44626</v>
      </c>
      <c r="K242" s="1131">
        <f t="shared" si="66"/>
        <v>331131.23626000003</v>
      </c>
      <c r="L242" s="1131">
        <f t="shared" si="66"/>
        <v>332888.02626000007</v>
      </c>
      <c r="M242" s="1131">
        <f t="shared" si="66"/>
        <v>334644.81625999999</v>
      </c>
      <c r="N242" s="1128"/>
      <c r="O242" s="1128"/>
      <c r="P242" s="1128"/>
    </row>
    <row r="243" spans="2:16" ht="13.15" customHeight="1" x14ac:dyDescent="0.2">
      <c r="B243" s="514"/>
      <c r="C243" s="1127"/>
      <c r="D243" s="1127"/>
      <c r="E243" s="1127"/>
      <c r="F243" s="1127"/>
      <c r="G243" s="1129"/>
      <c r="H243" s="1129"/>
      <c r="I243" s="1129"/>
      <c r="J243" s="1129"/>
      <c r="K243" s="1129"/>
      <c r="L243" s="1129"/>
      <c r="M243" s="1129"/>
      <c r="N243" s="1128"/>
      <c r="O243" s="1128"/>
      <c r="P243" s="1128"/>
    </row>
    <row r="244" spans="2:16" ht="13.15" customHeight="1" x14ac:dyDescent="0.2">
      <c r="C244" s="1128"/>
      <c r="D244" s="1128"/>
      <c r="E244" s="1128"/>
      <c r="F244" s="1128"/>
      <c r="G244" s="1133"/>
      <c r="H244" s="1133"/>
      <c r="I244" s="1133"/>
      <c r="J244" s="1133"/>
      <c r="K244" s="1133"/>
      <c r="L244" s="1133"/>
      <c r="M244" s="1133"/>
      <c r="N244" s="1128"/>
      <c r="O244" s="1128"/>
      <c r="P244" s="1128"/>
    </row>
    <row r="245" spans="2:16" ht="13.15" customHeight="1" x14ac:dyDescent="0.2">
      <c r="C245" s="1128"/>
      <c r="D245" s="1128"/>
      <c r="E245" s="1128"/>
      <c r="F245" s="1128"/>
      <c r="G245" s="1133"/>
      <c r="H245" s="1133"/>
      <c r="I245" s="1133"/>
      <c r="J245" s="1133"/>
      <c r="K245" s="1133"/>
      <c r="L245" s="1133"/>
      <c r="M245" s="1133"/>
      <c r="N245" s="1128"/>
      <c r="O245" s="1128"/>
      <c r="P245" s="1128"/>
    </row>
    <row r="246" spans="2:16" ht="13.15" customHeight="1" x14ac:dyDescent="0.2">
      <c r="C246" s="1128"/>
      <c r="D246" s="1128"/>
      <c r="E246" s="1128"/>
      <c r="F246" s="1128"/>
      <c r="G246" s="1133"/>
      <c r="H246" s="1133"/>
      <c r="I246" s="1133"/>
      <c r="J246" s="1133"/>
      <c r="K246" s="1133"/>
      <c r="L246" s="1133"/>
      <c r="M246" s="1133"/>
      <c r="N246" s="1128"/>
      <c r="O246" s="1128"/>
      <c r="P246" s="1128"/>
    </row>
    <row r="247" spans="2:16" ht="13.15" customHeight="1" x14ac:dyDescent="0.2">
      <c r="C247" s="1128"/>
      <c r="D247" s="1128"/>
      <c r="E247" s="1128"/>
      <c r="F247" s="1128"/>
      <c r="G247" s="1133"/>
      <c r="H247" s="1133"/>
      <c r="I247" s="1133"/>
      <c r="J247" s="1133"/>
      <c r="K247" s="1133"/>
      <c r="L247" s="1133"/>
      <c r="M247" s="1133"/>
      <c r="N247" s="1128"/>
      <c r="O247" s="1128"/>
      <c r="P247" s="1128"/>
    </row>
    <row r="248" spans="2:16" ht="13.15" customHeight="1" x14ac:dyDescent="0.2">
      <c r="C248" s="1128"/>
      <c r="D248" s="1128" t="s">
        <v>105</v>
      </c>
      <c r="E248" s="1128">
        <v>12</v>
      </c>
      <c r="F248" s="1128"/>
      <c r="G248" s="1133"/>
      <c r="H248" s="1133"/>
      <c r="I248" s="1133"/>
      <c r="J248" s="1133"/>
      <c r="K248" s="1133"/>
      <c r="L248" s="1133"/>
      <c r="M248" s="1133"/>
      <c r="N248" s="1128"/>
      <c r="O248" s="1128"/>
      <c r="P248" s="1128"/>
    </row>
    <row r="249" spans="2:16" ht="13.15" customHeight="1" x14ac:dyDescent="0.2">
      <c r="C249" s="1128"/>
      <c r="D249" s="1128" t="s">
        <v>4</v>
      </c>
      <c r="E249" s="1128">
        <v>7</v>
      </c>
      <c r="F249" s="1128"/>
      <c r="G249" s="1133"/>
      <c r="H249" s="1133"/>
      <c r="I249" s="1133"/>
      <c r="J249" s="1133"/>
      <c r="K249" s="1133"/>
      <c r="L249" s="1133"/>
      <c r="M249" s="1133"/>
      <c r="N249" s="1128"/>
      <c r="O249" s="1128"/>
      <c r="P249" s="1128"/>
    </row>
    <row r="250" spans="2:16" ht="13.15" customHeight="1" x14ac:dyDescent="0.2">
      <c r="C250" s="1128"/>
      <c r="D250" s="1128" t="s">
        <v>40</v>
      </c>
      <c r="E250" s="1128"/>
      <c r="F250" s="1128"/>
      <c r="G250" s="1133"/>
      <c r="H250" s="1133"/>
      <c r="I250" s="1133"/>
      <c r="J250" s="1133"/>
      <c r="K250" s="1133"/>
      <c r="L250" s="1133"/>
      <c r="M250" s="1133"/>
      <c r="N250" s="1128"/>
      <c r="O250" s="1128"/>
      <c r="P250" s="1128"/>
    </row>
    <row r="251" spans="2:16" ht="13.15" customHeight="1" x14ac:dyDescent="0.2">
      <c r="C251" s="1128"/>
      <c r="D251" s="1128"/>
      <c r="E251" s="1128"/>
      <c r="F251" s="1128"/>
      <c r="G251" s="1133"/>
      <c r="H251" s="1133"/>
      <c r="I251" s="1133"/>
      <c r="J251" s="1133"/>
      <c r="K251" s="1133"/>
      <c r="L251" s="1133"/>
      <c r="M251" s="1133"/>
      <c r="N251" s="1128"/>
      <c r="O251" s="1128"/>
      <c r="P251" s="1128"/>
    </row>
    <row r="252" spans="2:16" ht="13.15" customHeight="1" x14ac:dyDescent="0.2">
      <c r="C252" s="1128"/>
      <c r="D252" s="1128" t="s">
        <v>46</v>
      </c>
      <c r="E252" s="1128"/>
      <c r="F252" s="1128"/>
      <c r="G252" s="1133"/>
      <c r="H252" s="1133"/>
      <c r="I252" s="1133"/>
      <c r="J252" s="1133"/>
      <c r="K252" s="1133"/>
      <c r="L252" s="1133"/>
      <c r="M252" s="1133"/>
      <c r="N252" s="1128"/>
      <c r="O252" s="1128"/>
      <c r="P252" s="1128"/>
    </row>
    <row r="253" spans="2:16" ht="13.15" customHeight="1" x14ac:dyDescent="0.2">
      <c r="C253" s="1128"/>
      <c r="D253" s="1134" t="s">
        <v>48</v>
      </c>
      <c r="E253" s="1128"/>
      <c r="F253" s="1128"/>
      <c r="G253" s="1133"/>
      <c r="H253" s="1133"/>
      <c r="I253" s="1133"/>
      <c r="J253" s="1133"/>
      <c r="K253" s="1133"/>
      <c r="L253" s="1133"/>
      <c r="M253" s="1133"/>
      <c r="N253" s="1128"/>
      <c r="O253" s="1128"/>
      <c r="P253" s="1128"/>
    </row>
    <row r="254" spans="2:16" ht="13.15" customHeight="1" x14ac:dyDescent="0.2">
      <c r="C254" s="1128"/>
      <c r="D254" s="1134" t="s">
        <v>114</v>
      </c>
      <c r="E254" s="1128"/>
      <c r="F254" s="1128"/>
      <c r="G254" s="1133"/>
      <c r="H254" s="1133"/>
      <c r="I254" s="1133"/>
      <c r="J254" s="1133"/>
      <c r="K254" s="1133"/>
      <c r="L254" s="1133"/>
      <c r="M254" s="1133"/>
      <c r="N254" s="1128"/>
      <c r="O254" s="1128"/>
      <c r="P254" s="1128"/>
    </row>
    <row r="255" spans="2:16" ht="13.15" customHeight="1" x14ac:dyDescent="0.2">
      <c r="C255" s="1128"/>
      <c r="D255" s="1134" t="s">
        <v>47</v>
      </c>
      <c r="E255" s="1128"/>
      <c r="F255" s="1128"/>
      <c r="G255" s="1133"/>
      <c r="H255" s="1133"/>
      <c r="I255" s="1133"/>
      <c r="J255" s="1133"/>
      <c r="K255" s="1133"/>
      <c r="L255" s="1133"/>
      <c r="M255" s="1133"/>
      <c r="N255" s="1128"/>
      <c r="O255" s="1128"/>
      <c r="P255" s="1128"/>
    </row>
    <row r="256" spans="2:16" ht="13.15" customHeight="1" x14ac:dyDescent="0.2">
      <c r="C256" s="1128"/>
      <c r="D256" s="1134" t="s">
        <v>116</v>
      </c>
      <c r="E256" s="1128"/>
      <c r="F256" s="1128"/>
      <c r="G256" s="1133"/>
      <c r="H256" s="1133"/>
      <c r="I256" s="1133"/>
      <c r="J256" s="1133"/>
      <c r="K256" s="1133"/>
      <c r="L256" s="1133"/>
      <c r="M256" s="1133"/>
      <c r="N256" s="1128"/>
      <c r="O256" s="1128"/>
      <c r="P256" s="1128"/>
    </row>
    <row r="257" spans="4:4" ht="13.15" customHeight="1" x14ac:dyDescent="0.2">
      <c r="D257" s="5"/>
    </row>
    <row r="258" spans="4:4" ht="13.15" customHeight="1" x14ac:dyDescent="0.2">
      <c r="D258" s="5"/>
    </row>
    <row r="259" spans="4:4" ht="13.15" customHeight="1" x14ac:dyDescent="0.2">
      <c r="D259" s="5"/>
    </row>
    <row r="260" spans="4:4" ht="13.15" customHeight="1" x14ac:dyDescent="0.2">
      <c r="D260" s="555"/>
    </row>
    <row r="261" spans="4:4" ht="13.15" customHeight="1" x14ac:dyDescent="0.2">
      <c r="D261" s="552"/>
    </row>
    <row r="262" spans="4:4" ht="13.15" customHeight="1" x14ac:dyDescent="0.2">
      <c r="D262" s="546"/>
    </row>
    <row r="263" spans="4:4" ht="13.15" customHeight="1" x14ac:dyDescent="0.2">
      <c r="D263" s="546"/>
    </row>
    <row r="264" spans="4:4" ht="13.15" customHeight="1" x14ac:dyDescent="0.2">
      <c r="D264" s="546"/>
    </row>
    <row r="265" spans="4:4" ht="13.15" customHeight="1" x14ac:dyDescent="0.2">
      <c r="D265" s="546"/>
    </row>
    <row r="266" spans="4:4" ht="13.15" customHeight="1" x14ac:dyDescent="0.2">
      <c r="D266" s="546"/>
    </row>
    <row r="267" spans="4:4" ht="13.15" customHeight="1" x14ac:dyDescent="0.2">
      <c r="D267" s="546"/>
    </row>
    <row r="268" spans="4:4" ht="13.15" customHeight="1" x14ac:dyDescent="0.2">
      <c r="D268" s="546"/>
    </row>
    <row r="269" spans="4:4" ht="13.15" customHeight="1" x14ac:dyDescent="0.2">
      <c r="D269" s="546"/>
    </row>
    <row r="270" spans="4:4" ht="13.15" customHeight="1" x14ac:dyDescent="0.2">
      <c r="D270" s="546"/>
    </row>
    <row r="271" spans="4:4" ht="13.15" customHeight="1" x14ac:dyDescent="0.2">
      <c r="D271" s="546"/>
    </row>
    <row r="272" spans="4:4" ht="13.15" customHeight="1" x14ac:dyDescent="0.2">
      <c r="D272" s="546"/>
    </row>
    <row r="273" spans="4:4" ht="13.15" customHeight="1" x14ac:dyDescent="0.2">
      <c r="D273" s="551"/>
    </row>
    <row r="274" spans="4:4" ht="13.15" customHeight="1" x14ac:dyDescent="0.2">
      <c r="D274" s="559"/>
    </row>
    <row r="275" spans="4:4" ht="13.15" customHeight="1" x14ac:dyDescent="0.2">
      <c r="D275" s="546"/>
    </row>
    <row r="276" spans="4:4" ht="13.15" customHeight="1" x14ac:dyDescent="0.2">
      <c r="D276" s="546"/>
    </row>
    <row r="277" spans="4:4" ht="13.15" customHeight="1" x14ac:dyDescent="0.2">
      <c r="D277" s="546"/>
    </row>
    <row r="278" spans="4:4" ht="13.15" customHeight="1" x14ac:dyDescent="0.2">
      <c r="D278" s="553"/>
    </row>
    <row r="279" spans="4:4" ht="13.15" customHeight="1" x14ac:dyDescent="0.2">
      <c r="D279" s="553"/>
    </row>
  </sheetData>
  <sheetProtection algorithmName="SHA-512" hashValue="qCtdyebSqUfRuvJRZNclQAZkW3RzHRtQknrl/vdEBY7m3sPbvHy9ZLNJ8hhDJMjWxnKcn9XHH4MHePEyFF6fUA==" saltValue="WKrA0Yqo+FFId0gUkklH7Q==" spinCount="100000" sheet="1" objects="1" scenarios="1"/>
  <mergeCells count="21">
    <mergeCell ref="D68:E68"/>
    <mergeCell ref="D69:E69"/>
    <mergeCell ref="D70:E70"/>
    <mergeCell ref="D71:E71"/>
    <mergeCell ref="D82:E82"/>
    <mergeCell ref="D152:E152"/>
    <mergeCell ref="D153:E153"/>
    <mergeCell ref="D164:E164"/>
    <mergeCell ref="D166:E166"/>
    <mergeCell ref="D37:E37"/>
    <mergeCell ref="D38:E38"/>
    <mergeCell ref="D39:E39"/>
    <mergeCell ref="D40:E40"/>
    <mergeCell ref="D165:E165"/>
    <mergeCell ref="D83:E83"/>
    <mergeCell ref="D84:E84"/>
    <mergeCell ref="D123:E123"/>
    <mergeCell ref="D124:E124"/>
    <mergeCell ref="D125:E125"/>
    <mergeCell ref="D151:E151"/>
    <mergeCell ref="D67:E67"/>
  </mergeCells>
  <dataValidations count="2">
    <dataValidation type="list" allowBlank="1" showInputMessage="1" showErrorMessage="1" sqref="E117">
      <formula1>$D$252:$D$256</formula1>
    </dataValidation>
    <dataValidation type="list" allowBlank="1" showInputMessage="1" showErrorMessage="1" sqref="E116 E120 E118">
      <formula1>"ja, nee"</formula1>
    </dataValidation>
  </dataValidations>
  <pageMargins left="0.70866141732283472" right="0.70866141732283472" top="0.74803149606299213" bottom="0.74803149606299213" header="0.31496062992125984" footer="0.31496062992125984"/>
  <pageSetup paperSize="9" scale="55" orientation="portrait" r:id="rId1"/>
  <headerFooter>
    <oddHeader>&amp;L&amp;"Arial,Vet"&amp;F&amp;R&amp;"Arial,Vet"&amp;A</oddHeader>
    <oddFooter>&amp;L&amp;"Arial,Vet"keizer / goedhart&amp;C&amp;"Arial,Vet"pagina &amp;P&amp;R&amp;"Arial,Vet"&amp;D</oddFooter>
  </headerFooter>
  <rowBreaks count="2" manualBreakCount="2">
    <brk id="93" max="16383" man="1"/>
    <brk id="17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196"/>
  <sheetViews>
    <sheetView zoomScale="85" zoomScaleNormal="85" zoomScaleSheetLayoutView="85" workbookViewId="0"/>
  </sheetViews>
  <sheetFormatPr defaultColWidth="9.140625" defaultRowHeight="13.15" customHeight="1" x14ac:dyDescent="0.2"/>
  <cols>
    <col min="1" max="1" width="3.7109375" style="673" customWidth="1"/>
    <col min="2" max="2" width="2.85546875" style="673" customWidth="1"/>
    <col min="3" max="3" width="2.7109375" style="673" customWidth="1"/>
    <col min="4" max="4" width="37" style="673" customWidth="1"/>
    <col min="5" max="5" width="2" style="673" customWidth="1"/>
    <col min="6" max="6" width="9.140625" style="679" customWidth="1"/>
    <col min="7" max="7" width="2.42578125" style="673" customWidth="1"/>
    <col min="8" max="8" width="11.42578125" style="673" customWidth="1"/>
    <col min="9" max="15" width="13.28515625" style="673" bestFit="1" customWidth="1"/>
    <col min="16" max="16" width="3" style="673" customWidth="1"/>
    <col min="17" max="17" width="3.42578125" style="673" customWidth="1"/>
    <col min="18" max="18" width="2.5703125" style="673" customWidth="1"/>
    <col min="19" max="16384" width="9.140625" style="673"/>
  </cols>
  <sheetData>
    <row r="2" spans="1:17" ht="13.15" customHeight="1" x14ac:dyDescent="0.2">
      <c r="B2" s="798"/>
      <c r="C2" s="799"/>
      <c r="D2" s="799"/>
      <c r="E2" s="799"/>
      <c r="F2" s="800"/>
      <c r="G2" s="799"/>
      <c r="H2" s="799"/>
      <c r="I2" s="799"/>
      <c r="J2" s="799"/>
      <c r="K2" s="799"/>
      <c r="L2" s="799"/>
      <c r="M2" s="799"/>
      <c r="N2" s="799"/>
      <c r="O2" s="799"/>
      <c r="P2" s="799"/>
      <c r="Q2" s="801"/>
    </row>
    <row r="3" spans="1:17" ht="13.15" customHeight="1" x14ac:dyDescent="0.2">
      <c r="B3" s="802"/>
      <c r="C3" s="674"/>
      <c r="D3" s="674"/>
      <c r="E3" s="674"/>
      <c r="F3" s="675"/>
      <c r="G3" s="674"/>
      <c r="H3" s="674"/>
      <c r="I3" s="674"/>
      <c r="J3" s="674"/>
      <c r="K3" s="674"/>
      <c r="L3" s="674"/>
      <c r="M3" s="674"/>
      <c r="N3" s="674"/>
      <c r="O3" s="674"/>
      <c r="P3" s="674"/>
      <c r="Q3" s="803"/>
    </row>
    <row r="4" spans="1:17" ht="18" customHeight="1" x14ac:dyDescent="0.3">
      <c r="B4" s="802"/>
      <c r="C4" s="644" t="s">
        <v>482</v>
      </c>
      <c r="D4" s="674"/>
      <c r="E4" s="674"/>
      <c r="F4" s="675"/>
      <c r="G4" s="674"/>
      <c r="H4" s="674"/>
      <c r="I4" s="674"/>
      <c r="J4" s="674"/>
      <c r="K4" s="674"/>
      <c r="L4" s="674"/>
      <c r="M4" s="674"/>
      <c r="N4" s="674"/>
      <c r="O4" s="674"/>
      <c r="P4" s="674"/>
      <c r="Q4" s="803"/>
    </row>
    <row r="5" spans="1:17" ht="13.15" customHeight="1" x14ac:dyDescent="0.25">
      <c r="B5" s="802"/>
      <c r="C5" s="797" t="str">
        <f>+geg!G9</f>
        <v>De speciale school</v>
      </c>
      <c r="D5" s="674"/>
      <c r="E5" s="674"/>
      <c r="F5" s="675"/>
      <c r="G5" s="674"/>
      <c r="H5" s="674"/>
      <c r="I5" s="674"/>
      <c r="J5" s="674"/>
      <c r="K5" s="674"/>
      <c r="L5" s="674"/>
      <c r="M5" s="674"/>
      <c r="N5" s="674"/>
      <c r="O5" s="674"/>
      <c r="P5" s="674"/>
      <c r="Q5" s="803"/>
    </row>
    <row r="6" spans="1:17" ht="13.15" customHeight="1" x14ac:dyDescent="0.25">
      <c r="B6" s="802"/>
      <c r="C6" s="797"/>
      <c r="D6" s="674"/>
      <c r="E6" s="674"/>
      <c r="F6" s="675"/>
      <c r="G6" s="674"/>
      <c r="H6" s="674"/>
      <c r="I6" s="674"/>
      <c r="J6" s="674"/>
      <c r="K6" s="674"/>
      <c r="L6" s="674"/>
      <c r="M6" s="674"/>
      <c r="N6" s="674"/>
      <c r="O6" s="674"/>
      <c r="P6" s="674"/>
      <c r="Q6" s="803"/>
    </row>
    <row r="7" spans="1:17" ht="13.15" customHeight="1" x14ac:dyDescent="0.25">
      <c r="B7" s="802"/>
      <c r="C7" s="797"/>
      <c r="D7" s="674"/>
      <c r="E7" s="674"/>
      <c r="F7" s="675"/>
      <c r="G7" s="674"/>
      <c r="H7" s="674"/>
      <c r="I7" s="795"/>
      <c r="J7" s="795"/>
      <c r="K7" s="795"/>
      <c r="L7" s="795"/>
      <c r="M7" s="795"/>
      <c r="N7" s="795"/>
      <c r="O7" s="795"/>
      <c r="P7" s="674"/>
      <c r="Q7" s="803"/>
    </row>
    <row r="8" spans="1:17" ht="13.15" customHeight="1" x14ac:dyDescent="0.2">
      <c r="B8" s="802"/>
      <c r="C8" s="825"/>
      <c r="D8" s="825"/>
      <c r="E8" s="795"/>
      <c r="F8" s="826"/>
      <c r="G8" s="674"/>
      <c r="H8" s="674"/>
      <c r="I8" s="941" t="str">
        <f>+tab!C2</f>
        <v>2014/15</v>
      </c>
      <c r="J8" s="941" t="str">
        <f>+tab!D2</f>
        <v>2015/16</v>
      </c>
      <c r="K8" s="941" t="str">
        <f>+tab!E2</f>
        <v>2016/17</v>
      </c>
      <c r="L8" s="941" t="str">
        <f>+tab!F2</f>
        <v>2017/18</v>
      </c>
      <c r="M8" s="941" t="str">
        <f>+tab!G2</f>
        <v>2018/19</v>
      </c>
      <c r="N8" s="941" t="str">
        <f>+tab!H2</f>
        <v>2019/20</v>
      </c>
      <c r="O8" s="941" t="str">
        <f>+tab!I2</f>
        <v>2020/21</v>
      </c>
      <c r="P8" s="674"/>
      <c r="Q8" s="803"/>
    </row>
    <row r="9" spans="1:17" ht="13.15" customHeight="1" x14ac:dyDescent="0.2">
      <c r="A9" s="512"/>
      <c r="B9" s="804"/>
      <c r="C9" s="561"/>
      <c r="D9" s="561"/>
      <c r="E9" s="561"/>
      <c r="F9" s="570"/>
      <c r="G9" s="562"/>
      <c r="H9" s="561"/>
      <c r="I9" s="942"/>
      <c r="J9" s="942"/>
      <c r="K9" s="942"/>
      <c r="L9" s="942"/>
      <c r="M9" s="942"/>
      <c r="N9" s="882"/>
      <c r="O9" s="882"/>
      <c r="P9" s="674"/>
      <c r="Q9" s="803"/>
    </row>
    <row r="10" spans="1:17" ht="13.15" customHeight="1" x14ac:dyDescent="0.2">
      <c r="A10" s="512"/>
      <c r="B10" s="804"/>
      <c r="C10" s="514"/>
      <c r="D10" s="523"/>
      <c r="E10" s="523"/>
      <c r="F10" s="614"/>
      <c r="G10" s="524"/>
      <c r="H10" s="615"/>
      <c r="I10" s="615"/>
      <c r="J10" s="615"/>
      <c r="K10" s="616"/>
      <c r="L10" s="616"/>
      <c r="M10" s="616"/>
      <c r="N10" s="514"/>
      <c r="O10" s="676"/>
      <c r="P10" s="676"/>
      <c r="Q10" s="803"/>
    </row>
    <row r="11" spans="1:17" ht="13.15" customHeight="1" x14ac:dyDescent="0.2">
      <c r="A11" s="512"/>
      <c r="B11" s="804"/>
      <c r="C11" s="563"/>
      <c r="D11" s="949" t="s">
        <v>244</v>
      </c>
      <c r="E11" s="564"/>
      <c r="F11" s="613" t="s">
        <v>478</v>
      </c>
      <c r="G11" s="565"/>
      <c r="H11" s="566"/>
      <c r="I11" s="566"/>
      <c r="J11" s="566"/>
      <c r="K11" s="567"/>
      <c r="L11" s="567"/>
      <c r="M11" s="567"/>
      <c r="N11" s="563"/>
      <c r="O11" s="676"/>
      <c r="P11" s="676"/>
      <c r="Q11" s="803"/>
    </row>
    <row r="12" spans="1:17" ht="13.15" customHeight="1" x14ac:dyDescent="0.2">
      <c r="A12" s="512"/>
      <c r="B12" s="804"/>
      <c r="C12" s="515"/>
      <c r="D12" s="520" t="s">
        <v>322</v>
      </c>
      <c r="E12" s="520"/>
      <c r="F12" s="680"/>
      <c r="G12" s="518"/>
      <c r="H12" s="515"/>
      <c r="I12" s="936">
        <f>dir!U31</f>
        <v>53246.16</v>
      </c>
      <c r="J12" s="936">
        <f>dir!U58</f>
        <v>57289.680000000008</v>
      </c>
      <c r="K12" s="936">
        <f>dir!U85</f>
        <v>61333.200000000004</v>
      </c>
      <c r="L12" s="936">
        <f>dir!U112</f>
        <v>63354.960000000014</v>
      </c>
      <c r="M12" s="936">
        <f>dir!U139</f>
        <v>65376.72</v>
      </c>
      <c r="N12" s="936">
        <f>dir!U166</f>
        <v>67359.600000000006</v>
      </c>
      <c r="O12" s="936">
        <f>dir!U193</f>
        <v>69381.359999999986</v>
      </c>
      <c r="P12" s="676"/>
      <c r="Q12" s="803"/>
    </row>
    <row r="13" spans="1:17" ht="13.15" customHeight="1" x14ac:dyDescent="0.2">
      <c r="A13" s="512"/>
      <c r="B13" s="804"/>
      <c r="C13" s="515"/>
      <c r="D13" s="520" t="s">
        <v>410</v>
      </c>
      <c r="E13" s="520"/>
      <c r="F13" s="680"/>
      <c r="G13" s="518"/>
      <c r="H13" s="515"/>
      <c r="I13" s="936">
        <f>+op!U116</f>
        <v>55656.72</v>
      </c>
      <c r="J13" s="936">
        <f>+op!U228</f>
        <v>57328.56</v>
      </c>
      <c r="K13" s="936">
        <f>+op!U340</f>
        <v>59078.16</v>
      </c>
      <c r="L13" s="936">
        <f>+op!U452</f>
        <v>60963.840000000004</v>
      </c>
      <c r="M13" s="936">
        <f>+op!U564</f>
        <v>62907.839999999997</v>
      </c>
      <c r="N13" s="936">
        <f>+op!U676</f>
        <v>64404.72</v>
      </c>
      <c r="O13" s="936">
        <f>+op!U788</f>
        <v>64404.72</v>
      </c>
      <c r="P13" s="676"/>
      <c r="Q13" s="803"/>
    </row>
    <row r="14" spans="1:17" ht="13.15" customHeight="1" x14ac:dyDescent="0.2">
      <c r="A14" s="512"/>
      <c r="B14" s="804"/>
      <c r="C14" s="515"/>
      <c r="D14" s="520" t="s">
        <v>324</v>
      </c>
      <c r="E14" s="520"/>
      <c r="F14" s="680"/>
      <c r="G14" s="518"/>
      <c r="H14" s="515"/>
      <c r="I14" s="936">
        <f>obp!$U$66</f>
        <v>0</v>
      </c>
      <c r="J14" s="936">
        <f>obp!$U$128</f>
        <v>0</v>
      </c>
      <c r="K14" s="936">
        <f>obp!$U$190</f>
        <v>0</v>
      </c>
      <c r="L14" s="936">
        <f>obp!$U$252</f>
        <v>0</v>
      </c>
      <c r="M14" s="936">
        <f>obp!$U$314</f>
        <v>0</v>
      </c>
      <c r="N14" s="936">
        <f>obp!$U$376</f>
        <v>0</v>
      </c>
      <c r="O14" s="936">
        <f>obp!$U$438</f>
        <v>0</v>
      </c>
      <c r="P14" s="676"/>
      <c r="Q14" s="803"/>
    </row>
    <row r="15" spans="1:17" ht="13.15" customHeight="1" x14ac:dyDescent="0.2">
      <c r="A15" s="512"/>
      <c r="B15" s="804"/>
      <c r="C15" s="515"/>
      <c r="D15" s="521"/>
      <c r="E15" s="521"/>
      <c r="F15" s="572"/>
      <c r="G15" s="518"/>
      <c r="H15" s="522"/>
      <c r="I15" s="939">
        <f t="shared" ref="I15:O15" si="0">SUM(I12:I14)</f>
        <v>108902.88</v>
      </c>
      <c r="J15" s="939">
        <f t="shared" si="0"/>
        <v>114618.24000000001</v>
      </c>
      <c r="K15" s="939">
        <f t="shared" si="0"/>
        <v>120411.36000000002</v>
      </c>
      <c r="L15" s="939">
        <f t="shared" si="0"/>
        <v>124318.80000000002</v>
      </c>
      <c r="M15" s="939">
        <f t="shared" si="0"/>
        <v>128284.56</v>
      </c>
      <c r="N15" s="939">
        <f t="shared" si="0"/>
        <v>131764.32</v>
      </c>
      <c r="O15" s="939">
        <f t="shared" si="0"/>
        <v>133786.07999999999</v>
      </c>
      <c r="P15" s="676"/>
      <c r="Q15" s="803"/>
    </row>
    <row r="16" spans="1:17" ht="13.15" customHeight="1" x14ac:dyDescent="0.2">
      <c r="A16" s="512"/>
      <c r="B16" s="804"/>
      <c r="C16" s="622"/>
      <c r="D16" s="827"/>
      <c r="E16" s="827"/>
      <c r="F16" s="828"/>
      <c r="G16" s="625"/>
      <c r="H16" s="829"/>
      <c r="I16" s="830"/>
      <c r="J16" s="830"/>
      <c r="K16" s="830"/>
      <c r="L16" s="830"/>
      <c r="M16" s="830"/>
      <c r="N16" s="830"/>
      <c r="O16" s="830"/>
      <c r="P16" s="676"/>
      <c r="Q16" s="803"/>
    </row>
    <row r="17" spans="1:17" ht="13.15" customHeight="1" x14ac:dyDescent="0.2">
      <c r="A17" s="512"/>
      <c r="B17" s="804"/>
      <c r="C17" s="561"/>
      <c r="D17" s="835"/>
      <c r="E17" s="835"/>
      <c r="F17" s="836"/>
      <c r="G17" s="620"/>
      <c r="H17" s="617"/>
      <c r="I17" s="837"/>
      <c r="J17" s="837"/>
      <c r="K17" s="837"/>
      <c r="L17" s="837"/>
      <c r="M17" s="837"/>
      <c r="N17" s="837"/>
      <c r="O17" s="837"/>
      <c r="P17" s="674"/>
      <c r="Q17" s="803"/>
    </row>
    <row r="18" spans="1:17" ht="13.15" customHeight="1" x14ac:dyDescent="0.2">
      <c r="A18" s="512"/>
      <c r="B18" s="804"/>
      <c r="C18" s="563"/>
      <c r="D18" s="831"/>
      <c r="E18" s="831"/>
      <c r="F18" s="832"/>
      <c r="G18" s="565"/>
      <c r="H18" s="833"/>
      <c r="I18" s="834"/>
      <c r="J18" s="834"/>
      <c r="K18" s="834"/>
      <c r="L18" s="834"/>
      <c r="M18" s="834"/>
      <c r="N18" s="834"/>
      <c r="O18" s="834"/>
      <c r="P18" s="676"/>
      <c r="Q18" s="803"/>
    </row>
    <row r="19" spans="1:17" ht="13.15" customHeight="1" x14ac:dyDescent="0.2">
      <c r="A19" s="512"/>
      <c r="B19" s="804"/>
      <c r="C19" s="515"/>
      <c r="D19" s="897" t="s">
        <v>245</v>
      </c>
      <c r="E19" s="519"/>
      <c r="F19" s="571" t="s">
        <v>478</v>
      </c>
      <c r="G19" s="518"/>
      <c r="H19" s="515"/>
      <c r="I19" s="518"/>
      <c r="J19" s="518"/>
      <c r="K19" s="518"/>
      <c r="L19" s="518"/>
      <c r="M19" s="518"/>
      <c r="N19" s="518"/>
      <c r="O19" s="518"/>
      <c r="P19" s="676"/>
      <c r="Q19" s="803"/>
    </row>
    <row r="20" spans="1:17" ht="13.15" customHeight="1" x14ac:dyDescent="0.2">
      <c r="A20" s="512"/>
      <c r="B20" s="804"/>
      <c r="C20" s="515"/>
      <c r="D20" s="657" t="s">
        <v>456</v>
      </c>
      <c r="E20" s="677"/>
      <c r="F20" s="682"/>
      <c r="G20" s="637"/>
      <c r="H20" s="515"/>
      <c r="I20" s="684">
        <v>0</v>
      </c>
      <c r="J20" s="685">
        <f t="shared" ref="J20:M39" si="1">I20</f>
        <v>0</v>
      </c>
      <c r="K20" s="685">
        <f t="shared" si="1"/>
        <v>0</v>
      </c>
      <c r="L20" s="685">
        <f t="shared" si="1"/>
        <v>0</v>
      </c>
      <c r="M20" s="685">
        <f t="shared" si="1"/>
        <v>0</v>
      </c>
      <c r="N20" s="685">
        <f t="shared" ref="N20:N39" si="2">M20</f>
        <v>0</v>
      </c>
      <c r="O20" s="685">
        <f t="shared" ref="O20:O39" si="3">N20</f>
        <v>0</v>
      </c>
      <c r="P20" s="676"/>
      <c r="Q20" s="803"/>
    </row>
    <row r="21" spans="1:17" ht="13.15" customHeight="1" x14ac:dyDescent="0.2">
      <c r="A21" s="512"/>
      <c r="B21" s="804"/>
      <c r="C21" s="515"/>
      <c r="D21" s="681" t="s">
        <v>457</v>
      </c>
      <c r="E21" s="677"/>
      <c r="F21" s="683"/>
      <c r="G21" s="637"/>
      <c r="H21" s="515"/>
      <c r="I21" s="684">
        <v>0</v>
      </c>
      <c r="J21" s="685">
        <f t="shared" si="1"/>
        <v>0</v>
      </c>
      <c r="K21" s="685">
        <f t="shared" si="1"/>
        <v>0</v>
      </c>
      <c r="L21" s="685">
        <f t="shared" si="1"/>
        <v>0</v>
      </c>
      <c r="M21" s="685">
        <f t="shared" si="1"/>
        <v>0</v>
      </c>
      <c r="N21" s="685">
        <f t="shared" si="2"/>
        <v>0</v>
      </c>
      <c r="O21" s="685">
        <f t="shared" si="3"/>
        <v>0</v>
      </c>
      <c r="P21" s="676"/>
      <c r="Q21" s="803"/>
    </row>
    <row r="22" spans="1:17" ht="13.15" customHeight="1" x14ac:dyDescent="0.2">
      <c r="A22" s="512"/>
      <c r="B22" s="804"/>
      <c r="C22" s="515"/>
      <c r="D22" s="681" t="s">
        <v>458</v>
      </c>
      <c r="E22" s="677"/>
      <c r="F22" s="683"/>
      <c r="G22" s="637"/>
      <c r="H22" s="515"/>
      <c r="I22" s="684">
        <v>0</v>
      </c>
      <c r="J22" s="685">
        <f t="shared" si="1"/>
        <v>0</v>
      </c>
      <c r="K22" s="685">
        <f t="shared" si="1"/>
        <v>0</v>
      </c>
      <c r="L22" s="685">
        <f t="shared" si="1"/>
        <v>0</v>
      </c>
      <c r="M22" s="685">
        <f t="shared" si="1"/>
        <v>0</v>
      </c>
      <c r="N22" s="685">
        <f t="shared" si="2"/>
        <v>0</v>
      </c>
      <c r="O22" s="685">
        <f t="shared" si="3"/>
        <v>0</v>
      </c>
      <c r="P22" s="676"/>
      <c r="Q22" s="803"/>
    </row>
    <row r="23" spans="1:17" ht="13.15" customHeight="1" x14ac:dyDescent="0.2">
      <c r="A23" s="512"/>
      <c r="B23" s="804"/>
      <c r="C23" s="515"/>
      <c r="D23" s="681" t="s">
        <v>459</v>
      </c>
      <c r="E23" s="677"/>
      <c r="F23" s="683"/>
      <c r="G23" s="637"/>
      <c r="H23" s="515"/>
      <c r="I23" s="686">
        <v>0</v>
      </c>
      <c r="J23" s="685">
        <f t="shared" si="1"/>
        <v>0</v>
      </c>
      <c r="K23" s="685">
        <f t="shared" si="1"/>
        <v>0</v>
      </c>
      <c r="L23" s="685">
        <f t="shared" si="1"/>
        <v>0</v>
      </c>
      <c r="M23" s="685">
        <f t="shared" si="1"/>
        <v>0</v>
      </c>
      <c r="N23" s="685">
        <f t="shared" si="2"/>
        <v>0</v>
      </c>
      <c r="O23" s="685">
        <f t="shared" si="3"/>
        <v>0</v>
      </c>
      <c r="P23" s="676"/>
      <c r="Q23" s="803"/>
    </row>
    <row r="24" spans="1:17" ht="13.15" customHeight="1" x14ac:dyDescent="0.2">
      <c r="A24" s="512"/>
      <c r="B24" s="804"/>
      <c r="C24" s="515"/>
      <c r="D24" s="681" t="s">
        <v>460</v>
      </c>
      <c r="E24" s="677"/>
      <c r="F24" s="683"/>
      <c r="G24" s="637"/>
      <c r="H24" s="515"/>
      <c r="I24" s="686">
        <v>0</v>
      </c>
      <c r="J24" s="685">
        <f t="shared" si="1"/>
        <v>0</v>
      </c>
      <c r="K24" s="685">
        <f t="shared" si="1"/>
        <v>0</v>
      </c>
      <c r="L24" s="685">
        <f t="shared" si="1"/>
        <v>0</v>
      </c>
      <c r="M24" s="685">
        <f t="shared" si="1"/>
        <v>0</v>
      </c>
      <c r="N24" s="685">
        <f t="shared" si="2"/>
        <v>0</v>
      </c>
      <c r="O24" s="685">
        <f t="shared" si="3"/>
        <v>0</v>
      </c>
      <c r="P24" s="676"/>
      <c r="Q24" s="803"/>
    </row>
    <row r="25" spans="1:17" ht="13.15" customHeight="1" x14ac:dyDescent="0.2">
      <c r="A25" s="512"/>
      <c r="B25" s="804"/>
      <c r="C25" s="515"/>
      <c r="D25" s="681" t="s">
        <v>461</v>
      </c>
      <c r="E25" s="677"/>
      <c r="F25" s="683"/>
      <c r="G25" s="637"/>
      <c r="H25" s="515"/>
      <c r="I25" s="686">
        <v>0</v>
      </c>
      <c r="J25" s="685">
        <f t="shared" si="1"/>
        <v>0</v>
      </c>
      <c r="K25" s="685">
        <f t="shared" si="1"/>
        <v>0</v>
      </c>
      <c r="L25" s="685">
        <f t="shared" si="1"/>
        <v>0</v>
      </c>
      <c r="M25" s="685">
        <f t="shared" si="1"/>
        <v>0</v>
      </c>
      <c r="N25" s="685">
        <f t="shared" si="2"/>
        <v>0</v>
      </c>
      <c r="O25" s="685">
        <f t="shared" si="3"/>
        <v>0</v>
      </c>
      <c r="P25" s="676"/>
      <c r="Q25" s="803"/>
    </row>
    <row r="26" spans="1:17" ht="13.15" customHeight="1" x14ac:dyDescent="0.2">
      <c r="A26" s="512"/>
      <c r="B26" s="804"/>
      <c r="C26" s="515"/>
      <c r="D26" s="681" t="s">
        <v>462</v>
      </c>
      <c r="E26" s="677"/>
      <c r="F26" s="683"/>
      <c r="G26" s="637"/>
      <c r="H26" s="515"/>
      <c r="I26" s="686">
        <v>0</v>
      </c>
      <c r="J26" s="685">
        <f t="shared" si="1"/>
        <v>0</v>
      </c>
      <c r="K26" s="685">
        <f t="shared" si="1"/>
        <v>0</v>
      </c>
      <c r="L26" s="685">
        <f t="shared" si="1"/>
        <v>0</v>
      </c>
      <c r="M26" s="685">
        <f t="shared" si="1"/>
        <v>0</v>
      </c>
      <c r="N26" s="685">
        <f t="shared" si="2"/>
        <v>0</v>
      </c>
      <c r="O26" s="685">
        <f t="shared" si="3"/>
        <v>0</v>
      </c>
      <c r="P26" s="676"/>
      <c r="Q26" s="803"/>
    </row>
    <row r="27" spans="1:17" ht="13.15" customHeight="1" x14ac:dyDescent="0.2">
      <c r="A27" s="512"/>
      <c r="B27" s="804"/>
      <c r="C27" s="515"/>
      <c r="D27" s="681" t="s">
        <v>463</v>
      </c>
      <c r="E27" s="677"/>
      <c r="F27" s="683"/>
      <c r="G27" s="637"/>
      <c r="H27" s="515"/>
      <c r="I27" s="686">
        <v>0</v>
      </c>
      <c r="J27" s="685">
        <f t="shared" si="1"/>
        <v>0</v>
      </c>
      <c r="K27" s="685">
        <f t="shared" si="1"/>
        <v>0</v>
      </c>
      <c r="L27" s="685">
        <f t="shared" si="1"/>
        <v>0</v>
      </c>
      <c r="M27" s="685">
        <f t="shared" si="1"/>
        <v>0</v>
      </c>
      <c r="N27" s="685">
        <f t="shared" si="2"/>
        <v>0</v>
      </c>
      <c r="O27" s="685">
        <f t="shared" si="3"/>
        <v>0</v>
      </c>
      <c r="P27" s="676"/>
      <c r="Q27" s="803"/>
    </row>
    <row r="28" spans="1:17" ht="13.15" customHeight="1" x14ac:dyDescent="0.2">
      <c r="A28" s="512"/>
      <c r="B28" s="804"/>
      <c r="C28" s="515"/>
      <c r="D28" s="681" t="s">
        <v>464</v>
      </c>
      <c r="E28" s="677"/>
      <c r="F28" s="683"/>
      <c r="G28" s="637"/>
      <c r="H28" s="515"/>
      <c r="I28" s="686">
        <v>0</v>
      </c>
      <c r="J28" s="685">
        <f t="shared" si="1"/>
        <v>0</v>
      </c>
      <c r="K28" s="685">
        <f t="shared" si="1"/>
        <v>0</v>
      </c>
      <c r="L28" s="685">
        <f t="shared" si="1"/>
        <v>0</v>
      </c>
      <c r="M28" s="685">
        <f t="shared" si="1"/>
        <v>0</v>
      </c>
      <c r="N28" s="685">
        <f t="shared" si="2"/>
        <v>0</v>
      </c>
      <c r="O28" s="685">
        <f t="shared" si="3"/>
        <v>0</v>
      </c>
      <c r="P28" s="676"/>
      <c r="Q28" s="803"/>
    </row>
    <row r="29" spans="1:17" ht="13.15" customHeight="1" x14ac:dyDescent="0.2">
      <c r="A29" s="512"/>
      <c r="B29" s="804"/>
      <c r="C29" s="515"/>
      <c r="D29" s="681" t="s">
        <v>465</v>
      </c>
      <c r="E29" s="677"/>
      <c r="F29" s="683"/>
      <c r="G29" s="637"/>
      <c r="H29" s="515"/>
      <c r="I29" s="686">
        <v>0</v>
      </c>
      <c r="J29" s="685">
        <f t="shared" si="1"/>
        <v>0</v>
      </c>
      <c r="K29" s="685">
        <f t="shared" si="1"/>
        <v>0</v>
      </c>
      <c r="L29" s="685">
        <f t="shared" si="1"/>
        <v>0</v>
      </c>
      <c r="M29" s="685">
        <f t="shared" si="1"/>
        <v>0</v>
      </c>
      <c r="N29" s="685">
        <f t="shared" si="2"/>
        <v>0</v>
      </c>
      <c r="O29" s="685">
        <f t="shared" si="3"/>
        <v>0</v>
      </c>
      <c r="P29" s="676"/>
      <c r="Q29" s="803"/>
    </row>
    <row r="30" spans="1:17" ht="13.15" customHeight="1" x14ac:dyDescent="0.2">
      <c r="A30" s="512"/>
      <c r="B30" s="804"/>
      <c r="C30" s="515"/>
      <c r="D30" s="681" t="s">
        <v>466</v>
      </c>
      <c r="E30" s="677"/>
      <c r="F30" s="683"/>
      <c r="G30" s="637"/>
      <c r="H30" s="515"/>
      <c r="I30" s="686">
        <v>0</v>
      </c>
      <c r="J30" s="685">
        <f t="shared" si="1"/>
        <v>0</v>
      </c>
      <c r="K30" s="685">
        <f t="shared" si="1"/>
        <v>0</v>
      </c>
      <c r="L30" s="685">
        <f t="shared" si="1"/>
        <v>0</v>
      </c>
      <c r="M30" s="685">
        <f t="shared" si="1"/>
        <v>0</v>
      </c>
      <c r="N30" s="685">
        <f t="shared" si="2"/>
        <v>0</v>
      </c>
      <c r="O30" s="685">
        <f t="shared" si="3"/>
        <v>0</v>
      </c>
      <c r="P30" s="676"/>
      <c r="Q30" s="803"/>
    </row>
    <row r="31" spans="1:17" ht="13.15" customHeight="1" x14ac:dyDescent="0.2">
      <c r="A31" s="512"/>
      <c r="B31" s="804"/>
      <c r="C31" s="515"/>
      <c r="D31" s="681" t="s">
        <v>467</v>
      </c>
      <c r="E31" s="677"/>
      <c r="F31" s="683"/>
      <c r="G31" s="637"/>
      <c r="H31" s="515"/>
      <c r="I31" s="686">
        <v>0</v>
      </c>
      <c r="J31" s="685">
        <f t="shared" si="1"/>
        <v>0</v>
      </c>
      <c r="K31" s="685">
        <f t="shared" si="1"/>
        <v>0</v>
      </c>
      <c r="L31" s="685">
        <f t="shared" si="1"/>
        <v>0</v>
      </c>
      <c r="M31" s="685">
        <f t="shared" si="1"/>
        <v>0</v>
      </c>
      <c r="N31" s="685">
        <f t="shared" si="2"/>
        <v>0</v>
      </c>
      <c r="O31" s="685">
        <f t="shared" si="3"/>
        <v>0</v>
      </c>
      <c r="P31" s="676"/>
      <c r="Q31" s="803"/>
    </row>
    <row r="32" spans="1:17" ht="13.15" customHeight="1" x14ac:dyDescent="0.2">
      <c r="A32" s="512"/>
      <c r="B32" s="804"/>
      <c r="C32" s="515"/>
      <c r="D32" s="681" t="s">
        <v>468</v>
      </c>
      <c r="E32" s="677"/>
      <c r="F32" s="683"/>
      <c r="G32" s="637"/>
      <c r="H32" s="515"/>
      <c r="I32" s="686">
        <v>0</v>
      </c>
      <c r="J32" s="685">
        <f t="shared" si="1"/>
        <v>0</v>
      </c>
      <c r="K32" s="685">
        <f t="shared" si="1"/>
        <v>0</v>
      </c>
      <c r="L32" s="685">
        <f t="shared" si="1"/>
        <v>0</v>
      </c>
      <c r="M32" s="685">
        <f t="shared" si="1"/>
        <v>0</v>
      </c>
      <c r="N32" s="685">
        <f t="shared" si="2"/>
        <v>0</v>
      </c>
      <c r="O32" s="685">
        <f t="shared" si="3"/>
        <v>0</v>
      </c>
      <c r="P32" s="676"/>
      <c r="Q32" s="803"/>
    </row>
    <row r="33" spans="1:17" ht="13.15" customHeight="1" x14ac:dyDescent="0.2">
      <c r="A33" s="512"/>
      <c r="B33" s="804"/>
      <c r="C33" s="515"/>
      <c r="D33" s="681" t="s">
        <v>469</v>
      </c>
      <c r="E33" s="677"/>
      <c r="F33" s="683"/>
      <c r="G33" s="637"/>
      <c r="H33" s="515"/>
      <c r="I33" s="686">
        <v>0</v>
      </c>
      <c r="J33" s="685">
        <f t="shared" si="1"/>
        <v>0</v>
      </c>
      <c r="K33" s="685">
        <f t="shared" si="1"/>
        <v>0</v>
      </c>
      <c r="L33" s="685">
        <f t="shared" si="1"/>
        <v>0</v>
      </c>
      <c r="M33" s="685">
        <f t="shared" si="1"/>
        <v>0</v>
      </c>
      <c r="N33" s="685">
        <f t="shared" si="2"/>
        <v>0</v>
      </c>
      <c r="O33" s="685">
        <f t="shared" si="3"/>
        <v>0</v>
      </c>
      <c r="P33" s="676"/>
      <c r="Q33" s="803"/>
    </row>
    <row r="34" spans="1:17" ht="13.15" customHeight="1" x14ac:dyDescent="0.2">
      <c r="A34" s="512"/>
      <c r="B34" s="804"/>
      <c r="C34" s="515"/>
      <c r="D34" s="681" t="s">
        <v>470</v>
      </c>
      <c r="E34" s="677"/>
      <c r="F34" s="683"/>
      <c r="G34" s="637"/>
      <c r="H34" s="515"/>
      <c r="I34" s="686">
        <v>0</v>
      </c>
      <c r="J34" s="685">
        <f t="shared" si="1"/>
        <v>0</v>
      </c>
      <c r="K34" s="685">
        <f t="shared" si="1"/>
        <v>0</v>
      </c>
      <c r="L34" s="685">
        <f t="shared" si="1"/>
        <v>0</v>
      </c>
      <c r="M34" s="685">
        <f t="shared" si="1"/>
        <v>0</v>
      </c>
      <c r="N34" s="685">
        <f t="shared" si="2"/>
        <v>0</v>
      </c>
      <c r="O34" s="685">
        <f t="shared" si="3"/>
        <v>0</v>
      </c>
      <c r="P34" s="676"/>
      <c r="Q34" s="803"/>
    </row>
    <row r="35" spans="1:17" ht="13.15" customHeight="1" x14ac:dyDescent="0.2">
      <c r="A35" s="512"/>
      <c r="B35" s="804"/>
      <c r="C35" s="515"/>
      <c r="D35" s="681"/>
      <c r="E35" s="677"/>
      <c r="F35" s="683"/>
      <c r="G35" s="637"/>
      <c r="H35" s="515"/>
      <c r="I35" s="686">
        <v>0</v>
      </c>
      <c r="J35" s="685">
        <f t="shared" si="1"/>
        <v>0</v>
      </c>
      <c r="K35" s="685">
        <f t="shared" si="1"/>
        <v>0</v>
      </c>
      <c r="L35" s="685">
        <f t="shared" si="1"/>
        <v>0</v>
      </c>
      <c r="M35" s="685">
        <f t="shared" si="1"/>
        <v>0</v>
      </c>
      <c r="N35" s="685">
        <f t="shared" si="2"/>
        <v>0</v>
      </c>
      <c r="O35" s="685">
        <f t="shared" si="3"/>
        <v>0</v>
      </c>
      <c r="P35" s="676"/>
      <c r="Q35" s="803"/>
    </row>
    <row r="36" spans="1:17" ht="13.15" customHeight="1" x14ac:dyDescent="0.2">
      <c r="A36" s="512"/>
      <c r="B36" s="804"/>
      <c r="C36" s="515"/>
      <c r="D36" s="681"/>
      <c r="E36" s="677"/>
      <c r="F36" s="683"/>
      <c r="G36" s="637"/>
      <c r="H36" s="515"/>
      <c r="I36" s="686">
        <v>0</v>
      </c>
      <c r="J36" s="685">
        <f t="shared" si="1"/>
        <v>0</v>
      </c>
      <c r="K36" s="685">
        <f t="shared" si="1"/>
        <v>0</v>
      </c>
      <c r="L36" s="685">
        <f t="shared" si="1"/>
        <v>0</v>
      </c>
      <c r="M36" s="685">
        <f t="shared" si="1"/>
        <v>0</v>
      </c>
      <c r="N36" s="685">
        <f t="shared" si="2"/>
        <v>0</v>
      </c>
      <c r="O36" s="685">
        <f t="shared" si="3"/>
        <v>0</v>
      </c>
      <c r="P36" s="676"/>
      <c r="Q36" s="803"/>
    </row>
    <row r="37" spans="1:17" ht="13.15" customHeight="1" x14ac:dyDescent="0.2">
      <c r="A37" s="512"/>
      <c r="B37" s="804"/>
      <c r="C37" s="515"/>
      <c r="D37" s="681"/>
      <c r="E37" s="677"/>
      <c r="F37" s="683"/>
      <c r="G37" s="637"/>
      <c r="H37" s="515"/>
      <c r="I37" s="686">
        <v>0</v>
      </c>
      <c r="J37" s="685">
        <f t="shared" si="1"/>
        <v>0</v>
      </c>
      <c r="K37" s="685">
        <f t="shared" si="1"/>
        <v>0</v>
      </c>
      <c r="L37" s="685">
        <f t="shared" si="1"/>
        <v>0</v>
      </c>
      <c r="M37" s="685">
        <f t="shared" si="1"/>
        <v>0</v>
      </c>
      <c r="N37" s="685">
        <f t="shared" si="2"/>
        <v>0</v>
      </c>
      <c r="O37" s="685">
        <f t="shared" si="3"/>
        <v>0</v>
      </c>
      <c r="P37" s="676"/>
      <c r="Q37" s="803"/>
    </row>
    <row r="38" spans="1:17" ht="13.15" customHeight="1" x14ac:dyDescent="0.2">
      <c r="A38" s="512"/>
      <c r="B38" s="804"/>
      <c r="C38" s="515"/>
      <c r="D38" s="681"/>
      <c r="E38" s="677"/>
      <c r="F38" s="683"/>
      <c r="G38" s="637"/>
      <c r="H38" s="515"/>
      <c r="I38" s="684">
        <v>0</v>
      </c>
      <c r="J38" s="685">
        <f t="shared" si="1"/>
        <v>0</v>
      </c>
      <c r="K38" s="685">
        <f t="shared" si="1"/>
        <v>0</v>
      </c>
      <c r="L38" s="685">
        <f t="shared" si="1"/>
        <v>0</v>
      </c>
      <c r="M38" s="685">
        <f t="shared" si="1"/>
        <v>0</v>
      </c>
      <c r="N38" s="685">
        <f t="shared" si="2"/>
        <v>0</v>
      </c>
      <c r="O38" s="685">
        <f t="shared" si="3"/>
        <v>0</v>
      </c>
      <c r="P38" s="676"/>
      <c r="Q38" s="803"/>
    </row>
    <row r="39" spans="1:17" ht="13.15" customHeight="1" x14ac:dyDescent="0.2">
      <c r="A39" s="512"/>
      <c r="B39" s="804"/>
      <c r="C39" s="515"/>
      <c r="D39" s="681"/>
      <c r="E39" s="677"/>
      <c r="F39" s="683"/>
      <c r="G39" s="637"/>
      <c r="H39" s="515"/>
      <c r="I39" s="686">
        <v>0</v>
      </c>
      <c r="J39" s="685">
        <f t="shared" si="1"/>
        <v>0</v>
      </c>
      <c r="K39" s="685">
        <f t="shared" si="1"/>
        <v>0</v>
      </c>
      <c r="L39" s="685">
        <f t="shared" si="1"/>
        <v>0</v>
      </c>
      <c r="M39" s="685">
        <f t="shared" si="1"/>
        <v>0</v>
      </c>
      <c r="N39" s="685">
        <f t="shared" si="2"/>
        <v>0</v>
      </c>
      <c r="O39" s="685">
        <f t="shared" si="3"/>
        <v>0</v>
      </c>
      <c r="P39" s="676"/>
      <c r="Q39" s="803"/>
    </row>
    <row r="40" spans="1:17" ht="13.15" customHeight="1" x14ac:dyDescent="0.2">
      <c r="A40" s="512"/>
      <c r="B40" s="804"/>
      <c r="C40" s="515"/>
      <c r="D40" s="515"/>
      <c r="E40" s="515"/>
      <c r="F40" s="573"/>
      <c r="G40" s="515"/>
      <c r="H40" s="515"/>
      <c r="I40" s="940">
        <f t="shared" ref="I40:O40" si="4">SUM(I20:I39)</f>
        <v>0</v>
      </c>
      <c r="J40" s="940">
        <f t="shared" si="4"/>
        <v>0</v>
      </c>
      <c r="K40" s="940">
        <f t="shared" si="4"/>
        <v>0</v>
      </c>
      <c r="L40" s="940">
        <f t="shared" si="4"/>
        <v>0</v>
      </c>
      <c r="M40" s="940">
        <f t="shared" si="4"/>
        <v>0</v>
      </c>
      <c r="N40" s="940">
        <f t="shared" si="4"/>
        <v>0</v>
      </c>
      <c r="O40" s="940">
        <f t="shared" si="4"/>
        <v>0</v>
      </c>
      <c r="P40" s="676"/>
      <c r="Q40" s="803"/>
    </row>
    <row r="41" spans="1:17" ht="13.15" customHeight="1" x14ac:dyDescent="0.2">
      <c r="A41" s="512"/>
      <c r="B41" s="804"/>
      <c r="C41" s="622"/>
      <c r="D41" s="623"/>
      <c r="E41" s="623"/>
      <c r="F41" s="624"/>
      <c r="G41" s="625"/>
      <c r="H41" s="622"/>
      <c r="I41" s="625"/>
      <c r="J41" s="625"/>
      <c r="K41" s="625"/>
      <c r="L41" s="625"/>
      <c r="M41" s="625"/>
      <c r="N41" s="625"/>
      <c r="O41" s="625"/>
      <c r="P41" s="676"/>
      <c r="Q41" s="803"/>
    </row>
    <row r="42" spans="1:17" ht="13.15" customHeight="1" x14ac:dyDescent="0.2">
      <c r="A42" s="512"/>
      <c r="B42" s="804"/>
      <c r="C42" s="561"/>
      <c r="D42" s="628"/>
      <c r="E42" s="628"/>
      <c r="F42" s="570"/>
      <c r="G42" s="620"/>
      <c r="H42" s="561"/>
      <c r="I42" s="620"/>
      <c r="J42" s="620"/>
      <c r="K42" s="620"/>
      <c r="L42" s="620"/>
      <c r="M42" s="620"/>
      <c r="N42" s="620"/>
      <c r="O42" s="620"/>
      <c r="P42" s="674"/>
      <c r="Q42" s="803"/>
    </row>
    <row r="43" spans="1:17" ht="13.15" customHeight="1" x14ac:dyDescent="0.2">
      <c r="A43" s="512"/>
      <c r="B43" s="804"/>
      <c r="C43" s="563"/>
      <c r="D43" s="626"/>
      <c r="E43" s="626"/>
      <c r="F43" s="627"/>
      <c r="G43" s="565"/>
      <c r="H43" s="563"/>
      <c r="I43" s="565"/>
      <c r="J43" s="565"/>
      <c r="K43" s="565"/>
      <c r="L43" s="565"/>
      <c r="M43" s="565"/>
      <c r="N43" s="565"/>
      <c r="O43" s="565"/>
      <c r="P43" s="676"/>
      <c r="Q43" s="803"/>
    </row>
    <row r="44" spans="1:17" ht="13.15" customHeight="1" x14ac:dyDescent="0.2">
      <c r="A44" s="512"/>
      <c r="B44" s="804"/>
      <c r="C44" s="515"/>
      <c r="D44" s="517" t="s">
        <v>471</v>
      </c>
      <c r="E44" s="517"/>
      <c r="F44" s="573"/>
      <c r="G44" s="518"/>
      <c r="H44" s="515"/>
      <c r="I44" s="939">
        <f t="shared" ref="I44:O44" si="5">I15+I40</f>
        <v>108902.88</v>
      </c>
      <c r="J44" s="939">
        <f t="shared" si="5"/>
        <v>114618.24000000001</v>
      </c>
      <c r="K44" s="939">
        <f t="shared" si="5"/>
        <v>120411.36000000002</v>
      </c>
      <c r="L44" s="939">
        <f t="shared" si="5"/>
        <v>124318.80000000002</v>
      </c>
      <c r="M44" s="939">
        <f t="shared" si="5"/>
        <v>128284.56</v>
      </c>
      <c r="N44" s="939">
        <f t="shared" si="5"/>
        <v>131764.32</v>
      </c>
      <c r="O44" s="939">
        <f t="shared" si="5"/>
        <v>133786.07999999999</v>
      </c>
      <c r="P44" s="676"/>
      <c r="Q44" s="803"/>
    </row>
    <row r="45" spans="1:17" ht="13.15" customHeight="1" x14ac:dyDescent="0.2">
      <c r="A45" s="512"/>
      <c r="B45" s="804"/>
      <c r="C45" s="515"/>
      <c r="D45" s="838" t="s">
        <v>472</v>
      </c>
      <c r="E45" s="838"/>
      <c r="F45" s="839"/>
      <c r="G45" s="792"/>
      <c r="H45" s="840"/>
      <c r="I45" s="841">
        <f>baten!G90-I44</f>
        <v>-104318.22</v>
      </c>
      <c r="J45" s="841">
        <f>baten!H90-J44</f>
        <v>151092.15626000002</v>
      </c>
      <c r="K45" s="841">
        <f>baten!I90-K44</f>
        <v>147055.82625999997</v>
      </c>
      <c r="L45" s="841">
        <f>baten!J90-L44</f>
        <v>144905.17626000001</v>
      </c>
      <c r="M45" s="841">
        <f>baten!K90-M44</f>
        <v>142696.20626000001</v>
      </c>
      <c r="N45" s="841">
        <f>baten!L90-N44</f>
        <v>140973.23625999998</v>
      </c>
      <c r="O45" s="841">
        <f>baten!M90-O44</f>
        <v>140708.26626000003</v>
      </c>
      <c r="P45" s="676"/>
      <c r="Q45" s="803"/>
    </row>
    <row r="46" spans="1:17" ht="13.15" customHeight="1" x14ac:dyDescent="0.2">
      <c r="A46" s="512"/>
      <c r="B46" s="804"/>
      <c r="C46" s="622"/>
      <c r="D46" s="623"/>
      <c r="E46" s="623"/>
      <c r="F46" s="624"/>
      <c r="G46" s="625"/>
      <c r="H46" s="622"/>
      <c r="I46" s="625"/>
      <c r="J46" s="625"/>
      <c r="K46" s="625"/>
      <c r="L46" s="625"/>
      <c r="M46" s="625"/>
      <c r="N46" s="625"/>
      <c r="O46" s="625"/>
      <c r="P46" s="676"/>
      <c r="Q46" s="803"/>
    </row>
    <row r="47" spans="1:17" ht="13.15" customHeight="1" x14ac:dyDescent="0.2">
      <c r="A47" s="512"/>
      <c r="B47" s="804"/>
      <c r="C47" s="561"/>
      <c r="D47" s="617"/>
      <c r="E47" s="617"/>
      <c r="F47" s="618"/>
      <c r="G47" s="619"/>
      <c r="H47" s="620"/>
      <c r="I47" s="561"/>
      <c r="J47" s="561"/>
      <c r="K47" s="621"/>
      <c r="L47" s="621"/>
      <c r="M47" s="621"/>
      <c r="N47" s="621"/>
      <c r="O47" s="561"/>
      <c r="P47" s="561"/>
      <c r="Q47" s="803"/>
    </row>
    <row r="48" spans="1:17" ht="13.15" customHeight="1" x14ac:dyDescent="0.2">
      <c r="A48" s="512"/>
      <c r="B48" s="805"/>
      <c r="C48" s="806"/>
      <c r="D48" s="807"/>
      <c r="E48" s="807"/>
      <c r="F48" s="808"/>
      <c r="G48" s="809"/>
      <c r="H48" s="810"/>
      <c r="I48" s="806"/>
      <c r="J48" s="806"/>
      <c r="K48" s="811"/>
      <c r="L48" s="811"/>
      <c r="M48" s="811"/>
      <c r="N48" s="811"/>
      <c r="O48" s="806"/>
      <c r="P48" s="806"/>
      <c r="Q48" s="812"/>
    </row>
    <row r="49" spans="1:17" ht="13.15" customHeight="1" x14ac:dyDescent="0.2">
      <c r="A49" s="512"/>
      <c r="B49" s="816"/>
      <c r="C49" s="817"/>
      <c r="D49" s="818"/>
      <c r="E49" s="818"/>
      <c r="F49" s="819"/>
      <c r="G49" s="820"/>
      <c r="H49" s="821"/>
      <c r="I49" s="817"/>
      <c r="J49" s="817"/>
      <c r="K49" s="822"/>
      <c r="L49" s="822"/>
      <c r="M49" s="822"/>
      <c r="N49" s="822"/>
      <c r="O49" s="817"/>
      <c r="P49" s="817"/>
      <c r="Q49" s="801"/>
    </row>
    <row r="50" spans="1:17" ht="13.15" customHeight="1" x14ac:dyDescent="0.2">
      <c r="A50" s="512"/>
      <c r="B50" s="804"/>
      <c r="C50" s="561"/>
      <c r="D50" s="617"/>
      <c r="E50" s="617"/>
      <c r="F50" s="618"/>
      <c r="G50" s="619"/>
      <c r="H50" s="620"/>
      <c r="I50" s="561"/>
      <c r="J50" s="561"/>
      <c r="K50" s="621"/>
      <c r="L50" s="621"/>
      <c r="M50" s="621"/>
      <c r="N50" s="621"/>
      <c r="O50" s="561"/>
      <c r="P50" s="561"/>
      <c r="Q50" s="803"/>
    </row>
    <row r="51" spans="1:17" ht="13.15" customHeight="1" x14ac:dyDescent="0.2">
      <c r="A51" s="512"/>
      <c r="B51" s="804"/>
      <c r="C51" s="825"/>
      <c r="D51" s="904"/>
      <c r="E51" s="944"/>
      <c r="F51" s="945"/>
      <c r="G51" s="883"/>
      <c r="H51" s="946">
        <f>+tab!C4</f>
        <v>2014</v>
      </c>
      <c r="I51" s="946">
        <f>+tab!D4</f>
        <v>2015</v>
      </c>
      <c r="J51" s="946">
        <f>+tab!E4</f>
        <v>2016</v>
      </c>
      <c r="K51" s="946">
        <f>+tab!F4</f>
        <v>2017</v>
      </c>
      <c r="L51" s="946">
        <f>+tab!G4</f>
        <v>2018</v>
      </c>
      <c r="M51" s="946">
        <f>+tab!H4</f>
        <v>2019</v>
      </c>
      <c r="N51" s="946">
        <f>+tab!I4</f>
        <v>2020</v>
      </c>
      <c r="O51" s="946">
        <f>+tab!J4</f>
        <v>2021</v>
      </c>
      <c r="P51" s="561"/>
      <c r="Q51" s="803"/>
    </row>
    <row r="52" spans="1:17" ht="13.15" customHeight="1" x14ac:dyDescent="0.2">
      <c r="A52" s="512"/>
      <c r="B52" s="804"/>
      <c r="C52" s="561"/>
      <c r="D52" s="944"/>
      <c r="E52" s="944"/>
      <c r="F52" s="945"/>
      <c r="G52" s="883"/>
      <c r="H52" s="947" t="s">
        <v>505</v>
      </c>
      <c r="I52" s="882"/>
      <c r="J52" s="948"/>
      <c r="K52" s="948"/>
      <c r="L52" s="948"/>
      <c r="M52" s="948"/>
      <c r="N52" s="882"/>
      <c r="O52" s="882"/>
      <c r="P52" s="561"/>
      <c r="Q52" s="803"/>
    </row>
    <row r="53" spans="1:17" ht="13.15" customHeight="1" x14ac:dyDescent="0.2">
      <c r="A53" s="512"/>
      <c r="B53" s="804"/>
      <c r="C53" s="561"/>
      <c r="D53" s="617"/>
      <c r="E53" s="617"/>
      <c r="F53" s="618"/>
      <c r="G53" s="620"/>
      <c r="H53" s="629"/>
      <c r="I53" s="561"/>
      <c r="J53" s="621"/>
      <c r="K53" s="621"/>
      <c r="L53" s="621"/>
      <c r="M53" s="621"/>
      <c r="N53" s="561"/>
      <c r="O53" s="561"/>
      <c r="P53" s="561"/>
      <c r="Q53" s="803"/>
    </row>
    <row r="54" spans="1:17" ht="13.15" customHeight="1" x14ac:dyDescent="0.2">
      <c r="A54" s="512"/>
      <c r="B54" s="804"/>
      <c r="C54" s="515"/>
      <c r="D54" s="527"/>
      <c r="E54" s="527"/>
      <c r="F54" s="573"/>
      <c r="G54" s="529"/>
      <c r="H54" s="515"/>
      <c r="I54" s="515"/>
      <c r="J54" s="530"/>
      <c r="K54" s="530"/>
      <c r="L54" s="530"/>
      <c r="M54" s="530"/>
      <c r="N54" s="515"/>
      <c r="O54" s="514"/>
      <c r="P54" s="514"/>
      <c r="Q54" s="803"/>
    </row>
    <row r="55" spans="1:17" ht="13.15" customHeight="1" x14ac:dyDescent="0.2">
      <c r="A55" s="512"/>
      <c r="B55" s="804"/>
      <c r="C55" s="515"/>
      <c r="D55" s="943" t="s">
        <v>231</v>
      </c>
      <c r="E55" s="531"/>
      <c r="F55" s="571" t="s">
        <v>478</v>
      </c>
      <c r="G55" s="532"/>
      <c r="H55" s="515"/>
      <c r="I55" s="515"/>
      <c r="J55" s="530"/>
      <c r="K55" s="530"/>
      <c r="L55" s="530"/>
      <c r="M55" s="530"/>
      <c r="N55" s="515"/>
      <c r="O55" s="514"/>
      <c r="P55" s="514"/>
      <c r="Q55" s="803"/>
    </row>
    <row r="56" spans="1:17" ht="13.15" customHeight="1" x14ac:dyDescent="0.2">
      <c r="A56" s="512"/>
      <c r="B56" s="804"/>
      <c r="C56" s="515"/>
      <c r="D56" s="527"/>
      <c r="E56" s="527"/>
      <c r="F56" s="573"/>
      <c r="G56" s="518"/>
      <c r="H56" s="515"/>
      <c r="I56" s="515"/>
      <c r="J56" s="530"/>
      <c r="K56" s="530"/>
      <c r="L56" s="530"/>
      <c r="M56" s="530"/>
      <c r="N56" s="515"/>
      <c r="O56" s="514"/>
      <c r="P56" s="514"/>
      <c r="Q56" s="803"/>
    </row>
    <row r="57" spans="1:17" ht="13.15" customHeight="1" x14ac:dyDescent="0.2">
      <c r="A57" s="512"/>
      <c r="B57" s="804"/>
      <c r="C57" s="515"/>
      <c r="D57" s="533" t="s">
        <v>224</v>
      </c>
      <c r="E57" s="533"/>
      <c r="F57" s="687"/>
      <c r="G57" s="678"/>
      <c r="H57" s="688">
        <f>+act!F34*5/12</f>
        <v>0</v>
      </c>
      <c r="I57" s="688">
        <f>+act!G34</f>
        <v>0</v>
      </c>
      <c r="J57" s="688">
        <f>+act!H34</f>
        <v>0</v>
      </c>
      <c r="K57" s="688">
        <f>+act!I34</f>
        <v>0</v>
      </c>
      <c r="L57" s="688">
        <f>+act!J34</f>
        <v>0</v>
      </c>
      <c r="M57" s="688">
        <f>+act!K34</f>
        <v>0</v>
      </c>
      <c r="N57" s="688">
        <f>+act!L34</f>
        <v>0</v>
      </c>
      <c r="O57" s="688">
        <f>+act!M34</f>
        <v>0</v>
      </c>
      <c r="P57" s="514"/>
      <c r="Q57" s="803"/>
    </row>
    <row r="58" spans="1:17" ht="13.15" customHeight="1" x14ac:dyDescent="0.2">
      <c r="A58" s="512"/>
      <c r="B58" s="804"/>
      <c r="C58" s="515"/>
      <c r="D58" s="533" t="s">
        <v>225</v>
      </c>
      <c r="E58" s="533"/>
      <c r="F58" s="687"/>
      <c r="G58" s="678"/>
      <c r="H58" s="688">
        <f>+act!F35*5/12</f>
        <v>0</v>
      </c>
      <c r="I58" s="688">
        <f>+act!G35</f>
        <v>0</v>
      </c>
      <c r="J58" s="688">
        <f>+act!H35</f>
        <v>0</v>
      </c>
      <c r="K58" s="688">
        <f>+act!I35</f>
        <v>0</v>
      </c>
      <c r="L58" s="688">
        <f>+act!J35</f>
        <v>0</v>
      </c>
      <c r="M58" s="688">
        <f>+act!K35</f>
        <v>0</v>
      </c>
      <c r="N58" s="688">
        <f>+act!L35</f>
        <v>0</v>
      </c>
      <c r="O58" s="688">
        <f>+act!M35</f>
        <v>0</v>
      </c>
      <c r="P58" s="514"/>
      <c r="Q58" s="803"/>
    </row>
    <row r="59" spans="1:17" ht="13.15" customHeight="1" x14ac:dyDescent="0.2">
      <c r="A59" s="512"/>
      <c r="B59" s="804"/>
      <c r="C59" s="515"/>
      <c r="D59" s="534" t="s">
        <v>226</v>
      </c>
      <c r="E59" s="534"/>
      <c r="F59" s="687"/>
      <c r="G59" s="678"/>
      <c r="H59" s="688">
        <f>+act!F36*5/12</f>
        <v>0</v>
      </c>
      <c r="I59" s="688">
        <f>+act!G36</f>
        <v>0</v>
      </c>
      <c r="J59" s="688">
        <f>+act!H36</f>
        <v>0</v>
      </c>
      <c r="K59" s="688">
        <f>+act!I36</f>
        <v>0</v>
      </c>
      <c r="L59" s="688">
        <f>+act!J36</f>
        <v>0</v>
      </c>
      <c r="M59" s="688">
        <f>+act!K36</f>
        <v>0</v>
      </c>
      <c r="N59" s="688">
        <f>+act!L36</f>
        <v>0</v>
      </c>
      <c r="O59" s="688">
        <f>+act!M36</f>
        <v>0</v>
      </c>
      <c r="P59" s="514"/>
      <c r="Q59" s="803"/>
    </row>
    <row r="60" spans="1:17" ht="13.15" customHeight="1" x14ac:dyDescent="0.2">
      <c r="A60" s="512"/>
      <c r="B60" s="804"/>
      <c r="C60" s="515"/>
      <c r="D60" s="534" t="s">
        <v>227</v>
      </c>
      <c r="E60" s="534"/>
      <c r="F60" s="687"/>
      <c r="G60" s="678"/>
      <c r="H60" s="688">
        <f>+act!F37*5/12</f>
        <v>0</v>
      </c>
      <c r="I60" s="688">
        <f>+act!G37</f>
        <v>0</v>
      </c>
      <c r="J60" s="688">
        <f>+act!H37</f>
        <v>0</v>
      </c>
      <c r="K60" s="688">
        <f>+act!I37</f>
        <v>0</v>
      </c>
      <c r="L60" s="688">
        <f>+act!J37</f>
        <v>0</v>
      </c>
      <c r="M60" s="688">
        <f>+act!K37</f>
        <v>0</v>
      </c>
      <c r="N60" s="688">
        <f>+act!L37</f>
        <v>0</v>
      </c>
      <c r="O60" s="688">
        <f>+act!M37</f>
        <v>0</v>
      </c>
      <c r="P60" s="514"/>
      <c r="Q60" s="803"/>
    </row>
    <row r="61" spans="1:17" ht="13.15" customHeight="1" x14ac:dyDescent="0.2">
      <c r="A61" s="512"/>
      <c r="B61" s="804"/>
      <c r="C61" s="515"/>
      <c r="D61" s="533" t="s">
        <v>228</v>
      </c>
      <c r="E61" s="533"/>
      <c r="F61" s="687"/>
      <c r="G61" s="678"/>
      <c r="H61" s="688">
        <f>+act!F38*5/12</f>
        <v>0</v>
      </c>
      <c r="I61" s="688">
        <f>+act!G38</f>
        <v>0</v>
      </c>
      <c r="J61" s="688">
        <f>+act!H38</f>
        <v>0</v>
      </c>
      <c r="K61" s="688">
        <f>+act!I38</f>
        <v>0</v>
      </c>
      <c r="L61" s="688">
        <f>+act!J38</f>
        <v>0</v>
      </c>
      <c r="M61" s="688">
        <f>+act!K38</f>
        <v>0</v>
      </c>
      <c r="N61" s="688">
        <f>+act!L38</f>
        <v>0</v>
      </c>
      <c r="O61" s="688">
        <f>+act!M38</f>
        <v>0</v>
      </c>
      <c r="P61" s="514"/>
      <c r="Q61" s="803"/>
    </row>
    <row r="62" spans="1:17" ht="13.15" customHeight="1" x14ac:dyDescent="0.2">
      <c r="A62" s="512"/>
      <c r="B62" s="804"/>
      <c r="C62" s="515"/>
      <c r="D62" s="533" t="s">
        <v>229</v>
      </c>
      <c r="E62" s="533"/>
      <c r="F62" s="687"/>
      <c r="G62" s="678"/>
      <c r="H62" s="688">
        <f>+act!F39*5/12</f>
        <v>0</v>
      </c>
      <c r="I62" s="688">
        <f>+act!G39</f>
        <v>0</v>
      </c>
      <c r="J62" s="688">
        <f>+act!H39</f>
        <v>0</v>
      </c>
      <c r="K62" s="688">
        <f>+act!I39</f>
        <v>0</v>
      </c>
      <c r="L62" s="688">
        <f>+act!J39</f>
        <v>0</v>
      </c>
      <c r="M62" s="688">
        <f>+act!K39</f>
        <v>0</v>
      </c>
      <c r="N62" s="688">
        <f>+act!L39</f>
        <v>0</v>
      </c>
      <c r="O62" s="688">
        <f>+act!M39</f>
        <v>0</v>
      </c>
      <c r="P62" s="514"/>
      <c r="Q62" s="803"/>
    </row>
    <row r="63" spans="1:17" ht="13.15" customHeight="1" x14ac:dyDescent="0.2">
      <c r="A63" s="512"/>
      <c r="B63" s="804"/>
      <c r="C63" s="515"/>
      <c r="D63" s="527"/>
      <c r="E63" s="527"/>
      <c r="F63" s="573"/>
      <c r="G63" s="535"/>
      <c r="H63" s="530"/>
      <c r="I63" s="530"/>
      <c r="J63" s="530"/>
      <c r="K63" s="530"/>
      <c r="L63" s="530"/>
      <c r="M63" s="530"/>
      <c r="N63" s="530"/>
      <c r="O63" s="530"/>
      <c r="P63" s="514"/>
      <c r="Q63" s="803"/>
    </row>
    <row r="64" spans="1:17" ht="13.15" customHeight="1" x14ac:dyDescent="0.2">
      <c r="A64" s="512"/>
      <c r="B64" s="804"/>
      <c r="C64" s="515"/>
      <c r="D64" s="522" t="s">
        <v>182</v>
      </c>
      <c r="E64" s="522"/>
      <c r="F64" s="573"/>
      <c r="G64" s="535"/>
      <c r="H64" s="937">
        <f t="shared" ref="H64:O64" si="6">SUM(H57:H62)</f>
        <v>0</v>
      </c>
      <c r="I64" s="937">
        <f t="shared" si="6"/>
        <v>0</v>
      </c>
      <c r="J64" s="937">
        <f t="shared" si="6"/>
        <v>0</v>
      </c>
      <c r="K64" s="937">
        <f t="shared" si="6"/>
        <v>0</v>
      </c>
      <c r="L64" s="937">
        <f t="shared" si="6"/>
        <v>0</v>
      </c>
      <c r="M64" s="937">
        <f t="shared" si="6"/>
        <v>0</v>
      </c>
      <c r="N64" s="937">
        <f t="shared" si="6"/>
        <v>0</v>
      </c>
      <c r="O64" s="937">
        <f t="shared" si="6"/>
        <v>0</v>
      </c>
      <c r="P64" s="514"/>
      <c r="Q64" s="803"/>
    </row>
    <row r="65" spans="1:17" ht="13.15" customHeight="1" x14ac:dyDescent="0.2">
      <c r="A65" s="512"/>
      <c r="B65" s="804"/>
      <c r="C65" s="515"/>
      <c r="D65" s="528"/>
      <c r="E65" s="528"/>
      <c r="F65" s="573"/>
      <c r="G65" s="535"/>
      <c r="H65" s="515"/>
      <c r="I65" s="515"/>
      <c r="J65" s="530"/>
      <c r="K65" s="530"/>
      <c r="L65" s="530"/>
      <c r="M65" s="530"/>
      <c r="N65" s="515"/>
      <c r="O65" s="515"/>
      <c r="P65" s="514"/>
      <c r="Q65" s="803"/>
    </row>
    <row r="66" spans="1:17" ht="13.15" customHeight="1" x14ac:dyDescent="0.2">
      <c r="A66" s="512"/>
      <c r="B66" s="804"/>
      <c r="C66" s="561"/>
      <c r="D66" s="630"/>
      <c r="E66" s="630"/>
      <c r="F66" s="570"/>
      <c r="G66" s="631"/>
      <c r="H66" s="561"/>
      <c r="I66" s="561"/>
      <c r="J66" s="632"/>
      <c r="K66" s="632"/>
      <c r="L66" s="632"/>
      <c r="M66" s="632"/>
      <c r="N66" s="561"/>
      <c r="O66" s="561"/>
      <c r="P66" s="561"/>
      <c r="Q66" s="803"/>
    </row>
    <row r="67" spans="1:17" ht="13.15" customHeight="1" x14ac:dyDescent="0.2">
      <c r="A67" s="512"/>
      <c r="B67" s="804"/>
      <c r="C67" s="515"/>
      <c r="D67" s="528"/>
      <c r="E67" s="528"/>
      <c r="F67" s="573"/>
      <c r="G67" s="535"/>
      <c r="H67" s="515"/>
      <c r="I67" s="515"/>
      <c r="J67" s="530"/>
      <c r="K67" s="530"/>
      <c r="L67" s="530"/>
      <c r="M67" s="530"/>
      <c r="N67" s="515"/>
      <c r="O67" s="515"/>
      <c r="P67" s="514"/>
      <c r="Q67" s="803"/>
    </row>
    <row r="68" spans="1:17" ht="13.15" customHeight="1" x14ac:dyDescent="0.2">
      <c r="A68" s="512"/>
      <c r="B68" s="804"/>
      <c r="C68" s="515"/>
      <c r="D68" s="889" t="s">
        <v>423</v>
      </c>
      <c r="E68" s="536"/>
      <c r="F68" s="571" t="s">
        <v>478</v>
      </c>
      <c r="G68" s="532"/>
      <c r="H68" s="537"/>
      <c r="I68" s="537"/>
      <c r="J68" s="538"/>
      <c r="K68" s="538"/>
      <c r="L68" s="538"/>
      <c r="M68" s="538"/>
      <c r="N68" s="515"/>
      <c r="O68" s="515"/>
      <c r="P68" s="514"/>
      <c r="Q68" s="803"/>
    </row>
    <row r="69" spans="1:17" ht="13.15" customHeight="1" x14ac:dyDescent="0.2">
      <c r="A69" s="512"/>
      <c r="B69" s="804"/>
      <c r="C69" s="515"/>
      <c r="D69" s="522"/>
      <c r="E69" s="522"/>
      <c r="F69" s="573"/>
      <c r="G69" s="535"/>
      <c r="H69" s="537"/>
      <c r="I69" s="537"/>
      <c r="J69" s="538"/>
      <c r="K69" s="538"/>
      <c r="L69" s="538"/>
      <c r="M69" s="538"/>
      <c r="N69" s="515"/>
      <c r="O69" s="515"/>
      <c r="P69" s="514"/>
      <c r="Q69" s="803"/>
    </row>
    <row r="70" spans="1:17" ht="13.15" customHeight="1" x14ac:dyDescent="0.2">
      <c r="A70" s="512"/>
      <c r="B70" s="804"/>
      <c r="C70" s="515"/>
      <c r="D70" s="539" t="s">
        <v>484</v>
      </c>
      <c r="E70" s="539"/>
      <c r="F70" s="687"/>
      <c r="G70" s="535"/>
      <c r="H70" s="578">
        <f>+mop!F17*5/12</f>
        <v>0</v>
      </c>
      <c r="I70" s="578">
        <f>+mop!G17</f>
        <v>0</v>
      </c>
      <c r="J70" s="578">
        <f>+mop!H17</f>
        <v>0</v>
      </c>
      <c r="K70" s="578">
        <f>+mop!I17</f>
        <v>0</v>
      </c>
      <c r="L70" s="578">
        <f>+mop!J17</f>
        <v>0</v>
      </c>
      <c r="M70" s="578">
        <f>+mop!K17</f>
        <v>0</v>
      </c>
      <c r="N70" s="578">
        <f>+mop!L17</f>
        <v>0</v>
      </c>
      <c r="O70" s="578">
        <f>+mop!M17</f>
        <v>0</v>
      </c>
      <c r="P70" s="514"/>
      <c r="Q70" s="803"/>
    </row>
    <row r="71" spans="1:17" ht="13.15" customHeight="1" x14ac:dyDescent="0.2">
      <c r="A71" s="512"/>
      <c r="B71" s="804"/>
      <c r="C71" s="515"/>
      <c r="D71" s="681"/>
      <c r="E71" s="657"/>
      <c r="F71" s="689"/>
      <c r="G71" s="678"/>
      <c r="H71" s="688">
        <v>0</v>
      </c>
      <c r="I71" s="688">
        <v>0</v>
      </c>
      <c r="J71" s="688">
        <v>0</v>
      </c>
      <c r="K71" s="688">
        <v>0</v>
      </c>
      <c r="L71" s="688">
        <v>0</v>
      </c>
      <c r="M71" s="688">
        <v>0</v>
      </c>
      <c r="N71" s="688">
        <v>0</v>
      </c>
      <c r="O71" s="688">
        <v>0</v>
      </c>
      <c r="P71" s="514"/>
      <c r="Q71" s="803"/>
    </row>
    <row r="72" spans="1:17" ht="13.15" customHeight="1" x14ac:dyDescent="0.2">
      <c r="A72" s="512"/>
      <c r="B72" s="804"/>
      <c r="C72" s="515"/>
      <c r="D72" s="681"/>
      <c r="E72" s="657"/>
      <c r="F72" s="689"/>
      <c r="G72" s="678"/>
      <c r="H72" s="688">
        <v>0</v>
      </c>
      <c r="I72" s="688">
        <v>0</v>
      </c>
      <c r="J72" s="688">
        <v>0</v>
      </c>
      <c r="K72" s="688">
        <v>0</v>
      </c>
      <c r="L72" s="688">
        <v>0</v>
      </c>
      <c r="M72" s="688">
        <v>0</v>
      </c>
      <c r="N72" s="688">
        <v>0</v>
      </c>
      <c r="O72" s="688">
        <v>0</v>
      </c>
      <c r="P72" s="514"/>
      <c r="Q72" s="803"/>
    </row>
    <row r="73" spans="1:17" ht="13.15" customHeight="1" x14ac:dyDescent="0.2">
      <c r="A73" s="512"/>
      <c r="B73" s="804"/>
      <c r="C73" s="515"/>
      <c r="D73" s="681"/>
      <c r="E73" s="657"/>
      <c r="F73" s="689"/>
      <c r="G73" s="678"/>
      <c r="H73" s="688">
        <v>0</v>
      </c>
      <c r="I73" s="688">
        <v>0</v>
      </c>
      <c r="J73" s="688">
        <v>0</v>
      </c>
      <c r="K73" s="688">
        <v>0</v>
      </c>
      <c r="L73" s="688">
        <v>0</v>
      </c>
      <c r="M73" s="688">
        <v>0</v>
      </c>
      <c r="N73" s="688">
        <v>0</v>
      </c>
      <c r="O73" s="688">
        <v>0</v>
      </c>
      <c r="P73" s="514"/>
      <c r="Q73" s="803"/>
    </row>
    <row r="74" spans="1:17" ht="13.15" customHeight="1" x14ac:dyDescent="0.2">
      <c r="A74" s="512"/>
      <c r="B74" s="804"/>
      <c r="C74" s="515"/>
      <c r="D74" s="681"/>
      <c r="E74" s="657"/>
      <c r="F74" s="689"/>
      <c r="G74" s="678"/>
      <c r="H74" s="688">
        <v>0</v>
      </c>
      <c r="I74" s="688">
        <v>0</v>
      </c>
      <c r="J74" s="688">
        <v>0</v>
      </c>
      <c r="K74" s="688">
        <v>0</v>
      </c>
      <c r="L74" s="688">
        <v>0</v>
      </c>
      <c r="M74" s="688">
        <v>0</v>
      </c>
      <c r="N74" s="688">
        <v>0</v>
      </c>
      <c r="O74" s="688">
        <v>0</v>
      </c>
      <c r="P74" s="514"/>
      <c r="Q74" s="803"/>
    </row>
    <row r="75" spans="1:17" ht="13.15" customHeight="1" x14ac:dyDescent="0.2">
      <c r="A75" s="512"/>
      <c r="B75" s="804"/>
      <c r="C75" s="515"/>
      <c r="D75" s="681"/>
      <c r="E75" s="657"/>
      <c r="F75" s="689"/>
      <c r="G75" s="678"/>
      <c r="H75" s="688">
        <v>0</v>
      </c>
      <c r="I75" s="688">
        <v>0</v>
      </c>
      <c r="J75" s="688">
        <v>0</v>
      </c>
      <c r="K75" s="688">
        <v>0</v>
      </c>
      <c r="L75" s="688">
        <v>0</v>
      </c>
      <c r="M75" s="688">
        <v>0</v>
      </c>
      <c r="N75" s="688">
        <v>0</v>
      </c>
      <c r="O75" s="688">
        <v>0</v>
      </c>
      <c r="P75" s="514"/>
      <c r="Q75" s="803"/>
    </row>
    <row r="76" spans="1:17" ht="13.15" customHeight="1" x14ac:dyDescent="0.2">
      <c r="A76" s="512"/>
      <c r="B76" s="804"/>
      <c r="C76" s="515"/>
      <c r="D76" s="681"/>
      <c r="E76" s="657"/>
      <c r="F76" s="689"/>
      <c r="G76" s="678"/>
      <c r="H76" s="688">
        <v>0</v>
      </c>
      <c r="I76" s="688">
        <v>0</v>
      </c>
      <c r="J76" s="688">
        <v>0</v>
      </c>
      <c r="K76" s="688">
        <v>0</v>
      </c>
      <c r="L76" s="688">
        <v>0</v>
      </c>
      <c r="M76" s="688">
        <v>0</v>
      </c>
      <c r="N76" s="688">
        <v>0</v>
      </c>
      <c r="O76" s="688">
        <v>0</v>
      </c>
      <c r="P76" s="514"/>
      <c r="Q76" s="803"/>
    </row>
    <row r="77" spans="1:17" ht="13.15" customHeight="1" x14ac:dyDescent="0.2">
      <c r="A77" s="512"/>
      <c r="B77" s="804"/>
      <c r="C77" s="515"/>
      <c r="D77" s="681"/>
      <c r="E77" s="657"/>
      <c r="F77" s="689"/>
      <c r="G77" s="678"/>
      <c r="H77" s="688">
        <v>0</v>
      </c>
      <c r="I77" s="688">
        <v>0</v>
      </c>
      <c r="J77" s="688">
        <v>0</v>
      </c>
      <c r="K77" s="688">
        <v>0</v>
      </c>
      <c r="L77" s="688">
        <v>0</v>
      </c>
      <c r="M77" s="688">
        <v>0</v>
      </c>
      <c r="N77" s="688">
        <v>0</v>
      </c>
      <c r="O77" s="688">
        <v>0</v>
      </c>
      <c r="P77" s="514"/>
      <c r="Q77" s="803"/>
    </row>
    <row r="78" spans="1:17" ht="13.15" customHeight="1" x14ac:dyDescent="0.2">
      <c r="A78" s="512"/>
      <c r="B78" s="804"/>
      <c r="C78" s="515"/>
      <c r="D78" s="681"/>
      <c r="E78" s="657"/>
      <c r="F78" s="689"/>
      <c r="G78" s="678"/>
      <c r="H78" s="688">
        <v>0</v>
      </c>
      <c r="I78" s="688">
        <v>0</v>
      </c>
      <c r="J78" s="688">
        <v>0</v>
      </c>
      <c r="K78" s="688">
        <v>0</v>
      </c>
      <c r="L78" s="688">
        <v>0</v>
      </c>
      <c r="M78" s="688">
        <v>0</v>
      </c>
      <c r="N78" s="688">
        <v>0</v>
      </c>
      <c r="O78" s="688">
        <v>0</v>
      </c>
      <c r="P78" s="514"/>
      <c r="Q78" s="803"/>
    </row>
    <row r="79" spans="1:17" ht="13.15" customHeight="1" x14ac:dyDescent="0.2">
      <c r="A79" s="512"/>
      <c r="B79" s="804"/>
      <c r="C79" s="515"/>
      <c r="D79" s="681"/>
      <c r="E79" s="657"/>
      <c r="F79" s="689"/>
      <c r="G79" s="678"/>
      <c r="H79" s="688">
        <v>0</v>
      </c>
      <c r="I79" s="688">
        <v>0</v>
      </c>
      <c r="J79" s="688">
        <v>0</v>
      </c>
      <c r="K79" s="688">
        <v>0</v>
      </c>
      <c r="L79" s="688">
        <v>0</v>
      </c>
      <c r="M79" s="688">
        <v>0</v>
      </c>
      <c r="N79" s="688">
        <v>0</v>
      </c>
      <c r="O79" s="688">
        <v>0</v>
      </c>
      <c r="P79" s="514"/>
      <c r="Q79" s="803"/>
    </row>
    <row r="80" spans="1:17" ht="13.15" customHeight="1" x14ac:dyDescent="0.2">
      <c r="A80" s="512"/>
      <c r="B80" s="804"/>
      <c r="C80" s="515"/>
      <c r="D80" s="527"/>
      <c r="E80" s="527"/>
      <c r="F80" s="573"/>
      <c r="G80" s="535"/>
      <c r="H80" s="530"/>
      <c r="I80" s="530"/>
      <c r="J80" s="530"/>
      <c r="K80" s="530"/>
      <c r="L80" s="530"/>
      <c r="M80" s="530"/>
      <c r="N80" s="530"/>
      <c r="O80" s="530"/>
      <c r="P80" s="514"/>
      <c r="Q80" s="803"/>
    </row>
    <row r="81" spans="1:17" ht="13.15" customHeight="1" x14ac:dyDescent="0.2">
      <c r="A81" s="512"/>
      <c r="B81" s="804"/>
      <c r="C81" s="515"/>
      <c r="D81" s="522" t="s">
        <v>182</v>
      </c>
      <c r="E81" s="522"/>
      <c r="F81" s="573"/>
      <c r="G81" s="535"/>
      <c r="H81" s="937">
        <f>SUM(H70:H80)</f>
        <v>0</v>
      </c>
      <c r="I81" s="937">
        <f>SUM(I70:I80)</f>
        <v>0</v>
      </c>
      <c r="J81" s="937">
        <f t="shared" ref="J81:O81" si="7">SUM(J70:J80)</f>
        <v>0</v>
      </c>
      <c r="K81" s="937">
        <f t="shared" si="7"/>
        <v>0</v>
      </c>
      <c r="L81" s="937">
        <f t="shared" si="7"/>
        <v>0</v>
      </c>
      <c r="M81" s="937">
        <f t="shared" si="7"/>
        <v>0</v>
      </c>
      <c r="N81" s="937">
        <f t="shared" si="7"/>
        <v>0</v>
      </c>
      <c r="O81" s="937">
        <f t="shared" si="7"/>
        <v>0</v>
      </c>
      <c r="P81" s="514"/>
      <c r="Q81" s="803"/>
    </row>
    <row r="82" spans="1:17" ht="13.15" customHeight="1" x14ac:dyDescent="0.2">
      <c r="A82" s="512"/>
      <c r="B82" s="804"/>
      <c r="C82" s="515"/>
      <c r="D82" s="527"/>
      <c r="E82" s="527"/>
      <c r="F82" s="573"/>
      <c r="G82" s="535"/>
      <c r="H82" s="515"/>
      <c r="I82" s="515"/>
      <c r="J82" s="530"/>
      <c r="K82" s="530"/>
      <c r="L82" s="530"/>
      <c r="M82" s="530"/>
      <c r="N82" s="515"/>
      <c r="O82" s="515"/>
      <c r="P82" s="514"/>
      <c r="Q82" s="803"/>
    </row>
    <row r="83" spans="1:17" ht="13.15" customHeight="1" x14ac:dyDescent="0.2">
      <c r="A83" s="512"/>
      <c r="B83" s="804"/>
      <c r="C83" s="561"/>
      <c r="D83" s="633"/>
      <c r="E83" s="633"/>
      <c r="F83" s="570"/>
      <c r="G83" s="631"/>
      <c r="H83" s="561"/>
      <c r="I83" s="561"/>
      <c r="J83" s="632"/>
      <c r="K83" s="632"/>
      <c r="L83" s="632"/>
      <c r="M83" s="632"/>
      <c r="N83" s="561"/>
      <c r="O83" s="561"/>
      <c r="P83" s="561"/>
      <c r="Q83" s="803"/>
    </row>
    <row r="84" spans="1:17" ht="13.15" customHeight="1" x14ac:dyDescent="0.2">
      <c r="A84" s="512"/>
      <c r="B84" s="804"/>
      <c r="C84" s="563"/>
      <c r="D84" s="813"/>
      <c r="E84" s="813"/>
      <c r="F84" s="627"/>
      <c r="G84" s="814"/>
      <c r="H84" s="563"/>
      <c r="I84" s="563"/>
      <c r="J84" s="815"/>
      <c r="K84" s="815"/>
      <c r="L84" s="815"/>
      <c r="M84" s="815"/>
      <c r="N84" s="563"/>
      <c r="O84" s="563"/>
      <c r="P84" s="514"/>
      <c r="Q84" s="803"/>
    </row>
    <row r="85" spans="1:17" ht="13.15" customHeight="1" x14ac:dyDescent="0.2">
      <c r="A85" s="512"/>
      <c r="B85" s="804"/>
      <c r="C85" s="522"/>
      <c r="D85" s="943" t="s">
        <v>479</v>
      </c>
      <c r="E85" s="943"/>
      <c r="F85" s="950" t="s">
        <v>478</v>
      </c>
      <c r="G85" s="532"/>
      <c r="H85" s="515"/>
      <c r="I85" s="515"/>
      <c r="J85" s="540"/>
      <c r="K85" s="540"/>
      <c r="L85" s="540"/>
      <c r="M85" s="540"/>
      <c r="N85" s="515"/>
      <c r="O85" s="515"/>
      <c r="P85" s="514"/>
      <c r="Q85" s="803"/>
    </row>
    <row r="86" spans="1:17" ht="13.15" customHeight="1" x14ac:dyDescent="0.2">
      <c r="A86" s="512"/>
      <c r="B86" s="804"/>
      <c r="C86" s="522"/>
      <c r="D86" s="527"/>
      <c r="E86" s="527"/>
      <c r="F86" s="573"/>
      <c r="G86" s="541"/>
      <c r="H86" s="515"/>
      <c r="I86" s="515"/>
      <c r="J86" s="540"/>
      <c r="K86" s="540"/>
      <c r="L86" s="540"/>
      <c r="M86" s="540"/>
      <c r="N86" s="515"/>
      <c r="O86" s="515"/>
      <c r="P86" s="514"/>
      <c r="Q86" s="803"/>
    </row>
    <row r="87" spans="1:17" ht="13.15" customHeight="1" x14ac:dyDescent="0.2">
      <c r="A87" s="512"/>
      <c r="B87" s="804"/>
      <c r="C87" s="515"/>
      <c r="D87" s="681"/>
      <c r="E87" s="657"/>
      <c r="F87" s="689"/>
      <c r="G87" s="678"/>
      <c r="H87" s="688">
        <v>0</v>
      </c>
      <c r="I87" s="688">
        <f t="shared" ref="I87:L107" si="8">H87</f>
        <v>0</v>
      </c>
      <c r="J87" s="688">
        <f t="shared" si="8"/>
        <v>0</v>
      </c>
      <c r="K87" s="688">
        <f t="shared" si="8"/>
        <v>0</v>
      </c>
      <c r="L87" s="688">
        <f t="shared" si="8"/>
        <v>0</v>
      </c>
      <c r="M87" s="688">
        <f t="shared" ref="M87:M121" si="9">L87</f>
        <v>0</v>
      </c>
      <c r="N87" s="690">
        <f t="shared" ref="N87:O121" si="10">M87</f>
        <v>0</v>
      </c>
      <c r="O87" s="690">
        <f t="shared" si="10"/>
        <v>0</v>
      </c>
      <c r="P87" s="676"/>
      <c r="Q87" s="803"/>
    </row>
    <row r="88" spans="1:17" ht="13.15" customHeight="1" x14ac:dyDescent="0.2">
      <c r="A88" s="512"/>
      <c r="B88" s="804"/>
      <c r="C88" s="515"/>
      <c r="D88" s="681"/>
      <c r="E88" s="657"/>
      <c r="F88" s="689"/>
      <c r="G88" s="678"/>
      <c r="H88" s="688">
        <v>0</v>
      </c>
      <c r="I88" s="688">
        <f t="shared" si="8"/>
        <v>0</v>
      </c>
      <c r="J88" s="688">
        <f t="shared" si="8"/>
        <v>0</v>
      </c>
      <c r="K88" s="688">
        <f t="shared" si="8"/>
        <v>0</v>
      </c>
      <c r="L88" s="688">
        <f t="shared" si="8"/>
        <v>0</v>
      </c>
      <c r="M88" s="688">
        <f t="shared" si="9"/>
        <v>0</v>
      </c>
      <c r="N88" s="690">
        <f t="shared" si="10"/>
        <v>0</v>
      </c>
      <c r="O88" s="690">
        <f t="shared" si="10"/>
        <v>0</v>
      </c>
      <c r="P88" s="676"/>
      <c r="Q88" s="803"/>
    </row>
    <row r="89" spans="1:17" ht="13.15" customHeight="1" x14ac:dyDescent="0.2">
      <c r="A89" s="512"/>
      <c r="B89" s="804"/>
      <c r="C89" s="515"/>
      <c r="D89" s="681"/>
      <c r="E89" s="657"/>
      <c r="F89" s="689"/>
      <c r="G89" s="678"/>
      <c r="H89" s="688">
        <v>0</v>
      </c>
      <c r="I89" s="688">
        <f t="shared" si="8"/>
        <v>0</v>
      </c>
      <c r="J89" s="688">
        <f t="shared" si="8"/>
        <v>0</v>
      </c>
      <c r="K89" s="688">
        <f t="shared" si="8"/>
        <v>0</v>
      </c>
      <c r="L89" s="688">
        <f t="shared" si="8"/>
        <v>0</v>
      </c>
      <c r="M89" s="688">
        <f t="shared" si="9"/>
        <v>0</v>
      </c>
      <c r="N89" s="690">
        <f t="shared" si="10"/>
        <v>0</v>
      </c>
      <c r="O89" s="690">
        <f t="shared" si="10"/>
        <v>0</v>
      </c>
      <c r="P89" s="676"/>
      <c r="Q89" s="803"/>
    </row>
    <row r="90" spans="1:17" ht="13.15" customHeight="1" x14ac:dyDescent="0.2">
      <c r="A90" s="512"/>
      <c r="B90" s="804"/>
      <c r="C90" s="515"/>
      <c r="D90" s="681"/>
      <c r="E90" s="657"/>
      <c r="F90" s="689"/>
      <c r="G90" s="678"/>
      <c r="H90" s="688">
        <v>0</v>
      </c>
      <c r="I90" s="688">
        <f t="shared" si="8"/>
        <v>0</v>
      </c>
      <c r="J90" s="688">
        <f t="shared" si="8"/>
        <v>0</v>
      </c>
      <c r="K90" s="688">
        <f t="shared" si="8"/>
        <v>0</v>
      </c>
      <c r="L90" s="688">
        <f t="shared" si="8"/>
        <v>0</v>
      </c>
      <c r="M90" s="688">
        <f t="shared" si="9"/>
        <v>0</v>
      </c>
      <c r="N90" s="690">
        <f t="shared" si="10"/>
        <v>0</v>
      </c>
      <c r="O90" s="690">
        <f t="shared" si="10"/>
        <v>0</v>
      </c>
      <c r="P90" s="676"/>
      <c r="Q90" s="803"/>
    </row>
    <row r="91" spans="1:17" ht="13.15" customHeight="1" x14ac:dyDescent="0.2">
      <c r="A91" s="512"/>
      <c r="B91" s="804"/>
      <c r="C91" s="515"/>
      <c r="D91" s="681"/>
      <c r="E91" s="657"/>
      <c r="F91" s="689"/>
      <c r="G91" s="678"/>
      <c r="H91" s="688">
        <v>0</v>
      </c>
      <c r="I91" s="688">
        <f t="shared" si="8"/>
        <v>0</v>
      </c>
      <c r="J91" s="688">
        <f t="shared" si="8"/>
        <v>0</v>
      </c>
      <c r="K91" s="688">
        <f t="shared" si="8"/>
        <v>0</v>
      </c>
      <c r="L91" s="688">
        <f t="shared" si="8"/>
        <v>0</v>
      </c>
      <c r="M91" s="688">
        <f t="shared" si="9"/>
        <v>0</v>
      </c>
      <c r="N91" s="690">
        <f t="shared" si="10"/>
        <v>0</v>
      </c>
      <c r="O91" s="690">
        <f t="shared" si="10"/>
        <v>0</v>
      </c>
      <c r="P91" s="676"/>
      <c r="Q91" s="803"/>
    </row>
    <row r="92" spans="1:17" ht="13.15" customHeight="1" x14ac:dyDescent="0.2">
      <c r="A92" s="512"/>
      <c r="B92" s="804"/>
      <c r="C92" s="515"/>
      <c r="D92" s="681"/>
      <c r="E92" s="657"/>
      <c r="F92" s="689"/>
      <c r="G92" s="678"/>
      <c r="H92" s="688">
        <v>0</v>
      </c>
      <c r="I92" s="688">
        <f t="shared" si="8"/>
        <v>0</v>
      </c>
      <c r="J92" s="688">
        <f t="shared" si="8"/>
        <v>0</v>
      </c>
      <c r="K92" s="688">
        <f t="shared" si="8"/>
        <v>0</v>
      </c>
      <c r="L92" s="688">
        <f t="shared" si="8"/>
        <v>0</v>
      </c>
      <c r="M92" s="688">
        <f t="shared" si="9"/>
        <v>0</v>
      </c>
      <c r="N92" s="690">
        <f t="shared" si="10"/>
        <v>0</v>
      </c>
      <c r="O92" s="690">
        <f t="shared" si="10"/>
        <v>0</v>
      </c>
      <c r="P92" s="676"/>
      <c r="Q92" s="803"/>
    </row>
    <row r="93" spans="1:17" ht="13.15" customHeight="1" x14ac:dyDescent="0.2">
      <c r="A93" s="512"/>
      <c r="B93" s="804"/>
      <c r="C93" s="515"/>
      <c r="D93" s="681"/>
      <c r="E93" s="657"/>
      <c r="F93" s="689"/>
      <c r="G93" s="678"/>
      <c r="H93" s="688">
        <v>0</v>
      </c>
      <c r="I93" s="688">
        <f t="shared" si="8"/>
        <v>0</v>
      </c>
      <c r="J93" s="688">
        <f t="shared" si="8"/>
        <v>0</v>
      </c>
      <c r="K93" s="688">
        <f t="shared" si="8"/>
        <v>0</v>
      </c>
      <c r="L93" s="688">
        <f t="shared" si="8"/>
        <v>0</v>
      </c>
      <c r="M93" s="688">
        <f t="shared" si="9"/>
        <v>0</v>
      </c>
      <c r="N93" s="690">
        <f t="shared" si="10"/>
        <v>0</v>
      </c>
      <c r="O93" s="690">
        <f t="shared" si="10"/>
        <v>0</v>
      </c>
      <c r="P93" s="676"/>
      <c r="Q93" s="803"/>
    </row>
    <row r="94" spans="1:17" ht="13.15" customHeight="1" x14ac:dyDescent="0.2">
      <c r="A94" s="512"/>
      <c r="B94" s="804"/>
      <c r="C94" s="515"/>
      <c r="D94" s="681"/>
      <c r="E94" s="657"/>
      <c r="F94" s="689"/>
      <c r="G94" s="678"/>
      <c r="H94" s="688">
        <v>0</v>
      </c>
      <c r="I94" s="688">
        <f t="shared" si="8"/>
        <v>0</v>
      </c>
      <c r="J94" s="688">
        <f t="shared" si="8"/>
        <v>0</v>
      </c>
      <c r="K94" s="688">
        <f t="shared" si="8"/>
        <v>0</v>
      </c>
      <c r="L94" s="688">
        <f t="shared" si="8"/>
        <v>0</v>
      </c>
      <c r="M94" s="688">
        <f t="shared" si="9"/>
        <v>0</v>
      </c>
      <c r="N94" s="690">
        <f t="shared" si="10"/>
        <v>0</v>
      </c>
      <c r="O94" s="690">
        <f t="shared" si="10"/>
        <v>0</v>
      </c>
      <c r="P94" s="676"/>
      <c r="Q94" s="803"/>
    </row>
    <row r="95" spans="1:17" ht="13.15" customHeight="1" x14ac:dyDescent="0.2">
      <c r="A95" s="512"/>
      <c r="B95" s="804"/>
      <c r="C95" s="515"/>
      <c r="D95" s="681"/>
      <c r="E95" s="657"/>
      <c r="F95" s="689"/>
      <c r="G95" s="678"/>
      <c r="H95" s="688">
        <v>0</v>
      </c>
      <c r="I95" s="688">
        <f t="shared" si="8"/>
        <v>0</v>
      </c>
      <c r="J95" s="688">
        <f t="shared" si="8"/>
        <v>0</v>
      </c>
      <c r="K95" s="688">
        <f t="shared" si="8"/>
        <v>0</v>
      </c>
      <c r="L95" s="688">
        <f t="shared" si="8"/>
        <v>0</v>
      </c>
      <c r="M95" s="688">
        <f t="shared" si="9"/>
        <v>0</v>
      </c>
      <c r="N95" s="690">
        <f t="shared" si="10"/>
        <v>0</v>
      </c>
      <c r="O95" s="690">
        <f t="shared" si="10"/>
        <v>0</v>
      </c>
      <c r="P95" s="676"/>
      <c r="Q95" s="803"/>
    </row>
    <row r="96" spans="1:17" ht="13.15" customHeight="1" x14ac:dyDescent="0.2">
      <c r="A96" s="512"/>
      <c r="B96" s="804"/>
      <c r="C96" s="515"/>
      <c r="D96" s="681"/>
      <c r="E96" s="657"/>
      <c r="F96" s="689"/>
      <c r="G96" s="678"/>
      <c r="H96" s="688">
        <v>0</v>
      </c>
      <c r="I96" s="688">
        <f t="shared" si="8"/>
        <v>0</v>
      </c>
      <c r="J96" s="688">
        <f t="shared" si="8"/>
        <v>0</v>
      </c>
      <c r="K96" s="688">
        <f t="shared" si="8"/>
        <v>0</v>
      </c>
      <c r="L96" s="688">
        <f t="shared" si="8"/>
        <v>0</v>
      </c>
      <c r="M96" s="688">
        <f t="shared" si="9"/>
        <v>0</v>
      </c>
      <c r="N96" s="690">
        <f t="shared" si="10"/>
        <v>0</v>
      </c>
      <c r="O96" s="690">
        <f t="shared" si="10"/>
        <v>0</v>
      </c>
      <c r="P96" s="676"/>
      <c r="Q96" s="803"/>
    </row>
    <row r="97" spans="1:17" ht="13.15" customHeight="1" x14ac:dyDescent="0.2">
      <c r="A97" s="512"/>
      <c r="B97" s="804"/>
      <c r="C97" s="515"/>
      <c r="D97" s="681"/>
      <c r="E97" s="657"/>
      <c r="F97" s="689"/>
      <c r="G97" s="678"/>
      <c r="H97" s="688">
        <v>0</v>
      </c>
      <c r="I97" s="688">
        <f t="shared" si="8"/>
        <v>0</v>
      </c>
      <c r="J97" s="688">
        <f t="shared" si="8"/>
        <v>0</v>
      </c>
      <c r="K97" s="688">
        <f t="shared" si="8"/>
        <v>0</v>
      </c>
      <c r="L97" s="688">
        <f t="shared" si="8"/>
        <v>0</v>
      </c>
      <c r="M97" s="688">
        <f t="shared" si="9"/>
        <v>0</v>
      </c>
      <c r="N97" s="690">
        <f t="shared" si="10"/>
        <v>0</v>
      </c>
      <c r="O97" s="690">
        <f t="shared" si="10"/>
        <v>0</v>
      </c>
      <c r="P97" s="676"/>
      <c r="Q97" s="803"/>
    </row>
    <row r="98" spans="1:17" ht="13.15" customHeight="1" x14ac:dyDescent="0.2">
      <c r="A98" s="512"/>
      <c r="B98" s="804"/>
      <c r="C98" s="515"/>
      <c r="D98" s="681"/>
      <c r="E98" s="657"/>
      <c r="F98" s="689"/>
      <c r="G98" s="678"/>
      <c r="H98" s="688">
        <v>0</v>
      </c>
      <c r="I98" s="688">
        <f t="shared" si="8"/>
        <v>0</v>
      </c>
      <c r="J98" s="688">
        <f t="shared" si="8"/>
        <v>0</v>
      </c>
      <c r="K98" s="688">
        <f t="shared" si="8"/>
        <v>0</v>
      </c>
      <c r="L98" s="688">
        <f t="shared" si="8"/>
        <v>0</v>
      </c>
      <c r="M98" s="688">
        <f t="shared" si="9"/>
        <v>0</v>
      </c>
      <c r="N98" s="690">
        <f t="shared" si="10"/>
        <v>0</v>
      </c>
      <c r="O98" s="690">
        <f t="shared" si="10"/>
        <v>0</v>
      </c>
      <c r="P98" s="676"/>
      <c r="Q98" s="803"/>
    </row>
    <row r="99" spans="1:17" ht="13.15" customHeight="1" x14ac:dyDescent="0.2">
      <c r="A99" s="512"/>
      <c r="B99" s="804"/>
      <c r="C99" s="515"/>
      <c r="D99" s="681"/>
      <c r="E99" s="657"/>
      <c r="F99" s="689"/>
      <c r="G99" s="678"/>
      <c r="H99" s="688">
        <v>0</v>
      </c>
      <c r="I99" s="688">
        <f t="shared" si="8"/>
        <v>0</v>
      </c>
      <c r="J99" s="688">
        <f t="shared" si="8"/>
        <v>0</v>
      </c>
      <c r="K99" s="688">
        <f t="shared" si="8"/>
        <v>0</v>
      </c>
      <c r="L99" s="688">
        <f t="shared" si="8"/>
        <v>0</v>
      </c>
      <c r="M99" s="688">
        <f t="shared" si="9"/>
        <v>0</v>
      </c>
      <c r="N99" s="690">
        <f t="shared" si="10"/>
        <v>0</v>
      </c>
      <c r="O99" s="690">
        <f t="shared" si="10"/>
        <v>0</v>
      </c>
      <c r="P99" s="676"/>
      <c r="Q99" s="803"/>
    </row>
    <row r="100" spans="1:17" ht="13.15" customHeight="1" x14ac:dyDescent="0.2">
      <c r="A100" s="512"/>
      <c r="B100" s="804"/>
      <c r="C100" s="515"/>
      <c r="D100" s="681"/>
      <c r="E100" s="657"/>
      <c r="F100" s="689"/>
      <c r="G100" s="678"/>
      <c r="H100" s="688">
        <v>0</v>
      </c>
      <c r="I100" s="688">
        <f t="shared" si="8"/>
        <v>0</v>
      </c>
      <c r="J100" s="688">
        <f t="shared" si="8"/>
        <v>0</v>
      </c>
      <c r="K100" s="688">
        <f t="shared" si="8"/>
        <v>0</v>
      </c>
      <c r="L100" s="688">
        <f t="shared" si="8"/>
        <v>0</v>
      </c>
      <c r="M100" s="688">
        <f t="shared" si="9"/>
        <v>0</v>
      </c>
      <c r="N100" s="690">
        <f t="shared" si="10"/>
        <v>0</v>
      </c>
      <c r="O100" s="690">
        <f t="shared" si="10"/>
        <v>0</v>
      </c>
      <c r="P100" s="676"/>
      <c r="Q100" s="803"/>
    </row>
    <row r="101" spans="1:17" ht="13.15" customHeight="1" x14ac:dyDescent="0.2">
      <c r="A101" s="512"/>
      <c r="B101" s="804"/>
      <c r="C101" s="515"/>
      <c r="D101" s="681"/>
      <c r="E101" s="657"/>
      <c r="F101" s="689"/>
      <c r="G101" s="678"/>
      <c r="H101" s="688">
        <v>0</v>
      </c>
      <c r="I101" s="688">
        <f t="shared" si="8"/>
        <v>0</v>
      </c>
      <c r="J101" s="688">
        <f t="shared" si="8"/>
        <v>0</v>
      </c>
      <c r="K101" s="688">
        <f t="shared" si="8"/>
        <v>0</v>
      </c>
      <c r="L101" s="688">
        <f t="shared" si="8"/>
        <v>0</v>
      </c>
      <c r="M101" s="688">
        <f t="shared" si="9"/>
        <v>0</v>
      </c>
      <c r="N101" s="690">
        <f t="shared" si="10"/>
        <v>0</v>
      </c>
      <c r="O101" s="690">
        <f t="shared" si="10"/>
        <v>0</v>
      </c>
      <c r="P101" s="676"/>
      <c r="Q101" s="803"/>
    </row>
    <row r="102" spans="1:17" ht="13.15" customHeight="1" x14ac:dyDescent="0.2">
      <c r="A102" s="512"/>
      <c r="B102" s="804"/>
      <c r="C102" s="515"/>
      <c r="D102" s="681"/>
      <c r="E102" s="657"/>
      <c r="F102" s="689"/>
      <c r="G102" s="678"/>
      <c r="H102" s="688">
        <v>0</v>
      </c>
      <c r="I102" s="688">
        <f t="shared" si="8"/>
        <v>0</v>
      </c>
      <c r="J102" s="688">
        <f t="shared" si="8"/>
        <v>0</v>
      </c>
      <c r="K102" s="688">
        <f t="shared" si="8"/>
        <v>0</v>
      </c>
      <c r="L102" s="688">
        <f t="shared" si="8"/>
        <v>0</v>
      </c>
      <c r="M102" s="688">
        <f t="shared" si="9"/>
        <v>0</v>
      </c>
      <c r="N102" s="690">
        <f t="shared" si="10"/>
        <v>0</v>
      </c>
      <c r="O102" s="690">
        <f t="shared" si="10"/>
        <v>0</v>
      </c>
      <c r="P102" s="676"/>
      <c r="Q102" s="803"/>
    </row>
    <row r="103" spans="1:17" ht="13.15" customHeight="1" x14ac:dyDescent="0.2">
      <c r="A103" s="512"/>
      <c r="B103" s="804"/>
      <c r="C103" s="515"/>
      <c r="D103" s="681"/>
      <c r="E103" s="657"/>
      <c r="F103" s="689"/>
      <c r="G103" s="678"/>
      <c r="H103" s="688">
        <v>0</v>
      </c>
      <c r="I103" s="688">
        <f t="shared" si="8"/>
        <v>0</v>
      </c>
      <c r="J103" s="688">
        <f t="shared" si="8"/>
        <v>0</v>
      </c>
      <c r="K103" s="688">
        <f t="shared" si="8"/>
        <v>0</v>
      </c>
      <c r="L103" s="688">
        <f t="shared" si="8"/>
        <v>0</v>
      </c>
      <c r="M103" s="688">
        <f t="shared" si="9"/>
        <v>0</v>
      </c>
      <c r="N103" s="690">
        <f t="shared" si="10"/>
        <v>0</v>
      </c>
      <c r="O103" s="690">
        <f t="shared" si="10"/>
        <v>0</v>
      </c>
      <c r="P103" s="676"/>
      <c r="Q103" s="803"/>
    </row>
    <row r="104" spans="1:17" ht="13.15" customHeight="1" x14ac:dyDescent="0.2">
      <c r="A104" s="512"/>
      <c r="B104" s="804"/>
      <c r="C104" s="515"/>
      <c r="D104" s="681"/>
      <c r="E104" s="657"/>
      <c r="F104" s="689"/>
      <c r="G104" s="678"/>
      <c r="H104" s="688">
        <v>0</v>
      </c>
      <c r="I104" s="688">
        <f t="shared" si="8"/>
        <v>0</v>
      </c>
      <c r="J104" s="688">
        <f t="shared" si="8"/>
        <v>0</v>
      </c>
      <c r="K104" s="688">
        <f t="shared" si="8"/>
        <v>0</v>
      </c>
      <c r="L104" s="688">
        <f t="shared" si="8"/>
        <v>0</v>
      </c>
      <c r="M104" s="688">
        <f t="shared" si="9"/>
        <v>0</v>
      </c>
      <c r="N104" s="690">
        <f t="shared" si="10"/>
        <v>0</v>
      </c>
      <c r="O104" s="690">
        <f t="shared" si="10"/>
        <v>0</v>
      </c>
      <c r="P104" s="676"/>
      <c r="Q104" s="803"/>
    </row>
    <row r="105" spans="1:17" ht="13.15" customHeight="1" x14ac:dyDescent="0.2">
      <c r="A105" s="512"/>
      <c r="B105" s="804"/>
      <c r="C105" s="515"/>
      <c r="D105" s="681"/>
      <c r="E105" s="657"/>
      <c r="F105" s="689"/>
      <c r="G105" s="678"/>
      <c r="H105" s="688">
        <v>0</v>
      </c>
      <c r="I105" s="688">
        <f t="shared" si="8"/>
        <v>0</v>
      </c>
      <c r="J105" s="688">
        <f t="shared" si="8"/>
        <v>0</v>
      </c>
      <c r="K105" s="688">
        <f t="shared" si="8"/>
        <v>0</v>
      </c>
      <c r="L105" s="688">
        <f t="shared" si="8"/>
        <v>0</v>
      </c>
      <c r="M105" s="688">
        <f t="shared" si="9"/>
        <v>0</v>
      </c>
      <c r="N105" s="690">
        <f t="shared" si="10"/>
        <v>0</v>
      </c>
      <c r="O105" s="690">
        <f t="shared" si="10"/>
        <v>0</v>
      </c>
      <c r="P105" s="676"/>
      <c r="Q105" s="803"/>
    </row>
    <row r="106" spans="1:17" ht="13.15" customHeight="1" x14ac:dyDescent="0.2">
      <c r="A106" s="512"/>
      <c r="B106" s="804"/>
      <c r="C106" s="515"/>
      <c r="D106" s="681"/>
      <c r="E106" s="657"/>
      <c r="F106" s="689"/>
      <c r="G106" s="678"/>
      <c r="H106" s="688">
        <v>0</v>
      </c>
      <c r="I106" s="688">
        <f t="shared" si="8"/>
        <v>0</v>
      </c>
      <c r="J106" s="688">
        <f t="shared" si="8"/>
        <v>0</v>
      </c>
      <c r="K106" s="688">
        <f t="shared" si="8"/>
        <v>0</v>
      </c>
      <c r="L106" s="688">
        <f t="shared" si="8"/>
        <v>0</v>
      </c>
      <c r="M106" s="688">
        <f t="shared" si="9"/>
        <v>0</v>
      </c>
      <c r="N106" s="690">
        <f t="shared" si="10"/>
        <v>0</v>
      </c>
      <c r="O106" s="690">
        <f t="shared" si="10"/>
        <v>0</v>
      </c>
      <c r="P106" s="676"/>
      <c r="Q106" s="803"/>
    </row>
    <row r="107" spans="1:17" ht="13.15" customHeight="1" x14ac:dyDescent="0.2">
      <c r="A107" s="512"/>
      <c r="B107" s="804"/>
      <c r="C107" s="515"/>
      <c r="D107" s="681"/>
      <c r="E107" s="657"/>
      <c r="F107" s="689"/>
      <c r="G107" s="678"/>
      <c r="H107" s="688">
        <v>0</v>
      </c>
      <c r="I107" s="688">
        <f t="shared" si="8"/>
        <v>0</v>
      </c>
      <c r="J107" s="688">
        <f t="shared" si="8"/>
        <v>0</v>
      </c>
      <c r="K107" s="688">
        <f t="shared" si="8"/>
        <v>0</v>
      </c>
      <c r="L107" s="688">
        <f t="shared" si="8"/>
        <v>0</v>
      </c>
      <c r="M107" s="688">
        <f t="shared" si="9"/>
        <v>0</v>
      </c>
      <c r="N107" s="690">
        <f t="shared" si="10"/>
        <v>0</v>
      </c>
      <c r="O107" s="690">
        <f t="shared" si="10"/>
        <v>0</v>
      </c>
      <c r="P107" s="676"/>
      <c r="Q107" s="803"/>
    </row>
    <row r="108" spans="1:17" ht="13.15" customHeight="1" x14ac:dyDescent="0.2">
      <c r="A108" s="512"/>
      <c r="B108" s="804"/>
      <c r="C108" s="515"/>
      <c r="D108" s="681"/>
      <c r="E108" s="657"/>
      <c r="F108" s="689"/>
      <c r="G108" s="678"/>
      <c r="H108" s="688">
        <v>0</v>
      </c>
      <c r="I108" s="688">
        <f t="shared" ref="I108:L121" si="11">H108</f>
        <v>0</v>
      </c>
      <c r="J108" s="688">
        <f t="shared" si="11"/>
        <v>0</v>
      </c>
      <c r="K108" s="688">
        <f t="shared" si="11"/>
        <v>0</v>
      </c>
      <c r="L108" s="688">
        <f t="shared" si="11"/>
        <v>0</v>
      </c>
      <c r="M108" s="688">
        <f t="shared" si="9"/>
        <v>0</v>
      </c>
      <c r="N108" s="690">
        <f t="shared" si="10"/>
        <v>0</v>
      </c>
      <c r="O108" s="690">
        <f t="shared" si="10"/>
        <v>0</v>
      </c>
      <c r="P108" s="676"/>
      <c r="Q108" s="803"/>
    </row>
    <row r="109" spans="1:17" ht="13.15" customHeight="1" x14ac:dyDescent="0.2">
      <c r="A109" s="512"/>
      <c r="B109" s="804"/>
      <c r="C109" s="515"/>
      <c r="D109" s="681"/>
      <c r="E109" s="657"/>
      <c r="F109" s="689"/>
      <c r="G109" s="678"/>
      <c r="H109" s="688">
        <v>0</v>
      </c>
      <c r="I109" s="688">
        <f t="shared" si="11"/>
        <v>0</v>
      </c>
      <c r="J109" s="688">
        <f t="shared" si="11"/>
        <v>0</v>
      </c>
      <c r="K109" s="688">
        <f t="shared" si="11"/>
        <v>0</v>
      </c>
      <c r="L109" s="688">
        <f t="shared" si="11"/>
        <v>0</v>
      </c>
      <c r="M109" s="688">
        <f t="shared" si="9"/>
        <v>0</v>
      </c>
      <c r="N109" s="690">
        <f t="shared" si="10"/>
        <v>0</v>
      </c>
      <c r="O109" s="690">
        <f t="shared" si="10"/>
        <v>0</v>
      </c>
      <c r="P109" s="676"/>
      <c r="Q109" s="803"/>
    </row>
    <row r="110" spans="1:17" ht="13.15" customHeight="1" x14ac:dyDescent="0.2">
      <c r="A110" s="512"/>
      <c r="B110" s="804"/>
      <c r="C110" s="515"/>
      <c r="D110" s="681"/>
      <c r="E110" s="657"/>
      <c r="F110" s="689"/>
      <c r="G110" s="678"/>
      <c r="H110" s="688">
        <v>0</v>
      </c>
      <c r="I110" s="688">
        <f t="shared" si="11"/>
        <v>0</v>
      </c>
      <c r="J110" s="688">
        <f t="shared" si="11"/>
        <v>0</v>
      </c>
      <c r="K110" s="688">
        <f t="shared" si="11"/>
        <v>0</v>
      </c>
      <c r="L110" s="688">
        <f t="shared" si="11"/>
        <v>0</v>
      </c>
      <c r="M110" s="688">
        <f t="shared" si="9"/>
        <v>0</v>
      </c>
      <c r="N110" s="690">
        <f t="shared" si="10"/>
        <v>0</v>
      </c>
      <c r="O110" s="690">
        <f t="shared" si="10"/>
        <v>0</v>
      </c>
      <c r="P110" s="676"/>
      <c r="Q110" s="803"/>
    </row>
    <row r="111" spans="1:17" ht="13.15" customHeight="1" x14ac:dyDescent="0.2">
      <c r="A111" s="512"/>
      <c r="B111" s="804"/>
      <c r="C111" s="515"/>
      <c r="D111" s="681"/>
      <c r="E111" s="657"/>
      <c r="F111" s="689"/>
      <c r="G111" s="678"/>
      <c r="H111" s="688">
        <v>0</v>
      </c>
      <c r="I111" s="688">
        <f t="shared" si="11"/>
        <v>0</v>
      </c>
      <c r="J111" s="688">
        <f t="shared" si="11"/>
        <v>0</v>
      </c>
      <c r="K111" s="688">
        <f t="shared" si="11"/>
        <v>0</v>
      </c>
      <c r="L111" s="688">
        <f t="shared" si="11"/>
        <v>0</v>
      </c>
      <c r="M111" s="688">
        <f t="shared" si="9"/>
        <v>0</v>
      </c>
      <c r="N111" s="690">
        <f t="shared" si="10"/>
        <v>0</v>
      </c>
      <c r="O111" s="690">
        <f t="shared" si="10"/>
        <v>0</v>
      </c>
      <c r="P111" s="676"/>
      <c r="Q111" s="803"/>
    </row>
    <row r="112" spans="1:17" ht="13.15" customHeight="1" x14ac:dyDescent="0.2">
      <c r="A112" s="512"/>
      <c r="B112" s="804"/>
      <c r="C112" s="515"/>
      <c r="D112" s="681"/>
      <c r="E112" s="657"/>
      <c r="F112" s="689"/>
      <c r="G112" s="678"/>
      <c r="H112" s="688">
        <v>0</v>
      </c>
      <c r="I112" s="688">
        <f t="shared" si="11"/>
        <v>0</v>
      </c>
      <c r="J112" s="688">
        <f t="shared" si="11"/>
        <v>0</v>
      </c>
      <c r="K112" s="688">
        <f t="shared" si="11"/>
        <v>0</v>
      </c>
      <c r="L112" s="688">
        <f t="shared" si="11"/>
        <v>0</v>
      </c>
      <c r="M112" s="688">
        <f t="shared" si="9"/>
        <v>0</v>
      </c>
      <c r="N112" s="690">
        <f t="shared" si="10"/>
        <v>0</v>
      </c>
      <c r="O112" s="690">
        <f t="shared" si="10"/>
        <v>0</v>
      </c>
      <c r="P112" s="676"/>
      <c r="Q112" s="803"/>
    </row>
    <row r="113" spans="1:17" ht="13.15" customHeight="1" x14ac:dyDescent="0.2">
      <c r="A113" s="512"/>
      <c r="B113" s="804"/>
      <c r="C113" s="515"/>
      <c r="D113" s="681"/>
      <c r="E113" s="657"/>
      <c r="F113" s="689"/>
      <c r="G113" s="678"/>
      <c r="H113" s="688">
        <v>0</v>
      </c>
      <c r="I113" s="688">
        <f t="shared" si="11"/>
        <v>0</v>
      </c>
      <c r="J113" s="688">
        <f t="shared" si="11"/>
        <v>0</v>
      </c>
      <c r="K113" s="688">
        <f t="shared" si="11"/>
        <v>0</v>
      </c>
      <c r="L113" s="688">
        <f t="shared" si="11"/>
        <v>0</v>
      </c>
      <c r="M113" s="688">
        <f t="shared" si="9"/>
        <v>0</v>
      </c>
      <c r="N113" s="690">
        <f t="shared" si="10"/>
        <v>0</v>
      </c>
      <c r="O113" s="690">
        <f t="shared" si="10"/>
        <v>0</v>
      </c>
      <c r="P113" s="676"/>
      <c r="Q113" s="803"/>
    </row>
    <row r="114" spans="1:17" ht="13.15" customHeight="1" x14ac:dyDescent="0.2">
      <c r="A114" s="512"/>
      <c r="B114" s="804"/>
      <c r="C114" s="515"/>
      <c r="D114" s="681"/>
      <c r="E114" s="657"/>
      <c r="F114" s="689"/>
      <c r="G114" s="678"/>
      <c r="H114" s="688">
        <v>0</v>
      </c>
      <c r="I114" s="688">
        <f t="shared" si="11"/>
        <v>0</v>
      </c>
      <c r="J114" s="688">
        <f t="shared" si="11"/>
        <v>0</v>
      </c>
      <c r="K114" s="688">
        <f t="shared" si="11"/>
        <v>0</v>
      </c>
      <c r="L114" s="688">
        <f t="shared" si="11"/>
        <v>0</v>
      </c>
      <c r="M114" s="688">
        <f t="shared" si="9"/>
        <v>0</v>
      </c>
      <c r="N114" s="690">
        <f t="shared" si="10"/>
        <v>0</v>
      </c>
      <c r="O114" s="690">
        <f t="shared" si="10"/>
        <v>0</v>
      </c>
      <c r="P114" s="676"/>
      <c r="Q114" s="803"/>
    </row>
    <row r="115" spans="1:17" ht="13.15" customHeight="1" x14ac:dyDescent="0.2">
      <c r="A115" s="512"/>
      <c r="B115" s="804"/>
      <c r="C115" s="515"/>
      <c r="D115" s="681"/>
      <c r="E115" s="657"/>
      <c r="F115" s="689"/>
      <c r="G115" s="678"/>
      <c r="H115" s="688">
        <v>0</v>
      </c>
      <c r="I115" s="688">
        <f t="shared" si="11"/>
        <v>0</v>
      </c>
      <c r="J115" s="688">
        <f t="shared" si="11"/>
        <v>0</v>
      </c>
      <c r="K115" s="688">
        <f t="shared" si="11"/>
        <v>0</v>
      </c>
      <c r="L115" s="688">
        <f t="shared" si="11"/>
        <v>0</v>
      </c>
      <c r="M115" s="688">
        <f t="shared" si="9"/>
        <v>0</v>
      </c>
      <c r="N115" s="690">
        <f t="shared" si="10"/>
        <v>0</v>
      </c>
      <c r="O115" s="690">
        <f t="shared" si="10"/>
        <v>0</v>
      </c>
      <c r="P115" s="676"/>
      <c r="Q115" s="803"/>
    </row>
    <row r="116" spans="1:17" ht="13.15" customHeight="1" x14ac:dyDescent="0.2">
      <c r="A116" s="512"/>
      <c r="B116" s="804"/>
      <c r="C116" s="515"/>
      <c r="D116" s="681"/>
      <c r="E116" s="657"/>
      <c r="F116" s="689"/>
      <c r="G116" s="678"/>
      <c r="H116" s="688">
        <v>0</v>
      </c>
      <c r="I116" s="688">
        <f t="shared" si="11"/>
        <v>0</v>
      </c>
      <c r="J116" s="688">
        <f t="shared" si="11"/>
        <v>0</v>
      </c>
      <c r="K116" s="688">
        <f t="shared" si="11"/>
        <v>0</v>
      </c>
      <c r="L116" s="688">
        <f t="shared" si="11"/>
        <v>0</v>
      </c>
      <c r="M116" s="688">
        <f t="shared" si="9"/>
        <v>0</v>
      </c>
      <c r="N116" s="690">
        <f t="shared" si="10"/>
        <v>0</v>
      </c>
      <c r="O116" s="690">
        <f t="shared" si="10"/>
        <v>0</v>
      </c>
      <c r="P116" s="676"/>
      <c r="Q116" s="803"/>
    </row>
    <row r="117" spans="1:17" ht="13.15" customHeight="1" x14ac:dyDescent="0.2">
      <c r="A117" s="512"/>
      <c r="B117" s="804"/>
      <c r="C117" s="515"/>
      <c r="D117" s="681"/>
      <c r="E117" s="657"/>
      <c r="F117" s="689"/>
      <c r="G117" s="678"/>
      <c r="H117" s="688">
        <v>0</v>
      </c>
      <c r="I117" s="688">
        <f t="shared" si="11"/>
        <v>0</v>
      </c>
      <c r="J117" s="688">
        <f t="shared" si="11"/>
        <v>0</v>
      </c>
      <c r="K117" s="688">
        <f t="shared" si="11"/>
        <v>0</v>
      </c>
      <c r="L117" s="688">
        <f t="shared" si="11"/>
        <v>0</v>
      </c>
      <c r="M117" s="688">
        <f t="shared" si="9"/>
        <v>0</v>
      </c>
      <c r="N117" s="690">
        <f t="shared" si="10"/>
        <v>0</v>
      </c>
      <c r="O117" s="690">
        <f t="shared" si="10"/>
        <v>0</v>
      </c>
      <c r="P117" s="676"/>
      <c r="Q117" s="803"/>
    </row>
    <row r="118" spans="1:17" ht="13.15" customHeight="1" x14ac:dyDescent="0.2">
      <c r="A118" s="512"/>
      <c r="B118" s="804"/>
      <c r="C118" s="515"/>
      <c r="D118" s="681"/>
      <c r="E118" s="657"/>
      <c r="F118" s="689"/>
      <c r="G118" s="678"/>
      <c r="H118" s="688">
        <v>0</v>
      </c>
      <c r="I118" s="688">
        <f t="shared" si="11"/>
        <v>0</v>
      </c>
      <c r="J118" s="688">
        <f t="shared" si="11"/>
        <v>0</v>
      </c>
      <c r="K118" s="688">
        <f t="shared" si="11"/>
        <v>0</v>
      </c>
      <c r="L118" s="688">
        <f t="shared" si="11"/>
        <v>0</v>
      </c>
      <c r="M118" s="688">
        <f t="shared" si="9"/>
        <v>0</v>
      </c>
      <c r="N118" s="690">
        <f t="shared" si="10"/>
        <v>0</v>
      </c>
      <c r="O118" s="690">
        <f t="shared" si="10"/>
        <v>0</v>
      </c>
      <c r="P118" s="676"/>
      <c r="Q118" s="803"/>
    </row>
    <row r="119" spans="1:17" ht="13.15" customHeight="1" x14ac:dyDescent="0.2">
      <c r="A119" s="512"/>
      <c r="B119" s="804"/>
      <c r="C119" s="515"/>
      <c r="D119" s="681"/>
      <c r="E119" s="657"/>
      <c r="F119" s="689"/>
      <c r="G119" s="678"/>
      <c r="H119" s="688">
        <v>0</v>
      </c>
      <c r="I119" s="688">
        <f t="shared" si="11"/>
        <v>0</v>
      </c>
      <c r="J119" s="688">
        <f t="shared" si="11"/>
        <v>0</v>
      </c>
      <c r="K119" s="688">
        <f t="shared" si="11"/>
        <v>0</v>
      </c>
      <c r="L119" s="688">
        <f t="shared" si="11"/>
        <v>0</v>
      </c>
      <c r="M119" s="688">
        <f t="shared" si="9"/>
        <v>0</v>
      </c>
      <c r="N119" s="690">
        <f t="shared" si="10"/>
        <v>0</v>
      </c>
      <c r="O119" s="690">
        <f t="shared" si="10"/>
        <v>0</v>
      </c>
      <c r="P119" s="676"/>
      <c r="Q119" s="803"/>
    </row>
    <row r="120" spans="1:17" ht="13.15" customHeight="1" x14ac:dyDescent="0.2">
      <c r="A120" s="512"/>
      <c r="B120" s="804"/>
      <c r="C120" s="515"/>
      <c r="D120" s="681"/>
      <c r="E120" s="657"/>
      <c r="F120" s="689"/>
      <c r="G120" s="678"/>
      <c r="H120" s="688">
        <v>0</v>
      </c>
      <c r="I120" s="688">
        <f t="shared" si="11"/>
        <v>0</v>
      </c>
      <c r="J120" s="688">
        <f t="shared" si="11"/>
        <v>0</v>
      </c>
      <c r="K120" s="688">
        <f t="shared" si="11"/>
        <v>0</v>
      </c>
      <c r="L120" s="688">
        <f t="shared" si="11"/>
        <v>0</v>
      </c>
      <c r="M120" s="688">
        <f t="shared" si="9"/>
        <v>0</v>
      </c>
      <c r="N120" s="690">
        <f t="shared" si="10"/>
        <v>0</v>
      </c>
      <c r="O120" s="690">
        <f t="shared" si="10"/>
        <v>0</v>
      </c>
      <c r="P120" s="676"/>
      <c r="Q120" s="803"/>
    </row>
    <row r="121" spans="1:17" ht="13.15" customHeight="1" x14ac:dyDescent="0.2">
      <c r="A121" s="512"/>
      <c r="B121" s="804"/>
      <c r="C121" s="515"/>
      <c r="D121" s="681"/>
      <c r="E121" s="657"/>
      <c r="F121" s="689"/>
      <c r="G121" s="678"/>
      <c r="H121" s="688">
        <v>0</v>
      </c>
      <c r="I121" s="688">
        <f t="shared" si="11"/>
        <v>0</v>
      </c>
      <c r="J121" s="688">
        <f t="shared" si="11"/>
        <v>0</v>
      </c>
      <c r="K121" s="688">
        <f t="shared" si="11"/>
        <v>0</v>
      </c>
      <c r="L121" s="688">
        <f t="shared" si="11"/>
        <v>0</v>
      </c>
      <c r="M121" s="688">
        <f t="shared" si="9"/>
        <v>0</v>
      </c>
      <c r="N121" s="690">
        <f t="shared" si="10"/>
        <v>0</v>
      </c>
      <c r="O121" s="690">
        <f t="shared" si="10"/>
        <v>0</v>
      </c>
      <c r="P121" s="676"/>
      <c r="Q121" s="803"/>
    </row>
    <row r="122" spans="1:17" ht="13.15" customHeight="1" x14ac:dyDescent="0.2">
      <c r="A122" s="512"/>
      <c r="B122" s="804"/>
      <c r="C122" s="515"/>
      <c r="D122" s="527"/>
      <c r="E122" s="527"/>
      <c r="F122" s="573"/>
      <c r="G122" s="518"/>
      <c r="H122" s="530"/>
      <c r="I122" s="530"/>
      <c r="J122" s="530"/>
      <c r="K122" s="530"/>
      <c r="L122" s="530"/>
      <c r="M122" s="530"/>
      <c r="N122" s="542"/>
      <c r="O122" s="542"/>
      <c r="P122" s="676"/>
      <c r="Q122" s="803"/>
    </row>
    <row r="123" spans="1:17" ht="13.15" customHeight="1" x14ac:dyDescent="0.2">
      <c r="A123" s="512"/>
      <c r="B123" s="804"/>
      <c r="C123" s="515"/>
      <c r="D123" s="522" t="s">
        <v>182</v>
      </c>
      <c r="E123" s="522"/>
      <c r="F123" s="573"/>
      <c r="G123" s="529"/>
      <c r="H123" s="937">
        <f t="shared" ref="H123:O123" si="12">SUM(H87:H121)</f>
        <v>0</v>
      </c>
      <c r="I123" s="937">
        <f t="shared" si="12"/>
        <v>0</v>
      </c>
      <c r="J123" s="937">
        <f t="shared" si="12"/>
        <v>0</v>
      </c>
      <c r="K123" s="937">
        <f t="shared" si="12"/>
        <v>0</v>
      </c>
      <c r="L123" s="937">
        <f t="shared" si="12"/>
        <v>0</v>
      </c>
      <c r="M123" s="937">
        <f t="shared" si="12"/>
        <v>0</v>
      </c>
      <c r="N123" s="938">
        <f t="shared" si="12"/>
        <v>0</v>
      </c>
      <c r="O123" s="938">
        <f t="shared" si="12"/>
        <v>0</v>
      </c>
      <c r="P123" s="676"/>
      <c r="Q123" s="803"/>
    </row>
    <row r="124" spans="1:17" ht="13.15" customHeight="1" x14ac:dyDescent="0.2">
      <c r="A124" s="512"/>
      <c r="B124" s="804"/>
      <c r="C124" s="515"/>
      <c r="D124" s="527"/>
      <c r="E124" s="527"/>
      <c r="F124" s="573"/>
      <c r="G124" s="529"/>
      <c r="H124" s="515"/>
      <c r="I124" s="530"/>
      <c r="J124" s="530"/>
      <c r="K124" s="530"/>
      <c r="L124" s="530"/>
      <c r="M124" s="530"/>
      <c r="N124" s="542"/>
      <c r="O124" s="542"/>
      <c r="P124" s="676"/>
      <c r="Q124" s="803"/>
    </row>
    <row r="125" spans="1:17" ht="13.15" customHeight="1" x14ac:dyDescent="0.2">
      <c r="A125" s="512"/>
      <c r="B125" s="804"/>
      <c r="C125" s="561"/>
      <c r="D125" s="633"/>
      <c r="E125" s="633"/>
      <c r="F125" s="570"/>
      <c r="G125" s="634"/>
      <c r="H125" s="561"/>
      <c r="I125" s="632"/>
      <c r="J125" s="632"/>
      <c r="K125" s="632"/>
      <c r="L125" s="632"/>
      <c r="M125" s="632"/>
      <c r="N125" s="632"/>
      <c r="O125" s="632"/>
      <c r="P125" s="674"/>
      <c r="Q125" s="803"/>
    </row>
    <row r="126" spans="1:17" ht="13.15" customHeight="1" x14ac:dyDescent="0.2">
      <c r="A126" s="512"/>
      <c r="B126" s="804"/>
      <c r="C126" s="515"/>
      <c r="D126" s="527"/>
      <c r="E126" s="527"/>
      <c r="F126" s="574"/>
      <c r="G126" s="543"/>
      <c r="H126" s="515"/>
      <c r="I126" s="530"/>
      <c r="J126" s="530"/>
      <c r="K126" s="530"/>
      <c r="L126" s="530"/>
      <c r="M126" s="530"/>
      <c r="N126" s="542"/>
      <c r="O126" s="542"/>
      <c r="P126" s="676"/>
      <c r="Q126" s="803"/>
    </row>
    <row r="127" spans="1:17" ht="13.15" customHeight="1" x14ac:dyDescent="0.2">
      <c r="A127" s="512"/>
      <c r="B127" s="804"/>
      <c r="C127" s="515"/>
      <c r="D127" s="517" t="s">
        <v>480</v>
      </c>
      <c r="E127" s="517"/>
      <c r="F127" s="573"/>
      <c r="G127" s="544"/>
      <c r="H127" s="937">
        <f>H64+H81+H123</f>
        <v>0</v>
      </c>
      <c r="I127" s="937">
        <f>I64+I81+I123</f>
        <v>0</v>
      </c>
      <c r="J127" s="937">
        <f t="shared" ref="J127:O127" si="13">J64+J81+J123</f>
        <v>0</v>
      </c>
      <c r="K127" s="937">
        <f t="shared" si="13"/>
        <v>0</v>
      </c>
      <c r="L127" s="937">
        <f t="shared" si="13"/>
        <v>0</v>
      </c>
      <c r="M127" s="937">
        <f t="shared" si="13"/>
        <v>0</v>
      </c>
      <c r="N127" s="937">
        <f t="shared" si="13"/>
        <v>0</v>
      </c>
      <c r="O127" s="937">
        <f t="shared" si="13"/>
        <v>0</v>
      </c>
      <c r="P127" s="676"/>
      <c r="Q127" s="803"/>
    </row>
    <row r="128" spans="1:17" ht="13.15" customHeight="1" x14ac:dyDescent="0.2">
      <c r="A128" s="512"/>
      <c r="B128" s="804"/>
      <c r="C128" s="515"/>
      <c r="D128" s="517"/>
      <c r="E128" s="517"/>
      <c r="F128" s="573"/>
      <c r="G128" s="544"/>
      <c r="H128" s="515"/>
      <c r="I128" s="540"/>
      <c r="J128" s="540"/>
      <c r="K128" s="540"/>
      <c r="L128" s="540"/>
      <c r="M128" s="515"/>
      <c r="N128" s="514"/>
      <c r="O128" s="514"/>
      <c r="P128" s="676"/>
      <c r="Q128" s="803"/>
    </row>
    <row r="129" spans="1:17" ht="13.15" customHeight="1" x14ac:dyDescent="0.2">
      <c r="A129" s="512"/>
      <c r="B129" s="804"/>
      <c r="C129" s="561"/>
      <c r="D129" s="635"/>
      <c r="E129" s="635"/>
      <c r="F129" s="570"/>
      <c r="G129" s="562"/>
      <c r="H129" s="561"/>
      <c r="I129" s="636"/>
      <c r="J129" s="636"/>
      <c r="K129" s="636"/>
      <c r="L129" s="636"/>
      <c r="M129" s="561"/>
      <c r="N129" s="561"/>
      <c r="O129" s="561"/>
      <c r="P129" s="674"/>
      <c r="Q129" s="803"/>
    </row>
    <row r="130" spans="1:17" ht="13.15" customHeight="1" x14ac:dyDescent="0.2">
      <c r="A130" s="512"/>
      <c r="B130" s="804"/>
      <c r="C130" s="515"/>
      <c r="D130" s="517"/>
      <c r="E130" s="517"/>
      <c r="F130" s="573"/>
      <c r="G130" s="544"/>
      <c r="H130" s="515"/>
      <c r="I130" s="540"/>
      <c r="J130" s="540"/>
      <c r="K130" s="540"/>
      <c r="L130" s="540"/>
      <c r="M130" s="515"/>
      <c r="N130" s="514"/>
      <c r="O130" s="514"/>
      <c r="P130" s="676"/>
      <c r="Q130" s="803"/>
    </row>
    <row r="131" spans="1:17" ht="13.15" customHeight="1" x14ac:dyDescent="0.2">
      <c r="A131" s="512"/>
      <c r="B131" s="804"/>
      <c r="C131" s="515"/>
      <c r="D131" s="517" t="s">
        <v>481</v>
      </c>
      <c r="E131" s="516"/>
      <c r="F131" s="573"/>
      <c r="G131" s="544"/>
      <c r="H131" s="937">
        <f>baten!E174-H127</f>
        <v>0</v>
      </c>
      <c r="I131" s="937">
        <f>baten!G174-I127</f>
        <v>60150.47</v>
      </c>
      <c r="J131" s="937">
        <f>baten!H174-J127</f>
        <v>60150.47</v>
      </c>
      <c r="K131" s="937">
        <f>baten!I174-K127</f>
        <v>60150.47</v>
      </c>
      <c r="L131" s="937">
        <f>baten!J174-L127</f>
        <v>60150.47</v>
      </c>
      <c r="M131" s="937">
        <f>baten!K174-M127</f>
        <v>60150.47</v>
      </c>
      <c r="N131" s="937">
        <f>baten!L174-N127</f>
        <v>60150.47</v>
      </c>
      <c r="O131" s="937">
        <f>baten!L174-O127</f>
        <v>60150.47</v>
      </c>
      <c r="P131" s="676"/>
      <c r="Q131" s="803"/>
    </row>
    <row r="132" spans="1:17" ht="13.15" customHeight="1" x14ac:dyDescent="0.2">
      <c r="A132" s="512"/>
      <c r="B132" s="804"/>
      <c r="C132" s="515"/>
      <c r="D132" s="517"/>
      <c r="E132" s="517"/>
      <c r="F132" s="573"/>
      <c r="G132" s="544"/>
      <c r="H132" s="515"/>
      <c r="I132" s="540"/>
      <c r="J132" s="540"/>
      <c r="K132" s="540"/>
      <c r="L132" s="540"/>
      <c r="M132" s="515"/>
      <c r="N132" s="514"/>
      <c r="O132" s="514"/>
      <c r="P132" s="676"/>
      <c r="Q132" s="803"/>
    </row>
    <row r="133" spans="1:17" ht="13.15" customHeight="1" x14ac:dyDescent="0.2">
      <c r="A133" s="512"/>
      <c r="B133" s="804"/>
      <c r="C133" s="561"/>
      <c r="D133" s="635"/>
      <c r="E133" s="635"/>
      <c r="F133" s="570"/>
      <c r="G133" s="562"/>
      <c r="H133" s="561"/>
      <c r="I133" s="636"/>
      <c r="J133" s="636"/>
      <c r="K133" s="636"/>
      <c r="L133" s="636"/>
      <c r="M133" s="561"/>
      <c r="N133" s="561"/>
      <c r="O133" s="561"/>
      <c r="P133" s="674"/>
      <c r="Q133" s="803"/>
    </row>
    <row r="134" spans="1:17" ht="13.15" customHeight="1" x14ac:dyDescent="0.25">
      <c r="A134" s="512"/>
      <c r="B134" s="805"/>
      <c r="C134" s="806"/>
      <c r="D134" s="806"/>
      <c r="E134" s="806"/>
      <c r="F134" s="823"/>
      <c r="G134" s="810"/>
      <c r="H134" s="806"/>
      <c r="I134" s="810"/>
      <c r="J134" s="810"/>
      <c r="K134" s="810"/>
      <c r="L134" s="810"/>
      <c r="M134" s="824"/>
      <c r="N134" s="806"/>
      <c r="O134" s="806"/>
      <c r="P134" s="824" t="s">
        <v>199</v>
      </c>
      <c r="Q134" s="812"/>
    </row>
    <row r="135" spans="1:17" ht="13.15" customHeight="1" x14ac:dyDescent="0.2">
      <c r="A135" s="512"/>
      <c r="B135" s="512"/>
      <c r="C135" s="512"/>
      <c r="D135" s="512"/>
      <c r="E135" s="512"/>
      <c r="F135" s="575"/>
      <c r="G135" s="512"/>
      <c r="H135" s="526"/>
      <c r="I135" s="512"/>
      <c r="J135" s="526"/>
      <c r="K135" s="526"/>
      <c r="L135" s="526"/>
      <c r="M135" s="526"/>
      <c r="N135" s="512"/>
      <c r="O135" s="512"/>
    </row>
    <row r="136" spans="1:17" ht="13.15" customHeight="1" x14ac:dyDescent="0.2">
      <c r="A136" s="512"/>
      <c r="B136" s="512"/>
      <c r="C136" s="512"/>
      <c r="D136" s="512"/>
      <c r="E136" s="512"/>
      <c r="F136" s="575"/>
      <c r="G136" s="512"/>
      <c r="H136" s="526"/>
      <c r="I136" s="512"/>
      <c r="J136" s="526"/>
      <c r="K136" s="526"/>
      <c r="L136" s="526"/>
      <c r="M136" s="526"/>
      <c r="N136" s="512"/>
      <c r="O136" s="512"/>
    </row>
    <row r="137" spans="1:17" ht="13.15" customHeight="1" x14ac:dyDescent="0.2">
      <c r="A137" s="512"/>
      <c r="B137" s="512"/>
      <c r="C137" s="512"/>
      <c r="D137" s="512"/>
      <c r="E137" s="512"/>
      <c r="F137" s="575"/>
      <c r="G137" s="512"/>
      <c r="H137" s="526"/>
      <c r="I137" s="512"/>
      <c r="J137" s="526"/>
      <c r="K137" s="526"/>
      <c r="L137" s="526"/>
      <c r="M137" s="526"/>
      <c r="N137" s="512"/>
      <c r="O137" s="512"/>
    </row>
    <row r="138" spans="1:17" ht="13.15" customHeight="1" x14ac:dyDescent="0.2">
      <c r="A138" s="512"/>
      <c r="B138" s="512"/>
      <c r="C138" s="512"/>
      <c r="D138" s="512"/>
      <c r="E138" s="512"/>
      <c r="F138" s="575"/>
      <c r="G138" s="512"/>
      <c r="H138" s="526"/>
      <c r="I138" s="512"/>
      <c r="J138" s="526"/>
      <c r="K138" s="526"/>
      <c r="L138" s="526"/>
      <c r="M138" s="526"/>
      <c r="N138" s="512"/>
      <c r="O138" s="512"/>
    </row>
    <row r="139" spans="1:17" ht="13.15" customHeight="1" x14ac:dyDescent="0.2">
      <c r="A139" s="512"/>
      <c r="B139" s="512"/>
      <c r="C139" s="512"/>
      <c r="D139" s="1128"/>
      <c r="E139" s="1128"/>
      <c r="F139" s="1136"/>
      <c r="G139" s="1128"/>
      <c r="H139" s="1133"/>
      <c r="I139" s="1128"/>
      <c r="J139" s="1133"/>
      <c r="K139" s="1133"/>
      <c r="L139" s="1133"/>
      <c r="M139" s="1133"/>
      <c r="N139" s="1128"/>
      <c r="O139" s="1128"/>
    </row>
    <row r="140" spans="1:17" ht="13.15" customHeight="1" x14ac:dyDescent="0.2">
      <c r="A140" s="512"/>
      <c r="B140" s="512"/>
      <c r="C140" s="512"/>
      <c r="D140" s="1128"/>
      <c r="E140" s="1128"/>
      <c r="F140" s="1136"/>
      <c r="G140" s="1128"/>
      <c r="H140" s="1137" t="str">
        <f>+H52</f>
        <v>vanaf 1 aug. 2014:</v>
      </c>
      <c r="I140" s="1128"/>
      <c r="J140" s="1133"/>
      <c r="K140" s="1133"/>
      <c r="L140" s="1133"/>
      <c r="M140" s="1133"/>
      <c r="N140" s="1128"/>
      <c r="O140" s="1128"/>
    </row>
    <row r="141" spans="1:17" ht="13.15" customHeight="1" x14ac:dyDescent="0.2">
      <c r="A141" s="512"/>
      <c r="B141" s="512"/>
      <c r="D141" s="1138" t="s">
        <v>493</v>
      </c>
      <c r="E141" s="1128"/>
      <c r="F141" s="1136"/>
      <c r="G141" s="1128"/>
      <c r="H141" s="1137">
        <f>+H51</f>
        <v>2014</v>
      </c>
      <c r="I141" s="1137">
        <f t="shared" ref="I141:O141" si="14">+I51</f>
        <v>2015</v>
      </c>
      <c r="J141" s="1137">
        <f t="shared" si="14"/>
        <v>2016</v>
      </c>
      <c r="K141" s="1137">
        <f t="shared" si="14"/>
        <v>2017</v>
      </c>
      <c r="L141" s="1137">
        <f t="shared" si="14"/>
        <v>2018</v>
      </c>
      <c r="M141" s="1137">
        <f t="shared" si="14"/>
        <v>2019</v>
      </c>
      <c r="N141" s="1137">
        <f t="shared" si="14"/>
        <v>2020</v>
      </c>
      <c r="O141" s="1137">
        <f t="shared" si="14"/>
        <v>2021</v>
      </c>
    </row>
    <row r="142" spans="1:17" ht="13.15" customHeight="1" x14ac:dyDescent="0.2">
      <c r="A142" s="514"/>
      <c r="B142" s="514"/>
      <c r="C142" s="514"/>
      <c r="D142" s="1127" t="s">
        <v>244</v>
      </c>
      <c r="E142" s="1127"/>
      <c r="F142" s="1139"/>
      <c r="G142" s="1127"/>
      <c r="H142" s="1140">
        <f>5/12*I15</f>
        <v>45376.200000000004</v>
      </c>
      <c r="I142" s="1140">
        <f>7/12*I15+5/12*J15</f>
        <v>111284.28000000001</v>
      </c>
      <c r="J142" s="1140">
        <f t="shared" ref="J142:O142" si="15">7/12*J15+5/12*K15</f>
        <v>117032.04000000002</v>
      </c>
      <c r="K142" s="1140">
        <f t="shared" si="15"/>
        <v>122039.46000000002</v>
      </c>
      <c r="L142" s="1140">
        <f t="shared" si="15"/>
        <v>125971.20000000001</v>
      </c>
      <c r="M142" s="1140">
        <f t="shared" si="15"/>
        <v>129734.46</v>
      </c>
      <c r="N142" s="1140">
        <f t="shared" si="15"/>
        <v>132606.72</v>
      </c>
      <c r="O142" s="1140">
        <f t="shared" si="15"/>
        <v>78041.88</v>
      </c>
    </row>
    <row r="143" spans="1:17" ht="13.15" customHeight="1" x14ac:dyDescent="0.2">
      <c r="A143" s="514"/>
      <c r="B143" s="514"/>
      <c r="C143" s="514"/>
      <c r="D143" s="1127" t="s">
        <v>504</v>
      </c>
      <c r="E143" s="1127"/>
      <c r="F143" s="1139"/>
      <c r="G143" s="1127"/>
      <c r="H143" s="1141">
        <f>5/12*I40</f>
        <v>0</v>
      </c>
      <c r="I143" s="1141">
        <f>7/12*I40+5/12*J40</f>
        <v>0</v>
      </c>
      <c r="J143" s="1141">
        <f t="shared" ref="J143:N143" si="16">7/12*J40+5/12*K40</f>
        <v>0</v>
      </c>
      <c r="K143" s="1141">
        <f t="shared" si="16"/>
        <v>0</v>
      </c>
      <c r="L143" s="1141">
        <f t="shared" si="16"/>
        <v>0</v>
      </c>
      <c r="M143" s="1141">
        <f t="shared" si="16"/>
        <v>0</v>
      </c>
      <c r="N143" s="1141">
        <f t="shared" si="16"/>
        <v>0</v>
      </c>
      <c r="O143" s="1142">
        <f>+N143</f>
        <v>0</v>
      </c>
    </row>
    <row r="144" spans="1:17" ht="13.15" customHeight="1" x14ac:dyDescent="0.2">
      <c r="A144" s="514"/>
      <c r="B144" s="514"/>
      <c r="C144" s="514"/>
      <c r="D144" s="1127" t="s">
        <v>231</v>
      </c>
      <c r="E144" s="1127"/>
      <c r="F144" s="1139"/>
      <c r="G144" s="1127"/>
      <c r="H144" s="1141">
        <f>+H64</f>
        <v>0</v>
      </c>
      <c r="I144" s="1141">
        <f t="shared" ref="I144:O144" si="17">+I64</f>
        <v>0</v>
      </c>
      <c r="J144" s="1141">
        <f t="shared" si="17"/>
        <v>0</v>
      </c>
      <c r="K144" s="1141">
        <f t="shared" si="17"/>
        <v>0</v>
      </c>
      <c r="L144" s="1141">
        <f t="shared" si="17"/>
        <v>0</v>
      </c>
      <c r="M144" s="1141">
        <f t="shared" si="17"/>
        <v>0</v>
      </c>
      <c r="N144" s="1141">
        <f t="shared" si="17"/>
        <v>0</v>
      </c>
      <c r="O144" s="1141">
        <f t="shared" si="17"/>
        <v>0</v>
      </c>
    </row>
    <row r="145" spans="1:16" ht="13.15" customHeight="1" x14ac:dyDescent="0.2">
      <c r="A145" s="514"/>
      <c r="B145" s="514"/>
      <c r="C145" s="514"/>
      <c r="D145" s="1127" t="s">
        <v>423</v>
      </c>
      <c r="E145" s="1127"/>
      <c r="F145" s="1139"/>
      <c r="G145" s="1127"/>
      <c r="H145" s="1141">
        <f>H81</f>
        <v>0</v>
      </c>
      <c r="I145" s="1141">
        <f t="shared" ref="I145:O145" si="18">I81</f>
        <v>0</v>
      </c>
      <c r="J145" s="1141">
        <f t="shared" si="18"/>
        <v>0</v>
      </c>
      <c r="K145" s="1141">
        <f t="shared" si="18"/>
        <v>0</v>
      </c>
      <c r="L145" s="1141">
        <f t="shared" si="18"/>
        <v>0</v>
      </c>
      <c r="M145" s="1141">
        <f t="shared" si="18"/>
        <v>0</v>
      </c>
      <c r="N145" s="1141">
        <f t="shared" si="18"/>
        <v>0</v>
      </c>
      <c r="O145" s="1141">
        <f t="shared" si="18"/>
        <v>0</v>
      </c>
    </row>
    <row r="146" spans="1:16" ht="13.15" customHeight="1" x14ac:dyDescent="0.2">
      <c r="A146" s="514"/>
      <c r="B146" s="514"/>
      <c r="C146" s="514"/>
      <c r="D146" s="1127" t="s">
        <v>424</v>
      </c>
      <c r="E146" s="1127"/>
      <c r="F146" s="1139"/>
      <c r="G146" s="1127"/>
      <c r="H146" s="1141">
        <f>H123</f>
        <v>0</v>
      </c>
      <c r="I146" s="1141">
        <f t="shared" ref="I146:O146" si="19">I123</f>
        <v>0</v>
      </c>
      <c r="J146" s="1141">
        <f t="shared" si="19"/>
        <v>0</v>
      </c>
      <c r="K146" s="1141">
        <f t="shared" si="19"/>
        <v>0</v>
      </c>
      <c r="L146" s="1141">
        <f t="shared" si="19"/>
        <v>0</v>
      </c>
      <c r="M146" s="1141">
        <f t="shared" si="19"/>
        <v>0</v>
      </c>
      <c r="N146" s="1141">
        <f t="shared" si="19"/>
        <v>0</v>
      </c>
      <c r="O146" s="1141">
        <f t="shared" si="19"/>
        <v>0</v>
      </c>
    </row>
    <row r="147" spans="1:16" ht="13.15" customHeight="1" x14ac:dyDescent="0.2">
      <c r="A147" s="514"/>
      <c r="B147" s="514"/>
      <c r="C147" s="514"/>
      <c r="D147" s="993" t="s">
        <v>473</v>
      </c>
      <c r="E147" s="1127"/>
      <c r="F147" s="1139"/>
      <c r="G147" s="1127"/>
      <c r="H147" s="1143">
        <f>5/12*I12</f>
        <v>22185.9</v>
      </c>
      <c r="I147" s="1143">
        <f t="shared" ref="I147:N149" si="20">7/12*I12+5/12*J12</f>
        <v>54930.960000000006</v>
      </c>
      <c r="J147" s="1143">
        <f t="shared" si="20"/>
        <v>58974.48000000001</v>
      </c>
      <c r="K147" s="1143">
        <f t="shared" si="20"/>
        <v>62175.600000000006</v>
      </c>
      <c r="L147" s="1143">
        <f t="shared" si="20"/>
        <v>64197.360000000015</v>
      </c>
      <c r="M147" s="1143">
        <f t="shared" si="20"/>
        <v>66202.920000000013</v>
      </c>
      <c r="N147" s="1143">
        <f t="shared" si="20"/>
        <v>68202</v>
      </c>
      <c r="O147" s="1143">
        <f>+N147</f>
        <v>68202</v>
      </c>
    </row>
    <row r="148" spans="1:16" ht="13.15" customHeight="1" x14ac:dyDescent="0.2">
      <c r="A148" s="514"/>
      <c r="B148" s="514"/>
      <c r="C148" s="514"/>
      <c r="D148" s="993" t="s">
        <v>474</v>
      </c>
      <c r="E148" s="1127"/>
      <c r="F148" s="1139"/>
      <c r="G148" s="1127"/>
      <c r="H148" s="1143">
        <f>5/12*I13</f>
        <v>23190.300000000003</v>
      </c>
      <c r="I148" s="1143">
        <f t="shared" si="20"/>
        <v>56353.320000000007</v>
      </c>
      <c r="J148" s="1143">
        <f t="shared" si="20"/>
        <v>58057.560000000005</v>
      </c>
      <c r="K148" s="1143">
        <f t="shared" si="20"/>
        <v>59863.86</v>
      </c>
      <c r="L148" s="1143">
        <f t="shared" si="20"/>
        <v>61773.840000000004</v>
      </c>
      <c r="M148" s="1143">
        <f t="shared" si="20"/>
        <v>63531.54</v>
      </c>
      <c r="N148" s="1143">
        <f t="shared" si="20"/>
        <v>64404.720000000008</v>
      </c>
      <c r="O148" s="1143">
        <f>+N148</f>
        <v>64404.720000000008</v>
      </c>
    </row>
    <row r="149" spans="1:16" ht="13.15" customHeight="1" x14ac:dyDescent="0.2">
      <c r="A149" s="514"/>
      <c r="B149" s="514"/>
      <c r="C149" s="514"/>
      <c r="D149" s="993" t="s">
        <v>475</v>
      </c>
      <c r="E149" s="1127"/>
      <c r="F149" s="1139"/>
      <c r="G149" s="1127"/>
      <c r="H149" s="1143">
        <f>5/12*I14</f>
        <v>0</v>
      </c>
      <c r="I149" s="1143">
        <f t="shared" si="20"/>
        <v>0</v>
      </c>
      <c r="J149" s="1143">
        <f t="shared" si="20"/>
        <v>0</v>
      </c>
      <c r="K149" s="1143">
        <f t="shared" si="20"/>
        <v>0</v>
      </c>
      <c r="L149" s="1143">
        <f t="shared" si="20"/>
        <v>0</v>
      </c>
      <c r="M149" s="1143">
        <f t="shared" si="20"/>
        <v>0</v>
      </c>
      <c r="N149" s="1143">
        <f t="shared" si="20"/>
        <v>0</v>
      </c>
      <c r="O149" s="1143">
        <f>+N149</f>
        <v>0</v>
      </c>
    </row>
    <row r="150" spans="1:16" ht="13.15" customHeight="1" x14ac:dyDescent="0.2">
      <c r="A150" s="514"/>
      <c r="B150" s="514"/>
      <c r="C150" s="514"/>
      <c r="D150" s="993" t="s">
        <v>476</v>
      </c>
      <c r="E150" s="1127"/>
      <c r="F150" s="1139"/>
      <c r="G150" s="1127"/>
      <c r="H150" s="1143">
        <f>SUM(H147:H149)</f>
        <v>45376.200000000004</v>
      </c>
      <c r="I150" s="1143">
        <f t="shared" ref="I150:O150" si="21">SUM(I147:I149)</f>
        <v>111284.28000000001</v>
      </c>
      <c r="J150" s="1143">
        <f t="shared" si="21"/>
        <v>117032.04000000001</v>
      </c>
      <c r="K150" s="1143">
        <f t="shared" si="21"/>
        <v>122039.46</v>
      </c>
      <c r="L150" s="1143">
        <f t="shared" si="21"/>
        <v>125971.20000000001</v>
      </c>
      <c r="M150" s="1143">
        <f t="shared" si="21"/>
        <v>129734.46000000002</v>
      </c>
      <c r="N150" s="1143">
        <f t="shared" si="21"/>
        <v>132606.72</v>
      </c>
      <c r="O150" s="1143">
        <f t="shared" si="21"/>
        <v>132606.72</v>
      </c>
    </row>
    <row r="151" spans="1:16" ht="13.15" customHeight="1" x14ac:dyDescent="0.2">
      <c r="A151" s="514"/>
      <c r="B151" s="514"/>
      <c r="C151" s="514"/>
      <c r="D151" s="919" t="s">
        <v>656</v>
      </c>
      <c r="E151" s="1127"/>
      <c r="F151" s="1139"/>
      <c r="G151" s="1127"/>
      <c r="H151" s="1143">
        <f>5/12*I167</f>
        <v>1094.0614828209764</v>
      </c>
      <c r="I151" s="1143">
        <f t="shared" ref="I151:N151" si="22">7/12*I167+5/12*J167</f>
        <v>2683.1652802893313</v>
      </c>
      <c r="J151" s="1143">
        <f t="shared" si="22"/>
        <v>2821.7490054249552</v>
      </c>
      <c r="K151" s="1143">
        <f t="shared" si="22"/>
        <v>2942.4824593128396</v>
      </c>
      <c r="L151" s="1143">
        <f t="shared" si="22"/>
        <v>3037.2802893309226</v>
      </c>
      <c r="M151" s="1143">
        <f t="shared" si="22"/>
        <v>3128.0159132007238</v>
      </c>
      <c r="N151" s="1143">
        <f t="shared" si="22"/>
        <v>3197.2687160940327</v>
      </c>
      <c r="O151" s="1143">
        <f>+N151</f>
        <v>3197.2687160940327</v>
      </c>
    </row>
    <row r="152" spans="1:16" ht="13.15" customHeight="1" x14ac:dyDescent="0.2">
      <c r="A152" s="514"/>
      <c r="B152" s="514"/>
      <c r="C152" s="514"/>
      <c r="D152" s="993" t="s">
        <v>477</v>
      </c>
      <c r="E152" s="1127"/>
      <c r="F152" s="1139"/>
      <c r="G152" s="1127"/>
      <c r="H152" s="1143">
        <f>5/12*I168</f>
        <v>0</v>
      </c>
      <c r="I152" s="1143">
        <f t="shared" ref="I152:O153" si="23">7/12*I168+5/12*J168</f>
        <v>0</v>
      </c>
      <c r="J152" s="1143">
        <f t="shared" si="23"/>
        <v>0</v>
      </c>
      <c r="K152" s="1143">
        <f t="shared" si="23"/>
        <v>0</v>
      </c>
      <c r="L152" s="1143">
        <f t="shared" si="23"/>
        <v>0</v>
      </c>
      <c r="M152" s="1143">
        <f t="shared" si="23"/>
        <v>0</v>
      </c>
      <c r="N152" s="1143">
        <f t="shared" si="23"/>
        <v>0</v>
      </c>
      <c r="O152" s="1143">
        <f>+N152</f>
        <v>0</v>
      </c>
    </row>
    <row r="153" spans="1:16" ht="13.15" customHeight="1" x14ac:dyDescent="0.2">
      <c r="A153" s="514"/>
      <c r="B153" s="514"/>
      <c r="C153" s="514"/>
      <c r="D153" s="993" t="s">
        <v>438</v>
      </c>
      <c r="E153" s="1127"/>
      <c r="F153" s="1139"/>
      <c r="G153" s="1127"/>
      <c r="H153" s="1143">
        <f>5/12*I169</f>
        <v>0</v>
      </c>
      <c r="I153" s="1143">
        <f t="shared" si="23"/>
        <v>0</v>
      </c>
      <c r="J153" s="1143">
        <f>7/12*J169+5/12*K169</f>
        <v>683.77500000000009</v>
      </c>
      <c r="K153" s="1143">
        <f t="shared" si="23"/>
        <v>2423.8350000000005</v>
      </c>
      <c r="L153" s="1143">
        <f t="shared" si="23"/>
        <v>2053.17</v>
      </c>
      <c r="M153" s="1143">
        <f t="shared" si="23"/>
        <v>0</v>
      </c>
      <c r="N153" s="1143">
        <f t="shared" si="23"/>
        <v>0</v>
      </c>
      <c r="O153" s="1143">
        <f t="shared" si="23"/>
        <v>0</v>
      </c>
    </row>
    <row r="154" spans="1:16" ht="13.15" customHeight="1" x14ac:dyDescent="0.2">
      <c r="A154" s="514"/>
      <c r="B154" s="514"/>
      <c r="C154" s="514"/>
      <c r="D154" s="1127" t="s">
        <v>321</v>
      </c>
      <c r="E154" s="1127"/>
      <c r="F154" s="1139"/>
      <c r="G154" s="1127"/>
      <c r="H154" s="1144">
        <f>SUM(H142:H143)</f>
        <v>45376.200000000004</v>
      </c>
      <c r="I154" s="1144">
        <f t="shared" ref="I154:O154" si="24">SUM(I142:I143)</f>
        <v>111284.28000000001</v>
      </c>
      <c r="J154" s="1144">
        <f t="shared" si="24"/>
        <v>117032.04000000002</v>
      </c>
      <c r="K154" s="1144">
        <f t="shared" si="24"/>
        <v>122039.46000000002</v>
      </c>
      <c r="L154" s="1144">
        <f t="shared" si="24"/>
        <v>125971.20000000001</v>
      </c>
      <c r="M154" s="1144">
        <f t="shared" si="24"/>
        <v>129734.46</v>
      </c>
      <c r="N154" s="1144">
        <f t="shared" si="24"/>
        <v>132606.72</v>
      </c>
      <c r="O154" s="1144">
        <f t="shared" si="24"/>
        <v>78041.88</v>
      </c>
    </row>
    <row r="155" spans="1:16" ht="13.15" customHeight="1" x14ac:dyDescent="0.2">
      <c r="A155" s="514"/>
      <c r="B155" s="514"/>
      <c r="C155" s="514"/>
      <c r="D155" s="1127" t="s">
        <v>518</v>
      </c>
      <c r="E155" s="1127"/>
      <c r="F155" s="1139"/>
      <c r="G155" s="1127"/>
      <c r="H155" s="1141">
        <f>SUM(H144:H146)</f>
        <v>0</v>
      </c>
      <c r="I155" s="1141">
        <f t="shared" ref="I155:O155" si="25">SUM(I144:I146)</f>
        <v>0</v>
      </c>
      <c r="J155" s="1141">
        <f t="shared" si="25"/>
        <v>0</v>
      </c>
      <c r="K155" s="1141">
        <f t="shared" si="25"/>
        <v>0</v>
      </c>
      <c r="L155" s="1141">
        <f t="shared" si="25"/>
        <v>0</v>
      </c>
      <c r="M155" s="1141">
        <f t="shared" si="25"/>
        <v>0</v>
      </c>
      <c r="N155" s="1141">
        <f t="shared" si="25"/>
        <v>0</v>
      </c>
      <c r="O155" s="1141">
        <f t="shared" si="25"/>
        <v>0</v>
      </c>
    </row>
    <row r="156" spans="1:16" ht="13.15" customHeight="1" x14ac:dyDescent="0.2">
      <c r="A156" s="514"/>
      <c r="B156" s="514"/>
      <c r="C156" s="514"/>
      <c r="D156" s="1127"/>
      <c r="E156" s="1127"/>
      <c r="F156" s="1139"/>
      <c r="G156" s="1127"/>
      <c r="H156" s="1127"/>
      <c r="I156" s="1127"/>
      <c r="J156" s="1127"/>
      <c r="K156" s="1127"/>
      <c r="L156" s="1127"/>
      <c r="M156" s="1127"/>
      <c r="N156" s="1127"/>
      <c r="O156" s="1127"/>
    </row>
    <row r="157" spans="1:16" ht="13.15" customHeight="1" x14ac:dyDescent="0.2">
      <c r="A157" s="514"/>
      <c r="B157" s="514"/>
      <c r="C157" s="514"/>
      <c r="D157" s="892" t="s">
        <v>500</v>
      </c>
      <c r="E157" s="1127"/>
      <c r="F157" s="1127"/>
      <c r="G157" s="1139"/>
      <c r="H157" s="1145" t="str">
        <f>+H52</f>
        <v>vanaf 1 aug. 2014:</v>
      </c>
      <c r="I157" s="1146" t="str">
        <f t="shared" ref="I157:O157" si="26">+I8</f>
        <v>2014/15</v>
      </c>
      <c r="J157" s="1146" t="str">
        <f t="shared" si="26"/>
        <v>2015/16</v>
      </c>
      <c r="K157" s="1146" t="str">
        <f t="shared" si="26"/>
        <v>2016/17</v>
      </c>
      <c r="L157" s="1146" t="str">
        <f t="shared" si="26"/>
        <v>2017/18</v>
      </c>
      <c r="M157" s="1146" t="str">
        <f t="shared" si="26"/>
        <v>2018/19</v>
      </c>
      <c r="N157" s="1146" t="str">
        <f t="shared" si="26"/>
        <v>2019/20</v>
      </c>
      <c r="O157" s="1146" t="str">
        <f t="shared" si="26"/>
        <v>2020/21</v>
      </c>
      <c r="P157" s="579"/>
    </row>
    <row r="158" spans="1:16" ht="13.15" customHeight="1" x14ac:dyDescent="0.2">
      <c r="A158" s="514"/>
      <c r="B158" s="514"/>
      <c r="C158" s="514"/>
      <c r="D158" s="1127" t="s">
        <v>244</v>
      </c>
      <c r="E158" s="1127"/>
      <c r="F158" s="1139"/>
      <c r="G158" s="1127"/>
      <c r="H158" s="1127"/>
      <c r="I158" s="1144">
        <f t="shared" ref="I158:O158" si="27">+I15</f>
        <v>108902.88</v>
      </c>
      <c r="J158" s="1144">
        <f t="shared" si="27"/>
        <v>114618.24000000001</v>
      </c>
      <c r="K158" s="1144">
        <f t="shared" si="27"/>
        <v>120411.36000000002</v>
      </c>
      <c r="L158" s="1144">
        <f t="shared" si="27"/>
        <v>124318.80000000002</v>
      </c>
      <c r="M158" s="1144">
        <f t="shared" si="27"/>
        <v>128284.56</v>
      </c>
      <c r="N158" s="1144">
        <f t="shared" si="27"/>
        <v>131764.32</v>
      </c>
      <c r="O158" s="1144">
        <f t="shared" si="27"/>
        <v>133786.07999999999</v>
      </c>
    </row>
    <row r="159" spans="1:16" ht="13.15" customHeight="1" x14ac:dyDescent="0.2">
      <c r="A159" s="514"/>
      <c r="B159" s="514"/>
      <c r="C159" s="514"/>
      <c r="D159" s="1127" t="s">
        <v>504</v>
      </c>
      <c r="E159" s="1127"/>
      <c r="F159" s="1139"/>
      <c r="G159" s="1127"/>
      <c r="H159" s="1127"/>
      <c r="I159" s="1144">
        <f t="shared" ref="I159:O159" si="28">+I40</f>
        <v>0</v>
      </c>
      <c r="J159" s="1144">
        <f t="shared" si="28"/>
        <v>0</v>
      </c>
      <c r="K159" s="1144">
        <f t="shared" si="28"/>
        <v>0</v>
      </c>
      <c r="L159" s="1144">
        <f t="shared" si="28"/>
        <v>0</v>
      </c>
      <c r="M159" s="1144">
        <f t="shared" si="28"/>
        <v>0</v>
      </c>
      <c r="N159" s="1144">
        <f t="shared" si="28"/>
        <v>0</v>
      </c>
      <c r="O159" s="1144">
        <f t="shared" si="28"/>
        <v>0</v>
      </c>
    </row>
    <row r="160" spans="1:16" ht="13.15" customHeight="1" x14ac:dyDescent="0.2">
      <c r="A160" s="514"/>
      <c r="B160" s="514"/>
      <c r="C160" s="514"/>
      <c r="D160" s="1127" t="s">
        <v>231</v>
      </c>
      <c r="E160" s="1127"/>
      <c r="F160" s="1139"/>
      <c r="G160" s="1127"/>
      <c r="H160" s="1127"/>
      <c r="I160" s="1141">
        <f>H64+7/12*I64</f>
        <v>0</v>
      </c>
      <c r="J160" s="1141">
        <f t="shared" ref="J160:O160" si="29">5/12*I64+7/12*J64</f>
        <v>0</v>
      </c>
      <c r="K160" s="1141">
        <f t="shared" si="29"/>
        <v>0</v>
      </c>
      <c r="L160" s="1141">
        <f t="shared" si="29"/>
        <v>0</v>
      </c>
      <c r="M160" s="1141">
        <f t="shared" si="29"/>
        <v>0</v>
      </c>
      <c r="N160" s="1141">
        <f t="shared" si="29"/>
        <v>0</v>
      </c>
      <c r="O160" s="1141">
        <f t="shared" si="29"/>
        <v>0</v>
      </c>
    </row>
    <row r="161" spans="1:15" ht="13.15" customHeight="1" x14ac:dyDescent="0.2">
      <c r="A161" s="514"/>
      <c r="B161" s="514"/>
      <c r="C161" s="514"/>
      <c r="D161" s="1127" t="s">
        <v>423</v>
      </c>
      <c r="E161" s="1127"/>
      <c r="F161" s="1139"/>
      <c r="G161" s="1127"/>
      <c r="H161" s="1127"/>
      <c r="I161" s="1141">
        <f>H81+7/12*I81</f>
        <v>0</v>
      </c>
      <c r="J161" s="1141">
        <f t="shared" ref="J161:O161" si="30">5/12*I81+7/12*J81</f>
        <v>0</v>
      </c>
      <c r="K161" s="1141">
        <f t="shared" si="30"/>
        <v>0</v>
      </c>
      <c r="L161" s="1141">
        <f t="shared" si="30"/>
        <v>0</v>
      </c>
      <c r="M161" s="1141">
        <f t="shared" si="30"/>
        <v>0</v>
      </c>
      <c r="N161" s="1141">
        <f t="shared" si="30"/>
        <v>0</v>
      </c>
      <c r="O161" s="1141">
        <f t="shared" si="30"/>
        <v>0</v>
      </c>
    </row>
    <row r="162" spans="1:15" ht="13.15" customHeight="1" x14ac:dyDescent="0.2">
      <c r="A162" s="514"/>
      <c r="B162" s="514"/>
      <c r="C162" s="514"/>
      <c r="D162" s="1127" t="s">
        <v>424</v>
      </c>
      <c r="E162" s="1127"/>
      <c r="F162" s="1139"/>
      <c r="G162" s="1127"/>
      <c r="H162" s="1127"/>
      <c r="I162" s="1141">
        <f>H123+7/12*I123</f>
        <v>0</v>
      </c>
      <c r="J162" s="1141">
        <f t="shared" ref="J162:O162" si="31">5/12*I123+7/12*J123</f>
        <v>0</v>
      </c>
      <c r="K162" s="1141">
        <f t="shared" si="31"/>
        <v>0</v>
      </c>
      <c r="L162" s="1141">
        <f t="shared" si="31"/>
        <v>0</v>
      </c>
      <c r="M162" s="1141">
        <f t="shared" si="31"/>
        <v>0</v>
      </c>
      <c r="N162" s="1141">
        <f t="shared" si="31"/>
        <v>0</v>
      </c>
      <c r="O162" s="1141">
        <f t="shared" si="31"/>
        <v>0</v>
      </c>
    </row>
    <row r="163" spans="1:15" ht="13.15" customHeight="1" x14ac:dyDescent="0.2">
      <c r="A163" s="514"/>
      <c r="B163" s="514"/>
      <c r="C163" s="514"/>
      <c r="D163" s="993" t="s">
        <v>473</v>
      </c>
      <c r="E163" s="1127"/>
      <c r="F163" s="1139"/>
      <c r="G163" s="1127"/>
      <c r="H163" s="1127"/>
      <c r="I163" s="1144">
        <f t="shared" ref="I163:O165" si="32">+I12</f>
        <v>53246.16</v>
      </c>
      <c r="J163" s="1144">
        <f t="shared" si="32"/>
        <v>57289.680000000008</v>
      </c>
      <c r="K163" s="1144">
        <f t="shared" si="32"/>
        <v>61333.200000000004</v>
      </c>
      <c r="L163" s="1144">
        <f t="shared" si="32"/>
        <v>63354.960000000014</v>
      </c>
      <c r="M163" s="1144">
        <f t="shared" si="32"/>
        <v>65376.72</v>
      </c>
      <c r="N163" s="1144">
        <f t="shared" si="32"/>
        <v>67359.600000000006</v>
      </c>
      <c r="O163" s="1144">
        <f t="shared" si="32"/>
        <v>69381.359999999986</v>
      </c>
    </row>
    <row r="164" spans="1:15" ht="13.15" customHeight="1" x14ac:dyDescent="0.2">
      <c r="A164" s="514"/>
      <c r="B164" s="514"/>
      <c r="C164" s="514"/>
      <c r="D164" s="993" t="s">
        <v>474</v>
      </c>
      <c r="E164" s="1127"/>
      <c r="F164" s="1139"/>
      <c r="G164" s="1127"/>
      <c r="H164" s="1127"/>
      <c r="I164" s="1144">
        <f t="shared" si="32"/>
        <v>55656.72</v>
      </c>
      <c r="J164" s="1144">
        <f t="shared" si="32"/>
        <v>57328.56</v>
      </c>
      <c r="K164" s="1144">
        <f t="shared" si="32"/>
        <v>59078.16</v>
      </c>
      <c r="L164" s="1144">
        <f t="shared" si="32"/>
        <v>60963.840000000004</v>
      </c>
      <c r="M164" s="1144">
        <f t="shared" si="32"/>
        <v>62907.839999999997</v>
      </c>
      <c r="N164" s="1144">
        <f t="shared" si="32"/>
        <v>64404.72</v>
      </c>
      <c r="O164" s="1144">
        <f t="shared" si="32"/>
        <v>64404.72</v>
      </c>
    </row>
    <row r="165" spans="1:15" ht="13.15" customHeight="1" x14ac:dyDescent="0.2">
      <c r="A165" s="514"/>
      <c r="B165" s="514"/>
      <c r="C165" s="514"/>
      <c r="D165" s="993" t="s">
        <v>475</v>
      </c>
      <c r="E165" s="1127"/>
      <c r="F165" s="1139"/>
      <c r="G165" s="1127"/>
      <c r="H165" s="1127"/>
      <c r="I165" s="1144">
        <f t="shared" si="32"/>
        <v>0</v>
      </c>
      <c r="J165" s="1144">
        <f t="shared" si="32"/>
        <v>0</v>
      </c>
      <c r="K165" s="1144">
        <f t="shared" si="32"/>
        <v>0</v>
      </c>
      <c r="L165" s="1144">
        <f t="shared" si="32"/>
        <v>0</v>
      </c>
      <c r="M165" s="1144">
        <f t="shared" si="32"/>
        <v>0</v>
      </c>
      <c r="N165" s="1144">
        <f t="shared" si="32"/>
        <v>0</v>
      </c>
      <c r="O165" s="1144">
        <f t="shared" si="32"/>
        <v>0</v>
      </c>
    </row>
    <row r="166" spans="1:15" ht="13.15" customHeight="1" x14ac:dyDescent="0.2">
      <c r="A166" s="514"/>
      <c r="B166" s="514"/>
      <c r="C166" s="514"/>
      <c r="D166" s="993" t="s">
        <v>476</v>
      </c>
      <c r="E166" s="1127"/>
      <c r="F166" s="1139"/>
      <c r="G166" s="1127"/>
      <c r="H166" s="1127"/>
      <c r="I166" s="1144">
        <f>SUM(I163:I165)</f>
        <v>108902.88</v>
      </c>
      <c r="J166" s="1144">
        <f t="shared" ref="J166:O166" si="33">SUM(J163:J165)</f>
        <v>114618.24000000001</v>
      </c>
      <c r="K166" s="1144">
        <f t="shared" si="33"/>
        <v>120411.36000000002</v>
      </c>
      <c r="L166" s="1144">
        <f t="shared" si="33"/>
        <v>124318.80000000002</v>
      </c>
      <c r="M166" s="1144">
        <f t="shared" si="33"/>
        <v>128284.56</v>
      </c>
      <c r="N166" s="1144">
        <f t="shared" si="33"/>
        <v>131764.32</v>
      </c>
      <c r="O166" s="1144">
        <f t="shared" si="33"/>
        <v>133786.07999999999</v>
      </c>
    </row>
    <row r="167" spans="1:15" ht="13.15" customHeight="1" x14ac:dyDescent="0.2">
      <c r="A167" s="514"/>
      <c r="B167" s="514"/>
      <c r="C167" s="514"/>
      <c r="D167" s="919" t="s">
        <v>656</v>
      </c>
      <c r="E167" s="1127"/>
      <c r="F167" s="1139"/>
      <c r="G167" s="1127"/>
      <c r="H167" s="1127"/>
      <c r="I167" s="1143">
        <f>dir!T31+op!T116+obp!T66</f>
        <v>2625.7475587703434</v>
      </c>
      <c r="J167" s="1143">
        <f>dir!T58+op!T228+obp!T128</f>
        <v>2763.5500904159135</v>
      </c>
      <c r="K167" s="1143">
        <f>dir!T85+op!T340+obp!T190</f>
        <v>2903.2274864376132</v>
      </c>
      <c r="L167" s="1143">
        <f>dir!T112+op!T452+obp!T252</f>
        <v>2997.4394213381556</v>
      </c>
      <c r="M167" s="1143">
        <f>dir!T139+op!T564+obp!T314</f>
        <v>3093.0575045207956</v>
      </c>
      <c r="N167" s="1143">
        <f>dir!T166+op!T676+obp!T376</f>
        <v>3176.9576853526223</v>
      </c>
      <c r="O167" s="1143">
        <f>dir!T193+op!T788+obp!T438</f>
        <v>3225.7041591320071</v>
      </c>
    </row>
    <row r="168" spans="1:15" ht="13.15" customHeight="1" x14ac:dyDescent="0.2">
      <c r="A168" s="514"/>
      <c r="B168" s="514"/>
      <c r="C168" s="514"/>
      <c r="D168" s="993" t="s">
        <v>477</v>
      </c>
      <c r="E168" s="1127"/>
      <c r="F168" s="1139"/>
      <c r="G168" s="1127"/>
      <c r="H168" s="1127"/>
      <c r="I168" s="1143">
        <f>+I20</f>
        <v>0</v>
      </c>
      <c r="J168" s="1143">
        <f t="shared" ref="J168:O168" si="34">+J20</f>
        <v>0</v>
      </c>
      <c r="K168" s="1143">
        <f t="shared" si="34"/>
        <v>0</v>
      </c>
      <c r="L168" s="1143">
        <f t="shared" si="34"/>
        <v>0</v>
      </c>
      <c r="M168" s="1143">
        <f t="shared" si="34"/>
        <v>0</v>
      </c>
      <c r="N168" s="1143">
        <f t="shared" si="34"/>
        <v>0</v>
      </c>
      <c r="O168" s="1143">
        <f t="shared" si="34"/>
        <v>0</v>
      </c>
    </row>
    <row r="169" spans="1:15" ht="13.15" customHeight="1" x14ac:dyDescent="0.2">
      <c r="A169" s="514"/>
      <c r="B169" s="514"/>
      <c r="C169" s="514"/>
      <c r="D169" s="993" t="s">
        <v>438</v>
      </c>
      <c r="E169" s="1127"/>
      <c r="F169" s="1139"/>
      <c r="G169" s="1127"/>
      <c r="H169" s="1127"/>
      <c r="I169" s="1143">
        <f>dir!AI31+op!AI116+obp!AI66</f>
        <v>0</v>
      </c>
      <c r="J169" s="1143">
        <f>dir!AI58+op!AI228+obp!AI128</f>
        <v>0</v>
      </c>
      <c r="K169" s="1143">
        <f>dir!AI85+op!AI340+obp!AI190</f>
        <v>1641.0600000000002</v>
      </c>
      <c r="L169" s="1143">
        <f>dir!AI112+op!AI452+obp!AI252</f>
        <v>3519.7200000000003</v>
      </c>
      <c r="M169" s="1143">
        <f>dir!AI139+op!AI564+obp!AI314</f>
        <v>0</v>
      </c>
      <c r="N169" s="1143">
        <f>dir!AI166+op!AI676+obp!AI376</f>
        <v>0</v>
      </c>
      <c r="O169" s="1143">
        <f>dir!AI193+op!AI788+obp!AI438</f>
        <v>0</v>
      </c>
    </row>
    <row r="170" spans="1:15" ht="13.15" customHeight="1" x14ac:dyDescent="0.2">
      <c r="A170" s="514"/>
      <c r="B170" s="545"/>
      <c r="C170" s="545"/>
      <c r="D170" s="892"/>
      <c r="E170" s="892"/>
      <c r="F170" s="1139"/>
      <c r="G170" s="1127"/>
      <c r="H170" s="1127"/>
      <c r="I170" s="1141"/>
      <c r="J170" s="1141"/>
      <c r="K170" s="1141"/>
      <c r="L170" s="1141"/>
      <c r="M170" s="1141"/>
      <c r="N170" s="1141"/>
      <c r="O170" s="1141"/>
    </row>
    <row r="171" spans="1:15" ht="13.15" customHeight="1" x14ac:dyDescent="0.2">
      <c r="A171" s="514"/>
      <c r="B171" s="514"/>
      <c r="C171" s="514"/>
      <c r="D171" s="546"/>
      <c r="E171" s="546"/>
      <c r="F171" s="576"/>
      <c r="G171" s="546"/>
      <c r="H171" s="547"/>
      <c r="I171" s="547"/>
      <c r="J171" s="547"/>
      <c r="K171" s="547"/>
      <c r="L171" s="547"/>
      <c r="M171" s="547"/>
      <c r="N171" s="547"/>
      <c r="O171" s="547"/>
    </row>
    <row r="172" spans="1:15" ht="13.15" customHeight="1" x14ac:dyDescent="0.2">
      <c r="A172" s="514"/>
      <c r="B172" s="514"/>
      <c r="C172" s="514"/>
      <c r="D172" s="546"/>
      <c r="E172" s="546"/>
      <c r="F172" s="576"/>
      <c r="G172" s="546"/>
      <c r="H172" s="547"/>
      <c r="I172" s="547"/>
      <c r="J172" s="547"/>
      <c r="K172" s="547"/>
      <c r="L172" s="547"/>
      <c r="M172" s="547"/>
      <c r="N172" s="547"/>
      <c r="O172" s="547"/>
    </row>
    <row r="173" spans="1:15" ht="13.15" customHeight="1" x14ac:dyDescent="0.2">
      <c r="A173" s="514"/>
      <c r="B173" s="514"/>
      <c r="C173" s="514"/>
      <c r="D173" s="546"/>
      <c r="E173" s="546"/>
      <c r="F173" s="576"/>
      <c r="G173" s="546"/>
      <c r="H173" s="547"/>
      <c r="I173" s="547"/>
      <c r="J173" s="547"/>
      <c r="K173" s="547"/>
      <c r="L173" s="547"/>
      <c r="M173" s="547"/>
      <c r="N173" s="547"/>
      <c r="O173" s="547"/>
    </row>
    <row r="174" spans="1:15" ht="13.15" customHeight="1" x14ac:dyDescent="0.2">
      <c r="A174" s="514"/>
      <c r="B174" s="514"/>
      <c r="C174" s="514"/>
      <c r="D174" s="548"/>
      <c r="E174" s="548"/>
      <c r="F174" s="576"/>
      <c r="G174" s="546"/>
      <c r="H174" s="549"/>
      <c r="I174" s="549"/>
      <c r="J174" s="549"/>
      <c r="K174" s="549"/>
      <c r="L174" s="549"/>
      <c r="M174" s="549"/>
      <c r="N174" s="549"/>
      <c r="O174" s="549"/>
    </row>
    <row r="175" spans="1:15" ht="13.15" customHeight="1" x14ac:dyDescent="0.2">
      <c r="A175" s="514"/>
      <c r="B175" s="514"/>
      <c r="C175" s="514"/>
      <c r="D175" s="550"/>
      <c r="E175" s="550"/>
      <c r="F175" s="576"/>
      <c r="G175" s="546"/>
      <c r="H175" s="547"/>
      <c r="I175" s="547"/>
      <c r="J175" s="547"/>
      <c r="K175" s="547"/>
      <c r="L175" s="547"/>
      <c r="M175" s="547"/>
      <c r="N175" s="547"/>
      <c r="O175" s="547"/>
    </row>
    <row r="176" spans="1:15" ht="13.15" customHeight="1" x14ac:dyDescent="0.2">
      <c r="A176" s="512"/>
      <c r="B176" s="512"/>
      <c r="C176" s="512"/>
      <c r="D176" s="552"/>
      <c r="E176" s="552"/>
      <c r="F176" s="577"/>
      <c r="G176" s="554"/>
      <c r="H176" s="553"/>
      <c r="I176" s="554"/>
      <c r="J176" s="554"/>
      <c r="K176" s="554"/>
      <c r="L176" s="554"/>
      <c r="M176" s="512"/>
    </row>
    <row r="177" spans="1:14" ht="13.15" customHeight="1" x14ac:dyDescent="0.2">
      <c r="A177" s="512"/>
      <c r="B177" s="512"/>
      <c r="C177" s="512"/>
      <c r="D177" s="555"/>
      <c r="E177" s="555"/>
      <c r="F177" s="577"/>
      <c r="G177" s="554"/>
      <c r="H177" s="556"/>
      <c r="I177" s="556"/>
      <c r="J177" s="556"/>
      <c r="K177" s="556"/>
      <c r="L177" s="556"/>
      <c r="M177" s="556"/>
      <c r="N177" s="556"/>
    </row>
    <row r="178" spans="1:14" ht="13.15" customHeight="1" x14ac:dyDescent="0.2">
      <c r="A178" s="512"/>
      <c r="B178" s="512"/>
      <c r="C178" s="512"/>
      <c r="D178" s="552"/>
      <c r="E178" s="552"/>
      <c r="F178" s="577"/>
      <c r="G178" s="554"/>
      <c r="H178" s="554"/>
      <c r="I178" s="554"/>
      <c r="J178" s="554"/>
      <c r="K178" s="554"/>
      <c r="L178" s="554"/>
      <c r="M178" s="554"/>
      <c r="N178" s="554"/>
    </row>
    <row r="179" spans="1:14" ht="13.15" customHeight="1" x14ac:dyDescent="0.2">
      <c r="A179" s="512"/>
      <c r="B179" s="512"/>
      <c r="C179" s="512"/>
      <c r="D179" s="546"/>
      <c r="E179" s="546"/>
      <c r="F179" s="577"/>
      <c r="G179" s="546"/>
      <c r="H179" s="557"/>
      <c r="I179" s="557"/>
      <c r="J179" s="557"/>
      <c r="K179" s="557"/>
      <c r="L179" s="557"/>
      <c r="M179" s="557"/>
      <c r="N179" s="557"/>
    </row>
    <row r="180" spans="1:14" ht="13.15" customHeight="1" x14ac:dyDescent="0.2">
      <c r="A180" s="512"/>
      <c r="B180" s="512"/>
      <c r="C180" s="512"/>
      <c r="D180" s="546"/>
      <c r="E180" s="546"/>
      <c r="F180" s="577"/>
      <c r="G180" s="546"/>
      <c r="H180" s="557"/>
      <c r="I180" s="557"/>
      <c r="J180" s="557"/>
      <c r="K180" s="557"/>
      <c r="L180" s="557"/>
      <c r="M180" s="557"/>
      <c r="N180" s="557"/>
    </row>
    <row r="181" spans="1:14" ht="13.15" customHeight="1" x14ac:dyDescent="0.2">
      <c r="A181" s="512"/>
      <c r="B181" s="512"/>
      <c r="C181" s="512"/>
      <c r="D181" s="546"/>
      <c r="E181" s="546"/>
      <c r="F181" s="577"/>
      <c r="G181" s="546"/>
      <c r="H181" s="557"/>
      <c r="I181" s="557"/>
      <c r="J181" s="557"/>
      <c r="K181" s="557"/>
      <c r="L181" s="557"/>
      <c r="M181" s="557"/>
      <c r="N181" s="557"/>
    </row>
    <row r="182" spans="1:14" ht="13.15" customHeight="1" x14ac:dyDescent="0.2">
      <c r="A182" s="512"/>
      <c r="B182" s="512"/>
      <c r="C182" s="512"/>
      <c r="D182" s="546"/>
      <c r="E182" s="546"/>
      <c r="F182" s="577"/>
      <c r="G182" s="546"/>
      <c r="H182" s="557"/>
      <c r="I182" s="557"/>
      <c r="J182" s="557"/>
      <c r="K182" s="557"/>
      <c r="L182" s="557"/>
      <c r="M182" s="557"/>
      <c r="N182" s="557"/>
    </row>
    <row r="183" spans="1:14" ht="13.15" customHeight="1" x14ac:dyDescent="0.2">
      <c r="A183" s="512"/>
      <c r="B183" s="512"/>
      <c r="C183" s="512"/>
      <c r="D183" s="546"/>
      <c r="E183" s="546"/>
      <c r="F183" s="577"/>
      <c r="G183" s="546"/>
      <c r="H183" s="557"/>
      <c r="I183" s="557"/>
      <c r="J183" s="557"/>
      <c r="K183" s="557"/>
      <c r="L183" s="557"/>
      <c r="M183" s="557"/>
      <c r="N183" s="557"/>
    </row>
    <row r="184" spans="1:14" ht="13.15" customHeight="1" x14ac:dyDescent="0.2">
      <c r="A184" s="512"/>
      <c r="B184" s="512"/>
      <c r="C184" s="512"/>
      <c r="D184" s="546"/>
      <c r="E184" s="546"/>
      <c r="F184" s="577"/>
      <c r="G184" s="546"/>
      <c r="H184" s="557"/>
      <c r="I184" s="557"/>
      <c r="J184" s="557"/>
      <c r="K184" s="557"/>
      <c r="L184" s="557"/>
      <c r="M184" s="557"/>
      <c r="N184" s="557"/>
    </row>
    <row r="185" spans="1:14" ht="13.15" customHeight="1" x14ac:dyDescent="0.2">
      <c r="A185" s="512"/>
      <c r="B185" s="512"/>
      <c r="C185" s="512"/>
      <c r="D185" s="546"/>
      <c r="E185" s="546"/>
      <c r="F185" s="577"/>
      <c r="G185" s="546"/>
      <c r="H185" s="557"/>
      <c r="I185" s="557"/>
      <c r="J185" s="557"/>
      <c r="K185" s="557"/>
      <c r="L185" s="557"/>
      <c r="M185" s="557"/>
      <c r="N185" s="557"/>
    </row>
    <row r="186" spans="1:14" ht="13.15" customHeight="1" x14ac:dyDescent="0.2">
      <c r="A186" s="512"/>
      <c r="B186" s="512"/>
      <c r="C186" s="512"/>
      <c r="D186" s="546"/>
      <c r="E186" s="546"/>
      <c r="F186" s="577"/>
      <c r="G186" s="546"/>
      <c r="H186" s="557"/>
      <c r="I186" s="557"/>
      <c r="J186" s="557"/>
      <c r="K186" s="557"/>
      <c r="L186" s="557"/>
      <c r="M186" s="557"/>
      <c r="N186" s="557"/>
    </row>
    <row r="187" spans="1:14" ht="13.15" customHeight="1" x14ac:dyDescent="0.2">
      <c r="A187" s="512"/>
      <c r="B187" s="512"/>
      <c r="C187" s="512"/>
      <c r="D187" s="546"/>
      <c r="E187" s="546"/>
      <c r="F187" s="577"/>
      <c r="G187" s="546"/>
      <c r="H187" s="557"/>
      <c r="I187" s="557"/>
      <c r="J187" s="557"/>
      <c r="K187" s="557"/>
      <c r="L187" s="557"/>
      <c r="M187" s="557"/>
      <c r="N187" s="557"/>
    </row>
    <row r="188" spans="1:14" ht="13.15" customHeight="1" x14ac:dyDescent="0.2">
      <c r="A188" s="512"/>
      <c r="B188" s="512"/>
      <c r="C188" s="512"/>
      <c r="D188" s="546"/>
      <c r="E188" s="546"/>
      <c r="F188" s="577"/>
      <c r="G188" s="546"/>
      <c r="H188" s="557"/>
      <c r="I188" s="557"/>
      <c r="J188" s="557"/>
      <c r="K188" s="557"/>
      <c r="L188" s="557"/>
      <c r="M188" s="557"/>
      <c r="N188" s="557"/>
    </row>
    <row r="189" spans="1:14" ht="13.15" customHeight="1" x14ac:dyDescent="0.2">
      <c r="A189" s="512"/>
      <c r="B189" s="512"/>
      <c r="C189" s="512"/>
      <c r="D189" s="546"/>
      <c r="E189" s="546"/>
      <c r="F189" s="577"/>
      <c r="G189" s="546"/>
      <c r="H189" s="557"/>
      <c r="I189" s="557"/>
      <c r="J189" s="557"/>
      <c r="K189" s="557"/>
      <c r="L189" s="557"/>
      <c r="M189" s="557"/>
      <c r="N189" s="557"/>
    </row>
    <row r="190" spans="1:14" ht="13.15" customHeight="1" x14ac:dyDescent="0.2">
      <c r="A190" s="512"/>
      <c r="B190" s="512"/>
      <c r="C190" s="512"/>
      <c r="D190" s="551"/>
      <c r="E190" s="551"/>
      <c r="F190" s="577"/>
      <c r="G190" s="546"/>
      <c r="H190" s="558"/>
      <c r="I190" s="558"/>
      <c r="J190" s="558"/>
      <c r="K190" s="558"/>
      <c r="L190" s="558"/>
      <c r="M190" s="558"/>
      <c r="N190" s="558"/>
    </row>
    <row r="191" spans="1:14" ht="13.15" customHeight="1" x14ac:dyDescent="0.2">
      <c r="A191" s="512"/>
      <c r="B191" s="512"/>
      <c r="C191" s="512"/>
      <c r="D191" s="559"/>
      <c r="E191" s="559"/>
      <c r="F191" s="577"/>
      <c r="G191" s="546"/>
      <c r="H191" s="560"/>
      <c r="I191" s="560"/>
      <c r="J191" s="560"/>
      <c r="K191" s="560"/>
      <c r="L191" s="560"/>
      <c r="M191" s="560"/>
      <c r="N191" s="560"/>
    </row>
    <row r="192" spans="1:14" ht="13.15" customHeight="1" x14ac:dyDescent="0.2">
      <c r="A192" s="512"/>
      <c r="B192" s="512"/>
      <c r="C192" s="512"/>
      <c r="D192" s="546"/>
      <c r="E192" s="546"/>
      <c r="F192" s="577"/>
      <c r="G192" s="546"/>
      <c r="H192" s="558"/>
      <c r="I192" s="558"/>
      <c r="J192" s="558"/>
      <c r="K192" s="558"/>
      <c r="L192" s="558"/>
      <c r="M192" s="558"/>
      <c r="N192" s="558"/>
    </row>
    <row r="193" spans="1:14" ht="13.15" customHeight="1" x14ac:dyDescent="0.2">
      <c r="A193" s="512"/>
      <c r="B193" s="512"/>
      <c r="C193" s="512"/>
      <c r="D193" s="546"/>
      <c r="E193" s="546"/>
      <c r="F193" s="577"/>
      <c r="G193" s="546"/>
      <c r="H193" s="558"/>
      <c r="I193" s="558"/>
      <c r="J193" s="558"/>
      <c r="K193" s="558"/>
      <c r="L193" s="558"/>
      <c r="M193" s="558"/>
      <c r="N193" s="558"/>
    </row>
    <row r="194" spans="1:14" ht="13.15" customHeight="1" x14ac:dyDescent="0.2">
      <c r="A194" s="512"/>
      <c r="B194" s="512"/>
      <c r="C194" s="512"/>
      <c r="D194" s="546"/>
      <c r="E194" s="546"/>
      <c r="F194" s="577"/>
      <c r="G194" s="546"/>
      <c r="H194" s="558"/>
      <c r="I194" s="558"/>
      <c r="J194" s="558"/>
      <c r="K194" s="558"/>
      <c r="L194" s="558"/>
      <c r="M194" s="558"/>
      <c r="N194" s="558"/>
    </row>
    <row r="195" spans="1:14" ht="13.15" customHeight="1" x14ac:dyDescent="0.2">
      <c r="A195" s="512"/>
      <c r="B195" s="512"/>
      <c r="C195" s="512"/>
      <c r="D195" s="553"/>
      <c r="E195" s="553"/>
      <c r="F195" s="577"/>
      <c r="G195" s="553"/>
      <c r="H195" s="557"/>
      <c r="I195" s="557"/>
      <c r="J195" s="557"/>
      <c r="K195" s="557"/>
      <c r="L195" s="557"/>
      <c r="M195" s="557"/>
      <c r="N195" s="557"/>
    </row>
    <row r="196" spans="1:14" ht="13.15" customHeight="1" x14ac:dyDescent="0.2">
      <c r="A196" s="512"/>
      <c r="B196" s="512"/>
      <c r="C196" s="512"/>
      <c r="D196" s="553"/>
      <c r="E196" s="553"/>
      <c r="F196" s="577"/>
      <c r="G196" s="553"/>
      <c r="H196" s="558"/>
      <c r="I196" s="558"/>
      <c r="J196" s="558"/>
      <c r="K196" s="558"/>
      <c r="L196" s="558"/>
      <c r="M196" s="558"/>
      <c r="N196" s="558"/>
    </row>
  </sheetData>
  <sheetProtection algorithmName="SHA-512" hashValue="B358RiWR7wvwAZqJeSxTwafbTMRKT7uKuzpg13dWme2xof7hAEmHo4TKZWvukcgy1czXvVPtgo/p64syRcNvyg==" saltValue="mqejDQnDVAAxTnH/hIGLuw==" spinCount="100000" sheet="1" objects="1" scenarios="1"/>
  <pageMargins left="0.7" right="0.7" top="0.75" bottom="0.75" header="0.3" footer="0.3"/>
  <pageSetup paperSize="9" scale="53" orientation="portrait" r:id="rId1"/>
  <headerFooter>
    <oddHeader>&amp;L&amp;"Arial,Vet"&amp;F&amp;R&amp;"Arial,Vet"&amp;A</oddHeader>
    <oddFooter>&amp;L&amp;"Arial,Vet"keizer / goedhart&amp;C&amp;"Arial,Vet"pagina &amp;P&amp;R&amp;"Arial,Vet"&amp;D</oddFooter>
  </headerFooter>
  <rowBreaks count="2" manualBreakCount="2">
    <brk id="48" min="1" max="16" man="1"/>
    <brk id="134"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81"/>
  <sheetViews>
    <sheetView zoomScale="85" zoomScaleNormal="85" workbookViewId="0">
      <selection activeCell="B2" sqref="B2"/>
    </sheetView>
  </sheetViews>
  <sheetFormatPr defaultColWidth="9.140625" defaultRowHeight="13.7" customHeight="1" x14ac:dyDescent="0.2"/>
  <cols>
    <col min="1" max="1" width="3.7109375" style="39" customWidth="1"/>
    <col min="2" max="3" width="2.7109375" style="39" customWidth="1"/>
    <col min="4" max="4" width="8.7109375" style="84" customWidth="1"/>
    <col min="5" max="6" width="20.7109375" style="84" customWidth="1"/>
    <col min="7" max="7" width="6.7109375" style="9" customWidth="1"/>
    <col min="8" max="8" width="8.5703125" style="1170" customWidth="1"/>
    <col min="9" max="10" width="6.7109375" style="87" customWidth="1"/>
    <col min="11" max="11" width="6.7109375" style="86" customWidth="1"/>
    <col min="12" max="12" width="0.85546875" style="86" customWidth="1"/>
    <col min="13" max="17" width="10.85546875" style="39" customWidth="1"/>
    <col min="18" max="18" width="0.85546875" style="86" customWidth="1"/>
    <col min="19" max="20" width="10.85546875" style="89" customWidth="1"/>
    <col min="21" max="21" width="10.85546875" style="40" customWidth="1"/>
    <col min="22" max="23" width="2.7109375" style="39" customWidth="1"/>
    <col min="24" max="24" width="20.7109375" style="39" customWidth="1"/>
    <col min="25" max="25" width="21.140625" style="39" customWidth="1"/>
    <col min="26" max="27" width="8.7109375" style="39" customWidth="1"/>
    <col min="28" max="28" width="10.42578125" style="9" customWidth="1"/>
    <col min="29" max="29" width="9.85546875" style="94" customWidth="1"/>
    <col min="30" max="31" width="8.7109375" style="39" customWidth="1"/>
    <col min="32" max="32" width="10.140625" style="39" customWidth="1"/>
    <col min="33" max="34" width="8.7109375" style="39" customWidth="1"/>
    <col min="35" max="35" width="8.85546875" style="39" customWidth="1"/>
    <col min="36" max="36" width="12.7109375" style="39" customWidth="1"/>
    <col min="37" max="37" width="12.7109375" style="9" customWidth="1"/>
    <col min="38" max="38" width="12.7109375" style="94" customWidth="1"/>
    <col min="39" max="39" width="12.85546875" style="39" customWidth="1"/>
    <col min="40" max="40" width="8.85546875" style="39" customWidth="1"/>
    <col min="41" max="42" width="10.7109375" style="39" customWidth="1"/>
    <col min="43" max="44" width="2.7109375" style="39" customWidth="1"/>
    <col min="45" max="50" width="9.28515625" style="39" bestFit="1" customWidth="1"/>
    <col min="51" max="16384" width="9.140625" style="39"/>
  </cols>
  <sheetData>
    <row r="1" spans="1:106" ht="13.5" customHeight="1" x14ac:dyDescent="0.2"/>
    <row r="2" spans="1:106" ht="13.5" customHeight="1" x14ac:dyDescent="0.2">
      <c r="B2" s="10"/>
      <c r="C2" s="11"/>
      <c r="D2" s="66"/>
      <c r="E2" s="66"/>
      <c r="F2" s="66"/>
      <c r="G2" s="12"/>
      <c r="H2" s="1171"/>
      <c r="I2" s="97"/>
      <c r="J2" s="97"/>
      <c r="K2" s="96"/>
      <c r="L2" s="96"/>
      <c r="M2" s="11"/>
      <c r="N2" s="11"/>
      <c r="O2" s="11"/>
      <c r="P2" s="11"/>
      <c r="Q2" s="11"/>
      <c r="R2" s="96"/>
      <c r="S2" s="98"/>
      <c r="T2" s="98"/>
      <c r="U2" s="1036"/>
      <c r="V2" s="11"/>
      <c r="W2" s="13"/>
    </row>
    <row r="3" spans="1:106" ht="13.5" customHeight="1" x14ac:dyDescent="0.2">
      <c r="B3" s="20"/>
      <c r="C3" s="22"/>
      <c r="D3" s="67"/>
      <c r="E3" s="67"/>
      <c r="F3" s="67"/>
      <c r="G3" s="23"/>
      <c r="H3" s="1172"/>
      <c r="I3" s="103"/>
      <c r="J3" s="103"/>
      <c r="K3" s="102"/>
      <c r="L3" s="102"/>
      <c r="M3" s="22"/>
      <c r="N3" s="22"/>
      <c r="O3" s="22"/>
      <c r="P3" s="22"/>
      <c r="Q3" s="22"/>
      <c r="R3" s="102"/>
      <c r="S3" s="104"/>
      <c r="T3" s="104"/>
      <c r="U3" s="304"/>
      <c r="V3" s="22"/>
      <c r="W3" s="24"/>
    </row>
    <row r="4" spans="1:106" s="122" customFormat="1" ht="18.75" customHeight="1" x14ac:dyDescent="0.3">
      <c r="A4" s="107"/>
      <c r="B4" s="108"/>
      <c r="C4" s="611" t="s">
        <v>164</v>
      </c>
      <c r="D4" s="109"/>
      <c r="E4" s="109"/>
      <c r="F4" s="109"/>
      <c r="G4" s="1173"/>
      <c r="H4" s="1174"/>
      <c r="I4" s="111"/>
      <c r="J4" s="111"/>
      <c r="K4" s="110"/>
      <c r="L4" s="110"/>
      <c r="M4" s="109"/>
      <c r="N4" s="109"/>
      <c r="O4" s="109"/>
      <c r="P4" s="109"/>
      <c r="Q4" s="109"/>
      <c r="R4" s="110"/>
      <c r="S4" s="112"/>
      <c r="T4" s="112"/>
      <c r="U4" s="1037"/>
      <c r="V4" s="109"/>
      <c r="W4" s="115"/>
      <c r="X4" s="107"/>
      <c r="Y4" s="107"/>
      <c r="Z4" s="107"/>
      <c r="AA4" s="107"/>
      <c r="AB4" s="116"/>
      <c r="AC4" s="117"/>
      <c r="AD4" s="116"/>
      <c r="AE4" s="116"/>
      <c r="AF4" s="116"/>
      <c r="AG4" s="116"/>
      <c r="AH4" s="118"/>
      <c r="AI4" s="119"/>
      <c r="AJ4" s="120"/>
      <c r="AK4" s="121"/>
      <c r="AL4" s="118"/>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row>
    <row r="5" spans="1:106" s="122" customFormat="1" ht="13.5" customHeight="1" x14ac:dyDescent="0.3">
      <c r="A5" s="107"/>
      <c r="B5" s="108"/>
      <c r="C5" s="305" t="str">
        <f>+geg!G9</f>
        <v>De speciale school</v>
      </c>
      <c r="D5" s="109"/>
      <c r="E5" s="109"/>
      <c r="F5" s="109"/>
      <c r="G5" s="1173"/>
      <c r="H5" s="1174"/>
      <c r="I5" s="111"/>
      <c r="J5" s="111"/>
      <c r="K5" s="110"/>
      <c r="L5" s="110"/>
      <c r="M5" s="109"/>
      <c r="N5" s="109"/>
      <c r="O5" s="109"/>
      <c r="P5" s="109"/>
      <c r="Q5" s="109"/>
      <c r="R5" s="110"/>
      <c r="S5" s="112"/>
      <c r="T5" s="112"/>
      <c r="U5" s="1037"/>
      <c r="V5" s="109"/>
      <c r="W5" s="115"/>
      <c r="X5" s="107"/>
      <c r="Y5" s="107"/>
      <c r="Z5" s="107"/>
      <c r="AA5" s="107"/>
      <c r="AB5" s="116"/>
      <c r="AC5" s="117"/>
      <c r="AD5" s="116"/>
      <c r="AE5" s="116"/>
      <c r="AF5" s="116"/>
      <c r="AG5" s="116"/>
      <c r="AH5" s="118"/>
      <c r="AI5" s="119"/>
      <c r="AJ5" s="120"/>
      <c r="AK5" s="121"/>
      <c r="AL5" s="118"/>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row>
    <row r="6" spans="1:106" ht="13.5" customHeight="1" x14ac:dyDescent="0.2">
      <c r="B6" s="20"/>
      <c r="C6" s="22"/>
      <c r="D6" s="22"/>
      <c r="E6" s="22"/>
      <c r="F6" s="67"/>
      <c r="G6" s="23"/>
      <c r="H6" s="1172"/>
      <c r="I6" s="103"/>
      <c r="J6" s="103"/>
      <c r="K6" s="102"/>
      <c r="L6" s="102"/>
      <c r="M6" s="22"/>
      <c r="N6" s="22"/>
      <c r="O6" s="22"/>
      <c r="P6" s="22"/>
      <c r="Q6" s="22"/>
      <c r="R6" s="102"/>
      <c r="S6" s="104"/>
      <c r="T6" s="104"/>
      <c r="U6" s="304"/>
      <c r="V6" s="22"/>
      <c r="W6" s="24"/>
      <c r="AB6" s="85"/>
      <c r="AC6" s="91"/>
      <c r="AD6" s="85"/>
      <c r="AE6" s="85"/>
      <c r="AF6" s="85"/>
      <c r="AG6" s="85"/>
      <c r="AH6" s="86"/>
      <c r="AI6" s="87"/>
      <c r="AJ6" s="88"/>
      <c r="AK6" s="123"/>
      <c r="AL6" s="86"/>
    </row>
    <row r="7" spans="1:106" ht="13.5" customHeight="1" x14ac:dyDescent="0.2">
      <c r="B7" s="20"/>
      <c r="C7" s="22"/>
      <c r="D7" s="22"/>
      <c r="E7" s="22"/>
      <c r="F7" s="67"/>
      <c r="G7" s="23"/>
      <c r="H7" s="1172"/>
      <c r="I7" s="103"/>
      <c r="J7" s="103"/>
      <c r="K7" s="102"/>
      <c r="L7" s="102"/>
      <c r="M7" s="22"/>
      <c r="N7" s="22"/>
      <c r="O7" s="22"/>
      <c r="P7" s="22"/>
      <c r="Q7" s="22"/>
      <c r="R7" s="102"/>
      <c r="S7" s="104"/>
      <c r="T7" s="104"/>
      <c r="U7" s="304"/>
      <c r="V7" s="22"/>
      <c r="W7" s="24"/>
      <c r="AB7" s="85"/>
      <c r="AC7" s="91"/>
      <c r="AD7" s="85"/>
      <c r="AE7" s="85"/>
      <c r="AF7" s="85"/>
      <c r="AG7" s="85"/>
      <c r="AH7" s="86"/>
      <c r="AI7" s="87"/>
      <c r="AJ7" s="88"/>
      <c r="AK7" s="123"/>
      <c r="AL7" s="86"/>
    </row>
    <row r="8" spans="1:106" s="124" customFormat="1" ht="13.5" customHeight="1" x14ac:dyDescent="0.25">
      <c r="B8" s="125"/>
      <c r="C8" s="22" t="s">
        <v>49</v>
      </c>
      <c r="D8" s="67"/>
      <c r="E8" s="126" t="str">
        <f>tab!C2</f>
        <v>2014/15</v>
      </c>
      <c r="F8" s="127"/>
      <c r="G8" s="1175"/>
      <c r="H8" s="1176"/>
      <c r="I8" s="129"/>
      <c r="J8" s="129"/>
      <c r="K8" s="128"/>
      <c r="L8" s="128"/>
      <c r="M8" s="130"/>
      <c r="N8" s="130"/>
      <c r="O8" s="130"/>
      <c r="P8" s="130"/>
      <c r="Q8" s="130"/>
      <c r="R8" s="128"/>
      <c r="S8" s="131"/>
      <c r="T8" s="131"/>
      <c r="U8" s="21"/>
      <c r="V8" s="130"/>
      <c r="W8" s="135"/>
      <c r="AB8" s="136"/>
      <c r="AC8" s="137"/>
      <c r="AD8" s="136"/>
      <c r="AE8" s="136"/>
      <c r="AF8" s="136"/>
      <c r="AG8" s="136"/>
      <c r="AH8" s="138"/>
      <c r="AI8" s="139"/>
      <c r="AJ8" s="140"/>
      <c r="AK8" s="141"/>
      <c r="AL8" s="138"/>
    </row>
    <row r="9" spans="1:106" ht="13.5" customHeight="1" x14ac:dyDescent="0.2">
      <c r="B9" s="20"/>
      <c r="C9" s="67" t="s">
        <v>165</v>
      </c>
      <c r="D9" s="67"/>
      <c r="E9" s="126">
        <f>tab!D3</f>
        <v>41913</v>
      </c>
      <c r="F9" s="142"/>
      <c r="G9" s="287"/>
      <c r="H9" s="1177"/>
      <c r="I9" s="103"/>
      <c r="J9" s="103"/>
      <c r="K9" s="102"/>
      <c r="L9" s="102"/>
      <c r="M9" s="22"/>
      <c r="N9" s="22"/>
      <c r="O9" s="22"/>
      <c r="P9" s="22"/>
      <c r="Q9" s="22"/>
      <c r="R9" s="102"/>
      <c r="S9" s="104"/>
      <c r="T9" s="104"/>
      <c r="U9" s="304"/>
      <c r="V9" s="22"/>
      <c r="W9" s="24"/>
      <c r="AB9" s="85"/>
      <c r="AC9" s="91"/>
      <c r="AD9" s="85"/>
      <c r="AE9" s="85"/>
      <c r="AF9" s="85"/>
      <c r="AG9" s="85"/>
      <c r="AH9" s="86"/>
      <c r="AI9" s="87"/>
      <c r="AJ9" s="88"/>
      <c r="AK9" s="123"/>
      <c r="AL9" s="86"/>
    </row>
    <row r="10" spans="1:106" ht="13.5" customHeight="1" x14ac:dyDescent="0.25">
      <c r="B10" s="20"/>
      <c r="C10" s="22"/>
      <c r="D10" s="143"/>
      <c r="E10" s="144"/>
      <c r="F10" s="142"/>
      <c r="G10" s="287"/>
      <c r="H10" s="1177"/>
      <c r="I10" s="103"/>
      <c r="J10" s="103"/>
      <c r="K10" s="102"/>
      <c r="L10" s="102"/>
      <c r="M10" s="22"/>
      <c r="N10" s="22"/>
      <c r="O10" s="22"/>
      <c r="P10" s="22"/>
      <c r="Q10" s="22"/>
      <c r="R10" s="102"/>
      <c r="S10" s="104"/>
      <c r="T10" s="104"/>
      <c r="U10" s="304"/>
      <c r="V10" s="22"/>
      <c r="W10" s="24"/>
      <c r="AB10" s="85"/>
      <c r="AC10" s="91"/>
      <c r="AD10" s="85"/>
      <c r="AE10" s="85"/>
      <c r="AF10" s="85"/>
      <c r="AG10" s="85"/>
      <c r="AH10" s="86"/>
      <c r="AI10" s="87"/>
      <c r="AJ10" s="88"/>
      <c r="AK10" s="123"/>
      <c r="AL10" s="86"/>
    </row>
    <row r="11" spans="1:106" ht="13.5" customHeight="1" x14ac:dyDescent="0.2">
      <c r="B11" s="20"/>
      <c r="C11" s="25"/>
      <c r="D11" s="145"/>
      <c r="E11" s="146"/>
      <c r="F11" s="68"/>
      <c r="G11" s="27"/>
      <c r="H11" s="147"/>
      <c r="I11" s="148"/>
      <c r="J11" s="148"/>
      <c r="K11" s="149"/>
      <c r="L11" s="149"/>
      <c r="M11" s="26"/>
      <c r="N11" s="26"/>
      <c r="O11" s="26"/>
      <c r="P11" s="26"/>
      <c r="Q11" s="26"/>
      <c r="R11" s="149"/>
      <c r="S11" s="150"/>
      <c r="T11" s="150"/>
      <c r="U11" s="449"/>
      <c r="V11" s="28"/>
      <c r="W11" s="24"/>
      <c r="AB11" s="85"/>
      <c r="AC11" s="91"/>
      <c r="AD11" s="85"/>
      <c r="AE11" s="85"/>
      <c r="AF11" s="85"/>
      <c r="AG11" s="85"/>
      <c r="AH11" s="86"/>
      <c r="AI11" s="87"/>
      <c r="AJ11" s="88"/>
      <c r="AK11" s="123"/>
      <c r="AL11" s="86"/>
    </row>
    <row r="12" spans="1:106" s="152" customFormat="1" ht="13.5" customHeight="1" x14ac:dyDescent="0.2">
      <c r="B12" s="153"/>
      <c r="C12" s="154"/>
      <c r="D12" s="1234" t="s">
        <v>166</v>
      </c>
      <c r="E12" s="1235"/>
      <c r="F12" s="1235"/>
      <c r="G12" s="1235"/>
      <c r="H12" s="1235"/>
      <c r="I12" s="1236"/>
      <c r="J12" s="1236"/>
      <c r="K12" s="1236"/>
      <c r="L12" s="1151"/>
      <c r="M12" s="1149" t="s">
        <v>627</v>
      </c>
      <c r="N12" s="925"/>
      <c r="O12" s="925"/>
      <c r="P12" s="925"/>
      <c r="Q12" s="925"/>
      <c r="R12" s="1151"/>
      <c r="S12" s="1234" t="s">
        <v>637</v>
      </c>
      <c r="T12" s="1234"/>
      <c r="U12" s="1236"/>
      <c r="V12" s="156"/>
      <c r="W12" s="157"/>
      <c r="X12" s="158"/>
      <c r="Y12" s="159"/>
      <c r="Z12" s="160"/>
      <c r="AA12" s="159"/>
      <c r="AM12" s="158"/>
      <c r="AN12" s="158"/>
    </row>
    <row r="13" spans="1:106" s="152" customFormat="1" ht="13.5" customHeight="1" x14ac:dyDescent="0.2">
      <c r="B13" s="153"/>
      <c r="C13" s="154"/>
      <c r="D13" s="898" t="s">
        <v>662</v>
      </c>
      <c r="E13" s="898" t="s">
        <v>121</v>
      </c>
      <c r="F13" s="898" t="s">
        <v>168</v>
      </c>
      <c r="G13" s="1168" t="s">
        <v>169</v>
      </c>
      <c r="H13" s="1169" t="s">
        <v>170</v>
      </c>
      <c r="I13" s="1168" t="s">
        <v>171</v>
      </c>
      <c r="J13" s="1168" t="s">
        <v>172</v>
      </c>
      <c r="K13" s="930" t="s">
        <v>173</v>
      </c>
      <c r="L13" s="927"/>
      <c r="M13" s="916" t="s">
        <v>628</v>
      </c>
      <c r="N13" s="916" t="s">
        <v>630</v>
      </c>
      <c r="O13" s="916" t="s">
        <v>632</v>
      </c>
      <c r="P13" s="916" t="s">
        <v>634</v>
      </c>
      <c r="Q13" s="918" t="s">
        <v>636</v>
      </c>
      <c r="R13" s="927"/>
      <c r="S13" s="928" t="s">
        <v>638</v>
      </c>
      <c r="T13" s="928" t="s">
        <v>641</v>
      </c>
      <c r="U13" s="1038" t="s">
        <v>174</v>
      </c>
      <c r="V13" s="162"/>
      <c r="W13" s="163"/>
      <c r="X13" s="164"/>
      <c r="Y13" s="165"/>
      <c r="Z13" s="848" t="s">
        <v>180</v>
      </c>
      <c r="AA13" s="849" t="s">
        <v>643</v>
      </c>
      <c r="AB13" s="850" t="s">
        <v>644</v>
      </c>
      <c r="AC13" s="850" t="s">
        <v>644</v>
      </c>
      <c r="AD13" s="850" t="s">
        <v>647</v>
      </c>
      <c r="AE13" s="850" t="s">
        <v>652</v>
      </c>
      <c r="AF13" s="850" t="s">
        <v>650</v>
      </c>
      <c r="AG13" s="850" t="s">
        <v>653</v>
      </c>
      <c r="AH13" s="850" t="s">
        <v>175</v>
      </c>
      <c r="AI13" s="854" t="s">
        <v>176</v>
      </c>
      <c r="AJ13" s="850" t="s">
        <v>185</v>
      </c>
      <c r="AK13" s="850" t="s">
        <v>186</v>
      </c>
      <c r="AL13" s="850" t="s">
        <v>187</v>
      </c>
      <c r="AM13" s="851" t="s">
        <v>188</v>
      </c>
      <c r="AN13" s="851" t="s">
        <v>1</v>
      </c>
      <c r="AO13" s="850"/>
      <c r="AP13" s="850"/>
      <c r="AQ13" s="850"/>
      <c r="AR13" s="850"/>
      <c r="AS13" s="850"/>
      <c r="AT13" s="850"/>
      <c r="AU13" s="850"/>
      <c r="AV13" s="850"/>
      <c r="AW13" s="850"/>
      <c r="AX13" s="850"/>
      <c r="AY13" s="850"/>
      <c r="AZ13" s="850"/>
      <c r="BA13" s="850"/>
    </row>
    <row r="14" spans="1:106" s="166" customFormat="1" ht="13.5" customHeight="1" x14ac:dyDescent="0.2">
      <c r="B14" s="167"/>
      <c r="C14" s="168"/>
      <c r="D14" s="1150"/>
      <c r="E14" s="898"/>
      <c r="F14" s="929"/>
      <c r="G14" s="1168" t="s">
        <v>177</v>
      </c>
      <c r="H14" s="1169" t="s">
        <v>178</v>
      </c>
      <c r="I14" s="1168"/>
      <c r="J14" s="1168"/>
      <c r="K14" s="930" t="s">
        <v>179</v>
      </c>
      <c r="L14" s="927"/>
      <c r="M14" s="916" t="s">
        <v>629</v>
      </c>
      <c r="N14" s="916" t="s">
        <v>631</v>
      </c>
      <c r="O14" s="916" t="s">
        <v>633</v>
      </c>
      <c r="P14" s="916" t="s">
        <v>635</v>
      </c>
      <c r="Q14" s="918" t="s">
        <v>182</v>
      </c>
      <c r="R14" s="927"/>
      <c r="S14" s="928" t="s">
        <v>639</v>
      </c>
      <c r="T14" s="928" t="s">
        <v>640</v>
      </c>
      <c r="U14" s="1038" t="s">
        <v>182</v>
      </c>
      <c r="V14" s="169"/>
      <c r="W14" s="170"/>
      <c r="Z14" s="850" t="s">
        <v>642</v>
      </c>
      <c r="AA14" s="853">
        <f>+tab!$C$156</f>
        <v>0.62</v>
      </c>
      <c r="AB14" s="850" t="s">
        <v>645</v>
      </c>
      <c r="AC14" s="850" t="s">
        <v>646</v>
      </c>
      <c r="AD14" s="850" t="s">
        <v>648</v>
      </c>
      <c r="AE14" s="850" t="s">
        <v>651</v>
      </c>
      <c r="AF14" s="850" t="s">
        <v>651</v>
      </c>
      <c r="AG14" s="850" t="s">
        <v>649</v>
      </c>
      <c r="AH14" s="850"/>
      <c r="AI14" s="850" t="s">
        <v>181</v>
      </c>
      <c r="AJ14" s="850" t="s">
        <v>189</v>
      </c>
      <c r="AK14" s="850" t="s">
        <v>189</v>
      </c>
      <c r="AL14" s="850"/>
      <c r="AM14" s="850" t="s">
        <v>1</v>
      </c>
      <c r="AN14" s="852"/>
      <c r="AO14" s="850"/>
      <c r="AP14" s="850"/>
      <c r="AQ14" s="850"/>
      <c r="AR14" s="850"/>
      <c r="AS14" s="850"/>
      <c r="AT14" s="850"/>
      <c r="AU14" s="850"/>
      <c r="AV14" s="850"/>
      <c r="AW14" s="850"/>
      <c r="AX14" s="850"/>
      <c r="AY14" s="850"/>
      <c r="AZ14" s="850"/>
      <c r="BA14" s="850"/>
    </row>
    <row r="15" spans="1:106" ht="13.5" customHeight="1" x14ac:dyDescent="0.2">
      <c r="B15" s="20"/>
      <c r="C15" s="35"/>
      <c r="D15" s="1150"/>
      <c r="E15" s="1150"/>
      <c r="F15" s="1150"/>
      <c r="G15" s="931"/>
      <c r="H15" s="1178"/>
      <c r="I15" s="1168"/>
      <c r="J15" s="1168"/>
      <c r="K15" s="930"/>
      <c r="L15" s="930"/>
      <c r="M15" s="931"/>
      <c r="N15" s="931"/>
      <c r="O15" s="931"/>
      <c r="P15" s="931"/>
      <c r="Q15" s="931"/>
      <c r="R15" s="930"/>
      <c r="S15" s="932"/>
      <c r="T15" s="932"/>
      <c r="U15" s="1039"/>
      <c r="V15" s="6"/>
      <c r="W15" s="24"/>
      <c r="AB15" s="39"/>
      <c r="AC15" s="39"/>
      <c r="AK15" s="39"/>
      <c r="AL15" s="39"/>
      <c r="AN15" s="174"/>
    </row>
    <row r="16" spans="1:106" ht="13.5" customHeight="1" x14ac:dyDescent="0.2">
      <c r="B16" s="20"/>
      <c r="C16" s="35"/>
      <c r="D16" s="175"/>
      <c r="E16" s="175" t="s">
        <v>183</v>
      </c>
      <c r="F16" s="175" t="s">
        <v>661</v>
      </c>
      <c r="G16" s="38">
        <v>37</v>
      </c>
      <c r="H16" s="176">
        <v>28031</v>
      </c>
      <c r="I16" s="177" t="s">
        <v>143</v>
      </c>
      <c r="J16" s="177">
        <v>1</v>
      </c>
      <c r="K16" s="178">
        <v>1</v>
      </c>
      <c r="L16" s="871"/>
      <c r="M16" s="870"/>
      <c r="N16" s="870"/>
      <c r="O16" s="933">
        <f>IF(K16="","",IF(K16*40&gt;40,40,K16*40))</f>
        <v>40</v>
      </c>
      <c r="P16" s="933"/>
      <c r="Q16" s="933">
        <f>IF(K16="","",SUM(M16:P16))</f>
        <v>40</v>
      </c>
      <c r="R16" s="871"/>
      <c r="S16" s="934">
        <f t="shared" ref="S16:S30" si="0">IF(K16="","",(1659*K16-Q16)*AC16)</f>
        <v>51962.346618444848</v>
      </c>
      <c r="T16" s="922">
        <f>IF(K16="","",(Q16*AD16)+AB16*(AE16+AF16*(1-AG16)))</f>
        <v>1283.8133815551537</v>
      </c>
      <c r="U16" s="1040">
        <f>IF(K16="","",(S16+T16))</f>
        <v>53246.16</v>
      </c>
      <c r="V16" s="169"/>
      <c r="W16" s="179"/>
      <c r="X16" s="174"/>
      <c r="Y16" s="180"/>
      <c r="Z16" s="855">
        <f t="shared" ref="Z16:Z30" si="1">IF(I16="","",VLOOKUP(I16,Schaal2014,J16+1,FALSE))</f>
        <v>2739</v>
      </c>
      <c r="AA16" s="90">
        <f>+tab!$C$156</f>
        <v>0.62</v>
      </c>
      <c r="AB16" s="856">
        <f>Z16*12/1659</f>
        <v>19.811934900542497</v>
      </c>
      <c r="AC16" s="856">
        <f>Z16*12*(1+AA16)/1659</f>
        <v>32.095334538878845</v>
      </c>
      <c r="AD16" s="856">
        <f>AC16-AB16</f>
        <v>12.283399638336348</v>
      </c>
      <c r="AE16" s="39">
        <f t="shared" ref="AE16:AE30" si="2">O16+P16</f>
        <v>40</v>
      </c>
      <c r="AF16" s="39">
        <f t="shared" ref="AF16:AF30" si="3">M16+N16</f>
        <v>0</v>
      </c>
      <c r="AG16" s="857">
        <f>IF(I16&gt;8,tab!C$157,tab!C$160)</f>
        <v>0.5</v>
      </c>
      <c r="AH16" s="39">
        <f t="shared" ref="AH16:AH30" si="4">IF(G16&lt;25,0,IF(G16=25,25,IF(G16&lt;40,0,IF(G16=40,40,IF(G16&gt;=40,0)))))</f>
        <v>0</v>
      </c>
      <c r="AI16" s="39">
        <f t="shared" ref="AI16:AI30" si="5">IF(AH16=25,(Z16*1.08*(K16)/2),IF(AH16=40,(Z16*1.08*(K16)),IF(AH16=0,0)))</f>
        <v>0</v>
      </c>
      <c r="AK16" s="39"/>
      <c r="AL16" s="39"/>
      <c r="AM16" s="174"/>
      <c r="AN16" s="92"/>
    </row>
    <row r="17" spans="2:40" ht="13.7" customHeight="1" x14ac:dyDescent="0.2">
      <c r="B17" s="20"/>
      <c r="C17" s="35"/>
      <c r="D17" s="175"/>
      <c r="E17" s="175"/>
      <c r="F17" s="175"/>
      <c r="G17" s="38"/>
      <c r="H17" s="176"/>
      <c r="I17" s="177"/>
      <c r="J17" s="177"/>
      <c r="K17" s="178"/>
      <c r="L17" s="871"/>
      <c r="M17" s="870"/>
      <c r="N17" s="870"/>
      <c r="O17" s="933" t="str">
        <f t="shared" ref="O17:O30" si="6">IF(K17="","",IF(K17*40&gt;40,40,K17*40))</f>
        <v/>
      </c>
      <c r="P17" s="933"/>
      <c r="Q17" s="933" t="str">
        <f t="shared" ref="Q17:Q30" si="7">IF(K17="","",SUM(M17:P17))</f>
        <v/>
      </c>
      <c r="R17" s="871"/>
      <c r="S17" s="934" t="str">
        <f t="shared" si="0"/>
        <v/>
      </c>
      <c r="T17" s="922" t="str">
        <f t="shared" ref="T17:T30" si="8">IF(K17="","",(Q17*AD17)+AB17*(AE17+AF17*(1-AG17)))</f>
        <v/>
      </c>
      <c r="U17" s="1040" t="str">
        <f t="shared" ref="U17:U30" si="9">IF(K17="","",(S17+T17))</f>
        <v/>
      </c>
      <c r="V17" s="169"/>
      <c r="W17" s="181"/>
      <c r="X17" s="182"/>
      <c r="Y17" s="86"/>
      <c r="Z17" s="855" t="str">
        <f t="shared" si="1"/>
        <v/>
      </c>
      <c r="AA17" s="90">
        <f>+tab!$C$156</f>
        <v>0.62</v>
      </c>
      <c r="AB17" s="856" t="e">
        <f t="shared" ref="AB17:AB30" si="10">Z17*12/1659</f>
        <v>#VALUE!</v>
      </c>
      <c r="AC17" s="856" t="e">
        <f t="shared" ref="AC17:AC30" si="11">Z17*12*(1+AA17)/1659</f>
        <v>#VALUE!</v>
      </c>
      <c r="AD17" s="856" t="e">
        <f t="shared" ref="AD17:AD30" si="12">AC17-AB17</f>
        <v>#VALUE!</v>
      </c>
      <c r="AE17" s="39" t="e">
        <f t="shared" si="2"/>
        <v>#VALUE!</v>
      </c>
      <c r="AF17" s="39">
        <f t="shared" si="3"/>
        <v>0</v>
      </c>
      <c r="AG17" s="857">
        <f>IF(I17&gt;8,tab!C$157,tab!C$160)</f>
        <v>0.4</v>
      </c>
      <c r="AH17" s="39">
        <f t="shared" si="4"/>
        <v>0</v>
      </c>
      <c r="AI17" s="39">
        <f t="shared" si="5"/>
        <v>0</v>
      </c>
      <c r="AK17" s="39"/>
      <c r="AL17" s="39"/>
      <c r="AM17" s="92"/>
      <c r="AN17" s="174"/>
    </row>
    <row r="18" spans="2:40" ht="13.7" customHeight="1" x14ac:dyDescent="0.2">
      <c r="B18" s="20"/>
      <c r="C18" s="35"/>
      <c r="D18" s="175"/>
      <c r="E18" s="175"/>
      <c r="F18" s="175"/>
      <c r="G18" s="38"/>
      <c r="H18" s="176"/>
      <c r="I18" s="177"/>
      <c r="J18" s="177"/>
      <c r="K18" s="178"/>
      <c r="L18" s="871"/>
      <c r="M18" s="870"/>
      <c r="N18" s="870"/>
      <c r="O18" s="933" t="str">
        <f t="shared" si="6"/>
        <v/>
      </c>
      <c r="P18" s="933"/>
      <c r="Q18" s="933" t="str">
        <f t="shared" si="7"/>
        <v/>
      </c>
      <c r="R18" s="871"/>
      <c r="S18" s="934" t="str">
        <f t="shared" si="0"/>
        <v/>
      </c>
      <c r="T18" s="922" t="str">
        <f t="shared" si="8"/>
        <v/>
      </c>
      <c r="U18" s="1040" t="str">
        <f t="shared" si="9"/>
        <v/>
      </c>
      <c r="V18" s="169"/>
      <c r="W18" s="181"/>
      <c r="X18" s="182"/>
      <c r="Y18" s="86"/>
      <c r="Z18" s="855" t="str">
        <f t="shared" si="1"/>
        <v/>
      </c>
      <c r="AA18" s="90">
        <f>+tab!$C$156</f>
        <v>0.62</v>
      </c>
      <c r="AB18" s="856" t="e">
        <f t="shared" si="10"/>
        <v>#VALUE!</v>
      </c>
      <c r="AC18" s="856" t="e">
        <f t="shared" si="11"/>
        <v>#VALUE!</v>
      </c>
      <c r="AD18" s="856" t="e">
        <f t="shared" si="12"/>
        <v>#VALUE!</v>
      </c>
      <c r="AE18" s="39" t="e">
        <f t="shared" si="2"/>
        <v>#VALUE!</v>
      </c>
      <c r="AF18" s="39">
        <f t="shared" si="3"/>
        <v>0</v>
      </c>
      <c r="AG18" s="857">
        <f>IF(I18&gt;8,tab!C$157,tab!C$160)</f>
        <v>0.4</v>
      </c>
      <c r="AH18" s="39">
        <f t="shared" si="4"/>
        <v>0</v>
      </c>
      <c r="AI18" s="39">
        <f t="shared" si="5"/>
        <v>0</v>
      </c>
      <c r="AK18" s="39"/>
      <c r="AL18" s="39"/>
      <c r="AM18" s="92"/>
      <c r="AN18" s="174"/>
    </row>
    <row r="19" spans="2:40" ht="13.7" customHeight="1" x14ac:dyDescent="0.2">
      <c r="B19" s="20"/>
      <c r="C19" s="35"/>
      <c r="D19" s="175"/>
      <c r="E19" s="175"/>
      <c r="F19" s="175"/>
      <c r="G19" s="38"/>
      <c r="H19" s="176"/>
      <c r="I19" s="177"/>
      <c r="J19" s="177"/>
      <c r="K19" s="178"/>
      <c r="L19" s="871"/>
      <c r="M19" s="870"/>
      <c r="N19" s="870"/>
      <c r="O19" s="933" t="str">
        <f t="shared" si="6"/>
        <v/>
      </c>
      <c r="P19" s="933"/>
      <c r="Q19" s="933" t="str">
        <f t="shared" si="7"/>
        <v/>
      </c>
      <c r="R19" s="871"/>
      <c r="S19" s="934" t="str">
        <f t="shared" si="0"/>
        <v/>
      </c>
      <c r="T19" s="922" t="str">
        <f t="shared" si="8"/>
        <v/>
      </c>
      <c r="U19" s="1040" t="str">
        <f t="shared" si="9"/>
        <v/>
      </c>
      <c r="V19" s="169"/>
      <c r="W19" s="181"/>
      <c r="X19" s="182"/>
      <c r="Y19" s="86"/>
      <c r="Z19" s="855" t="str">
        <f t="shared" si="1"/>
        <v/>
      </c>
      <c r="AA19" s="90">
        <f>+tab!$C$156</f>
        <v>0.62</v>
      </c>
      <c r="AB19" s="856" t="e">
        <f t="shared" si="10"/>
        <v>#VALUE!</v>
      </c>
      <c r="AC19" s="856" t="e">
        <f t="shared" si="11"/>
        <v>#VALUE!</v>
      </c>
      <c r="AD19" s="856" t="e">
        <f t="shared" si="12"/>
        <v>#VALUE!</v>
      </c>
      <c r="AE19" s="39" t="e">
        <f t="shared" si="2"/>
        <v>#VALUE!</v>
      </c>
      <c r="AF19" s="39">
        <f t="shared" si="3"/>
        <v>0</v>
      </c>
      <c r="AG19" s="857">
        <f>IF(I19&gt;8,tab!C$157,tab!C$160)</f>
        <v>0.4</v>
      </c>
      <c r="AH19" s="39">
        <f t="shared" si="4"/>
        <v>0</v>
      </c>
      <c r="AI19" s="39">
        <f t="shared" si="5"/>
        <v>0</v>
      </c>
      <c r="AK19" s="39"/>
      <c r="AL19" s="39"/>
      <c r="AM19" s="92"/>
      <c r="AN19" s="174"/>
    </row>
    <row r="20" spans="2:40" ht="13.7" customHeight="1" x14ac:dyDescent="0.2">
      <c r="B20" s="20"/>
      <c r="C20" s="35"/>
      <c r="D20" s="175"/>
      <c r="E20" s="175"/>
      <c r="F20" s="175"/>
      <c r="G20" s="38"/>
      <c r="H20" s="176"/>
      <c r="I20" s="177"/>
      <c r="J20" s="177"/>
      <c r="K20" s="178"/>
      <c r="L20" s="871"/>
      <c r="M20" s="870"/>
      <c r="N20" s="870"/>
      <c r="O20" s="933" t="str">
        <f t="shared" si="6"/>
        <v/>
      </c>
      <c r="P20" s="933"/>
      <c r="Q20" s="933" t="str">
        <f t="shared" si="7"/>
        <v/>
      </c>
      <c r="R20" s="871"/>
      <c r="S20" s="934" t="str">
        <f t="shared" si="0"/>
        <v/>
      </c>
      <c r="T20" s="922" t="str">
        <f t="shared" si="8"/>
        <v/>
      </c>
      <c r="U20" s="1040" t="str">
        <f t="shared" si="9"/>
        <v/>
      </c>
      <c r="V20" s="169"/>
      <c r="W20" s="181"/>
      <c r="X20" s="182"/>
      <c r="Y20" s="86"/>
      <c r="Z20" s="855" t="str">
        <f t="shared" si="1"/>
        <v/>
      </c>
      <c r="AA20" s="90">
        <f>+tab!$C$156</f>
        <v>0.62</v>
      </c>
      <c r="AB20" s="856" t="e">
        <f t="shared" si="10"/>
        <v>#VALUE!</v>
      </c>
      <c r="AC20" s="856" t="e">
        <f t="shared" si="11"/>
        <v>#VALUE!</v>
      </c>
      <c r="AD20" s="856" t="e">
        <f t="shared" si="12"/>
        <v>#VALUE!</v>
      </c>
      <c r="AE20" s="39" t="e">
        <f t="shared" si="2"/>
        <v>#VALUE!</v>
      </c>
      <c r="AF20" s="39">
        <f t="shared" si="3"/>
        <v>0</v>
      </c>
      <c r="AG20" s="857">
        <f>IF(I20&gt;8,tab!C$157,tab!C$160)</f>
        <v>0.4</v>
      </c>
      <c r="AH20" s="39">
        <f t="shared" si="4"/>
        <v>0</v>
      </c>
      <c r="AI20" s="39">
        <f t="shared" si="5"/>
        <v>0</v>
      </c>
      <c r="AK20" s="39"/>
      <c r="AL20" s="39"/>
      <c r="AM20" s="92"/>
      <c r="AN20" s="174"/>
    </row>
    <row r="21" spans="2:40" ht="13.7" customHeight="1" x14ac:dyDescent="0.2">
      <c r="B21" s="20"/>
      <c r="C21" s="35"/>
      <c r="D21" s="175"/>
      <c r="E21" s="175"/>
      <c r="F21" s="175"/>
      <c r="G21" s="38"/>
      <c r="H21" s="176"/>
      <c r="I21" s="177"/>
      <c r="J21" s="177"/>
      <c r="K21" s="178"/>
      <c r="L21" s="871"/>
      <c r="M21" s="870"/>
      <c r="N21" s="870"/>
      <c r="O21" s="933" t="str">
        <f t="shared" si="6"/>
        <v/>
      </c>
      <c r="P21" s="933"/>
      <c r="Q21" s="933" t="str">
        <f t="shared" si="7"/>
        <v/>
      </c>
      <c r="R21" s="871"/>
      <c r="S21" s="934" t="str">
        <f t="shared" si="0"/>
        <v/>
      </c>
      <c r="T21" s="922" t="str">
        <f t="shared" si="8"/>
        <v/>
      </c>
      <c r="U21" s="1040" t="str">
        <f t="shared" si="9"/>
        <v/>
      </c>
      <c r="V21" s="169"/>
      <c r="W21" s="181"/>
      <c r="X21" s="182"/>
      <c r="Y21" s="86"/>
      <c r="Z21" s="855" t="str">
        <f t="shared" si="1"/>
        <v/>
      </c>
      <c r="AA21" s="90">
        <f>+tab!$C$156</f>
        <v>0.62</v>
      </c>
      <c r="AB21" s="856" t="e">
        <f t="shared" si="10"/>
        <v>#VALUE!</v>
      </c>
      <c r="AC21" s="856" t="e">
        <f t="shared" si="11"/>
        <v>#VALUE!</v>
      </c>
      <c r="AD21" s="856" t="e">
        <f t="shared" si="12"/>
        <v>#VALUE!</v>
      </c>
      <c r="AE21" s="39" t="e">
        <f t="shared" si="2"/>
        <v>#VALUE!</v>
      </c>
      <c r="AF21" s="39">
        <f t="shared" si="3"/>
        <v>0</v>
      </c>
      <c r="AG21" s="857">
        <f>IF(I21&gt;8,tab!C$157,tab!C$160)</f>
        <v>0.4</v>
      </c>
      <c r="AH21" s="39">
        <f t="shared" si="4"/>
        <v>0</v>
      </c>
      <c r="AI21" s="39">
        <f t="shared" si="5"/>
        <v>0</v>
      </c>
      <c r="AK21" s="39"/>
      <c r="AL21" s="39"/>
      <c r="AM21" s="92"/>
      <c r="AN21" s="174"/>
    </row>
    <row r="22" spans="2:40" ht="13.7" customHeight="1" x14ac:dyDescent="0.2">
      <c r="B22" s="20"/>
      <c r="C22" s="35"/>
      <c r="D22" s="175"/>
      <c r="E22" s="175"/>
      <c r="F22" s="175"/>
      <c r="G22" s="38"/>
      <c r="H22" s="176"/>
      <c r="I22" s="177"/>
      <c r="J22" s="177"/>
      <c r="K22" s="178"/>
      <c r="L22" s="871"/>
      <c r="M22" s="870"/>
      <c r="N22" s="870"/>
      <c r="O22" s="933" t="str">
        <f t="shared" si="6"/>
        <v/>
      </c>
      <c r="P22" s="933"/>
      <c r="Q22" s="933" t="str">
        <f t="shared" si="7"/>
        <v/>
      </c>
      <c r="R22" s="871"/>
      <c r="S22" s="934" t="str">
        <f t="shared" si="0"/>
        <v/>
      </c>
      <c r="T22" s="922" t="str">
        <f t="shared" si="8"/>
        <v/>
      </c>
      <c r="U22" s="1040" t="str">
        <f t="shared" si="9"/>
        <v/>
      </c>
      <c r="V22" s="169"/>
      <c r="W22" s="181"/>
      <c r="X22" s="182"/>
      <c r="Y22" s="86"/>
      <c r="Z22" s="855" t="str">
        <f t="shared" si="1"/>
        <v/>
      </c>
      <c r="AA22" s="90">
        <f>+tab!$C$156</f>
        <v>0.62</v>
      </c>
      <c r="AB22" s="856" t="e">
        <f t="shared" si="10"/>
        <v>#VALUE!</v>
      </c>
      <c r="AC22" s="856" t="e">
        <f t="shared" si="11"/>
        <v>#VALUE!</v>
      </c>
      <c r="AD22" s="856" t="e">
        <f t="shared" si="12"/>
        <v>#VALUE!</v>
      </c>
      <c r="AE22" s="39" t="e">
        <f t="shared" si="2"/>
        <v>#VALUE!</v>
      </c>
      <c r="AF22" s="39">
        <f t="shared" si="3"/>
        <v>0</v>
      </c>
      <c r="AG22" s="857">
        <f>IF(I22&gt;8,tab!C$157,tab!C$160)</f>
        <v>0.4</v>
      </c>
      <c r="AH22" s="39">
        <f t="shared" si="4"/>
        <v>0</v>
      </c>
      <c r="AI22" s="39">
        <f t="shared" si="5"/>
        <v>0</v>
      </c>
      <c r="AK22" s="39"/>
      <c r="AL22" s="39"/>
      <c r="AM22" s="92"/>
      <c r="AN22" s="174"/>
    </row>
    <row r="23" spans="2:40" ht="13.7" customHeight="1" x14ac:dyDescent="0.2">
      <c r="B23" s="20"/>
      <c r="C23" s="35"/>
      <c r="D23" s="175"/>
      <c r="E23" s="175"/>
      <c r="F23" s="175"/>
      <c r="G23" s="38"/>
      <c r="H23" s="176"/>
      <c r="I23" s="177"/>
      <c r="J23" s="177"/>
      <c r="K23" s="178"/>
      <c r="L23" s="871"/>
      <c r="M23" s="870"/>
      <c r="N23" s="870"/>
      <c r="O23" s="933" t="str">
        <f t="shared" si="6"/>
        <v/>
      </c>
      <c r="P23" s="933"/>
      <c r="Q23" s="933" t="str">
        <f t="shared" si="7"/>
        <v/>
      </c>
      <c r="R23" s="871"/>
      <c r="S23" s="934" t="str">
        <f t="shared" si="0"/>
        <v/>
      </c>
      <c r="T23" s="922" t="str">
        <f t="shared" si="8"/>
        <v/>
      </c>
      <c r="U23" s="1040" t="str">
        <f t="shared" si="9"/>
        <v/>
      </c>
      <c r="V23" s="169"/>
      <c r="W23" s="181"/>
      <c r="X23" s="182"/>
      <c r="Y23" s="86"/>
      <c r="Z23" s="855" t="str">
        <f t="shared" si="1"/>
        <v/>
      </c>
      <c r="AA23" s="90">
        <f>+tab!$C$156</f>
        <v>0.62</v>
      </c>
      <c r="AB23" s="856" t="e">
        <f t="shared" si="10"/>
        <v>#VALUE!</v>
      </c>
      <c r="AC23" s="856" t="e">
        <f t="shared" si="11"/>
        <v>#VALUE!</v>
      </c>
      <c r="AD23" s="856" t="e">
        <f t="shared" si="12"/>
        <v>#VALUE!</v>
      </c>
      <c r="AE23" s="39" t="e">
        <f t="shared" si="2"/>
        <v>#VALUE!</v>
      </c>
      <c r="AF23" s="39">
        <f t="shared" si="3"/>
        <v>0</v>
      </c>
      <c r="AG23" s="857">
        <f>IF(I23&gt;8,tab!C$157,tab!C$160)</f>
        <v>0.4</v>
      </c>
      <c r="AH23" s="39">
        <f t="shared" si="4"/>
        <v>0</v>
      </c>
      <c r="AI23" s="39">
        <f t="shared" si="5"/>
        <v>0</v>
      </c>
      <c r="AK23" s="39"/>
      <c r="AL23" s="39"/>
      <c r="AM23" s="92"/>
      <c r="AN23" s="174"/>
    </row>
    <row r="24" spans="2:40" ht="13.7" customHeight="1" x14ac:dyDescent="0.2">
      <c r="B24" s="20"/>
      <c r="C24" s="35"/>
      <c r="D24" s="175"/>
      <c r="E24" s="175"/>
      <c r="F24" s="175"/>
      <c r="G24" s="38"/>
      <c r="H24" s="176"/>
      <c r="I24" s="177"/>
      <c r="J24" s="177"/>
      <c r="K24" s="178"/>
      <c r="L24" s="871"/>
      <c r="M24" s="870"/>
      <c r="N24" s="870"/>
      <c r="O24" s="933" t="str">
        <f t="shared" si="6"/>
        <v/>
      </c>
      <c r="P24" s="933"/>
      <c r="Q24" s="933" t="str">
        <f t="shared" si="7"/>
        <v/>
      </c>
      <c r="R24" s="871"/>
      <c r="S24" s="934" t="str">
        <f t="shared" si="0"/>
        <v/>
      </c>
      <c r="T24" s="922" t="str">
        <f t="shared" si="8"/>
        <v/>
      </c>
      <c r="U24" s="1040" t="str">
        <f t="shared" si="9"/>
        <v/>
      </c>
      <c r="V24" s="169"/>
      <c r="W24" s="181"/>
      <c r="X24" s="182"/>
      <c r="Y24" s="86"/>
      <c r="Z24" s="855" t="str">
        <f t="shared" si="1"/>
        <v/>
      </c>
      <c r="AA24" s="90">
        <f>+tab!$C$156</f>
        <v>0.62</v>
      </c>
      <c r="AB24" s="856" t="e">
        <f t="shared" si="10"/>
        <v>#VALUE!</v>
      </c>
      <c r="AC24" s="856" t="e">
        <f t="shared" si="11"/>
        <v>#VALUE!</v>
      </c>
      <c r="AD24" s="856" t="e">
        <f t="shared" si="12"/>
        <v>#VALUE!</v>
      </c>
      <c r="AE24" s="39" t="e">
        <f t="shared" si="2"/>
        <v>#VALUE!</v>
      </c>
      <c r="AF24" s="39">
        <f t="shared" si="3"/>
        <v>0</v>
      </c>
      <c r="AG24" s="857">
        <f>IF(I24&gt;8,tab!C$157,tab!C$160)</f>
        <v>0.4</v>
      </c>
      <c r="AH24" s="39">
        <f t="shared" si="4"/>
        <v>0</v>
      </c>
      <c r="AI24" s="39">
        <f t="shared" si="5"/>
        <v>0</v>
      </c>
      <c r="AK24" s="39"/>
      <c r="AL24" s="39"/>
      <c r="AM24" s="92"/>
      <c r="AN24" s="174"/>
    </row>
    <row r="25" spans="2:40" ht="13.7" customHeight="1" x14ac:dyDescent="0.2">
      <c r="B25" s="20"/>
      <c r="C25" s="35"/>
      <c r="D25" s="175"/>
      <c r="E25" s="175"/>
      <c r="F25" s="175"/>
      <c r="G25" s="38"/>
      <c r="H25" s="176"/>
      <c r="I25" s="177"/>
      <c r="J25" s="177"/>
      <c r="K25" s="178"/>
      <c r="L25" s="871"/>
      <c r="M25" s="870"/>
      <c r="N25" s="870"/>
      <c r="O25" s="933" t="str">
        <f t="shared" si="6"/>
        <v/>
      </c>
      <c r="P25" s="933"/>
      <c r="Q25" s="933" t="str">
        <f t="shared" si="7"/>
        <v/>
      </c>
      <c r="R25" s="871"/>
      <c r="S25" s="934" t="str">
        <f t="shared" si="0"/>
        <v/>
      </c>
      <c r="T25" s="922" t="str">
        <f t="shared" si="8"/>
        <v/>
      </c>
      <c r="U25" s="1040" t="str">
        <f t="shared" si="9"/>
        <v/>
      </c>
      <c r="V25" s="169"/>
      <c r="W25" s="181"/>
      <c r="X25" s="182"/>
      <c r="Y25" s="86"/>
      <c r="Z25" s="855" t="str">
        <f t="shared" si="1"/>
        <v/>
      </c>
      <c r="AA25" s="90">
        <f>+tab!$C$156</f>
        <v>0.62</v>
      </c>
      <c r="AB25" s="856" t="e">
        <f t="shared" si="10"/>
        <v>#VALUE!</v>
      </c>
      <c r="AC25" s="856" t="e">
        <f t="shared" si="11"/>
        <v>#VALUE!</v>
      </c>
      <c r="AD25" s="856" t="e">
        <f t="shared" si="12"/>
        <v>#VALUE!</v>
      </c>
      <c r="AE25" s="39" t="e">
        <f t="shared" si="2"/>
        <v>#VALUE!</v>
      </c>
      <c r="AF25" s="39">
        <f t="shared" si="3"/>
        <v>0</v>
      </c>
      <c r="AG25" s="857">
        <f>IF(I25&gt;8,tab!C$157,tab!C$160)</f>
        <v>0.4</v>
      </c>
      <c r="AH25" s="39">
        <f t="shared" si="4"/>
        <v>0</v>
      </c>
      <c r="AI25" s="39">
        <f t="shared" si="5"/>
        <v>0</v>
      </c>
      <c r="AK25" s="39"/>
      <c r="AL25" s="39"/>
      <c r="AM25" s="92"/>
      <c r="AN25" s="174"/>
    </row>
    <row r="26" spans="2:40" ht="13.7" customHeight="1" x14ac:dyDescent="0.2">
      <c r="B26" s="20"/>
      <c r="C26" s="35"/>
      <c r="D26" s="175"/>
      <c r="E26" s="175"/>
      <c r="F26" s="175"/>
      <c r="G26" s="38"/>
      <c r="H26" s="176"/>
      <c r="I26" s="177"/>
      <c r="J26" s="177"/>
      <c r="K26" s="178"/>
      <c r="L26" s="871"/>
      <c r="M26" s="870"/>
      <c r="N26" s="870"/>
      <c r="O26" s="933" t="str">
        <f t="shared" si="6"/>
        <v/>
      </c>
      <c r="P26" s="933"/>
      <c r="Q26" s="933" t="str">
        <f t="shared" si="7"/>
        <v/>
      </c>
      <c r="R26" s="871"/>
      <c r="S26" s="934" t="str">
        <f t="shared" si="0"/>
        <v/>
      </c>
      <c r="T26" s="922" t="str">
        <f t="shared" si="8"/>
        <v/>
      </c>
      <c r="U26" s="1040" t="str">
        <f t="shared" si="9"/>
        <v/>
      </c>
      <c r="V26" s="169"/>
      <c r="W26" s="181"/>
      <c r="X26" s="182"/>
      <c r="Y26" s="86"/>
      <c r="Z26" s="855" t="str">
        <f t="shared" si="1"/>
        <v/>
      </c>
      <c r="AA26" s="90">
        <f>+tab!$C$156</f>
        <v>0.62</v>
      </c>
      <c r="AB26" s="856" t="e">
        <f t="shared" si="10"/>
        <v>#VALUE!</v>
      </c>
      <c r="AC26" s="856" t="e">
        <f t="shared" si="11"/>
        <v>#VALUE!</v>
      </c>
      <c r="AD26" s="856" t="e">
        <f t="shared" si="12"/>
        <v>#VALUE!</v>
      </c>
      <c r="AE26" s="39" t="e">
        <f t="shared" si="2"/>
        <v>#VALUE!</v>
      </c>
      <c r="AF26" s="39">
        <f t="shared" si="3"/>
        <v>0</v>
      </c>
      <c r="AG26" s="857">
        <f>IF(I26&gt;8,tab!C$157,tab!C$160)</f>
        <v>0.4</v>
      </c>
      <c r="AH26" s="39">
        <f t="shared" si="4"/>
        <v>0</v>
      </c>
      <c r="AI26" s="39">
        <f t="shared" si="5"/>
        <v>0</v>
      </c>
      <c r="AK26" s="39"/>
      <c r="AL26" s="39"/>
      <c r="AM26" s="92"/>
      <c r="AN26" s="174"/>
    </row>
    <row r="27" spans="2:40" ht="13.7" customHeight="1" x14ac:dyDescent="0.2">
      <c r="B27" s="20"/>
      <c r="C27" s="35"/>
      <c r="D27" s="175"/>
      <c r="E27" s="175"/>
      <c r="F27" s="175"/>
      <c r="G27" s="38"/>
      <c r="H27" s="176"/>
      <c r="I27" s="177"/>
      <c r="J27" s="177"/>
      <c r="K27" s="178"/>
      <c r="L27" s="871"/>
      <c r="M27" s="870"/>
      <c r="N27" s="870"/>
      <c r="O27" s="933" t="str">
        <f t="shared" si="6"/>
        <v/>
      </c>
      <c r="P27" s="933"/>
      <c r="Q27" s="933" t="str">
        <f t="shared" si="7"/>
        <v/>
      </c>
      <c r="R27" s="871"/>
      <c r="S27" s="934" t="str">
        <f t="shared" si="0"/>
        <v/>
      </c>
      <c r="T27" s="922" t="str">
        <f t="shared" si="8"/>
        <v/>
      </c>
      <c r="U27" s="1040" t="str">
        <f t="shared" si="9"/>
        <v/>
      </c>
      <c r="V27" s="169"/>
      <c r="W27" s="181"/>
      <c r="X27" s="182"/>
      <c r="Y27" s="86"/>
      <c r="Z27" s="855" t="str">
        <f t="shared" si="1"/>
        <v/>
      </c>
      <c r="AA27" s="90">
        <f>+tab!$C$156</f>
        <v>0.62</v>
      </c>
      <c r="AB27" s="856" t="e">
        <f t="shared" si="10"/>
        <v>#VALUE!</v>
      </c>
      <c r="AC27" s="856" t="e">
        <f t="shared" si="11"/>
        <v>#VALUE!</v>
      </c>
      <c r="AD27" s="856" t="e">
        <f t="shared" si="12"/>
        <v>#VALUE!</v>
      </c>
      <c r="AE27" s="39" t="e">
        <f t="shared" si="2"/>
        <v>#VALUE!</v>
      </c>
      <c r="AF27" s="39">
        <f t="shared" si="3"/>
        <v>0</v>
      </c>
      <c r="AG27" s="857">
        <f>IF(I27&gt;8,tab!C$157,tab!C$160)</f>
        <v>0.4</v>
      </c>
      <c r="AH27" s="39">
        <f t="shared" si="4"/>
        <v>0</v>
      </c>
      <c r="AI27" s="39">
        <f t="shared" si="5"/>
        <v>0</v>
      </c>
      <c r="AK27" s="39"/>
      <c r="AL27" s="39"/>
      <c r="AM27" s="92"/>
      <c r="AN27" s="174"/>
    </row>
    <row r="28" spans="2:40" ht="13.7" customHeight="1" x14ac:dyDescent="0.2">
      <c r="B28" s="20"/>
      <c r="C28" s="35"/>
      <c r="D28" s="175"/>
      <c r="E28" s="175"/>
      <c r="F28" s="175"/>
      <c r="G28" s="38"/>
      <c r="H28" s="176"/>
      <c r="I28" s="177"/>
      <c r="J28" s="177"/>
      <c r="K28" s="178"/>
      <c r="L28" s="871"/>
      <c r="M28" s="870"/>
      <c r="N28" s="870"/>
      <c r="O28" s="933" t="str">
        <f t="shared" si="6"/>
        <v/>
      </c>
      <c r="P28" s="933"/>
      <c r="Q28" s="933" t="str">
        <f t="shared" si="7"/>
        <v/>
      </c>
      <c r="R28" s="871"/>
      <c r="S28" s="934" t="str">
        <f t="shared" si="0"/>
        <v/>
      </c>
      <c r="T28" s="922" t="str">
        <f t="shared" si="8"/>
        <v/>
      </c>
      <c r="U28" s="1040" t="str">
        <f t="shared" si="9"/>
        <v/>
      </c>
      <c r="V28" s="169"/>
      <c r="W28" s="181"/>
      <c r="X28" s="182"/>
      <c r="Y28" s="86"/>
      <c r="Z28" s="855" t="str">
        <f t="shared" si="1"/>
        <v/>
      </c>
      <c r="AA28" s="90">
        <f>+tab!$C$156</f>
        <v>0.62</v>
      </c>
      <c r="AB28" s="856" t="e">
        <f t="shared" si="10"/>
        <v>#VALUE!</v>
      </c>
      <c r="AC28" s="856" t="e">
        <f t="shared" si="11"/>
        <v>#VALUE!</v>
      </c>
      <c r="AD28" s="856" t="e">
        <f t="shared" si="12"/>
        <v>#VALUE!</v>
      </c>
      <c r="AE28" s="39" t="e">
        <f t="shared" si="2"/>
        <v>#VALUE!</v>
      </c>
      <c r="AF28" s="39">
        <f t="shared" si="3"/>
        <v>0</v>
      </c>
      <c r="AG28" s="857">
        <f>IF(I28&gt;8,tab!C$157,tab!C$160)</f>
        <v>0.4</v>
      </c>
      <c r="AH28" s="39">
        <f t="shared" si="4"/>
        <v>0</v>
      </c>
      <c r="AI28" s="39">
        <f t="shared" si="5"/>
        <v>0</v>
      </c>
      <c r="AK28" s="39"/>
      <c r="AL28" s="39"/>
      <c r="AM28" s="92"/>
      <c r="AN28" s="174"/>
    </row>
    <row r="29" spans="2:40" ht="13.7" customHeight="1" x14ac:dyDescent="0.2">
      <c r="B29" s="20"/>
      <c r="C29" s="35"/>
      <c r="D29" s="175"/>
      <c r="E29" s="175"/>
      <c r="F29" s="175"/>
      <c r="G29" s="38"/>
      <c r="H29" s="176"/>
      <c r="I29" s="177"/>
      <c r="J29" s="177"/>
      <c r="K29" s="178"/>
      <c r="L29" s="871"/>
      <c r="M29" s="870"/>
      <c r="N29" s="870"/>
      <c r="O29" s="933" t="str">
        <f t="shared" si="6"/>
        <v/>
      </c>
      <c r="P29" s="933"/>
      <c r="Q29" s="933" t="str">
        <f t="shared" si="7"/>
        <v/>
      </c>
      <c r="R29" s="871"/>
      <c r="S29" s="934" t="str">
        <f t="shared" si="0"/>
        <v/>
      </c>
      <c r="T29" s="922" t="str">
        <f t="shared" si="8"/>
        <v/>
      </c>
      <c r="U29" s="1040" t="str">
        <f t="shared" si="9"/>
        <v/>
      </c>
      <c r="V29" s="169"/>
      <c r="W29" s="179"/>
      <c r="X29" s="174"/>
      <c r="Y29" s="180"/>
      <c r="Z29" s="855" t="str">
        <f t="shared" si="1"/>
        <v/>
      </c>
      <c r="AA29" s="90">
        <f>+tab!$C$156</f>
        <v>0.62</v>
      </c>
      <c r="AB29" s="856" t="e">
        <f t="shared" si="10"/>
        <v>#VALUE!</v>
      </c>
      <c r="AC29" s="856" t="e">
        <f t="shared" si="11"/>
        <v>#VALUE!</v>
      </c>
      <c r="AD29" s="856" t="e">
        <f t="shared" si="12"/>
        <v>#VALUE!</v>
      </c>
      <c r="AE29" s="39" t="e">
        <f t="shared" si="2"/>
        <v>#VALUE!</v>
      </c>
      <c r="AF29" s="39">
        <f t="shared" si="3"/>
        <v>0</v>
      </c>
      <c r="AG29" s="857">
        <f>IF(I29&gt;8,tab!C$157,tab!C$160)</f>
        <v>0.4</v>
      </c>
      <c r="AH29" s="39">
        <f t="shared" si="4"/>
        <v>0</v>
      </c>
      <c r="AI29" s="39">
        <f t="shared" si="5"/>
        <v>0</v>
      </c>
      <c r="AK29" s="39"/>
      <c r="AL29" s="39"/>
      <c r="AM29" s="174"/>
      <c r="AN29" s="92"/>
    </row>
    <row r="30" spans="2:40" ht="13.7" customHeight="1" x14ac:dyDescent="0.2">
      <c r="B30" s="20"/>
      <c r="C30" s="35"/>
      <c r="D30" s="175"/>
      <c r="E30" s="175"/>
      <c r="F30" s="175"/>
      <c r="G30" s="38"/>
      <c r="H30" s="176"/>
      <c r="I30" s="177"/>
      <c r="J30" s="177"/>
      <c r="K30" s="178"/>
      <c r="L30" s="871"/>
      <c r="M30" s="870"/>
      <c r="N30" s="870"/>
      <c r="O30" s="933" t="str">
        <f t="shared" si="6"/>
        <v/>
      </c>
      <c r="P30" s="933"/>
      <c r="Q30" s="933" t="str">
        <f t="shared" si="7"/>
        <v/>
      </c>
      <c r="R30" s="871"/>
      <c r="S30" s="934" t="str">
        <f t="shared" si="0"/>
        <v/>
      </c>
      <c r="T30" s="922" t="str">
        <f t="shared" si="8"/>
        <v/>
      </c>
      <c r="U30" s="1040" t="str">
        <f t="shared" si="9"/>
        <v/>
      </c>
      <c r="V30" s="169"/>
      <c r="W30" s="179"/>
      <c r="X30" s="174"/>
      <c r="Y30" s="180"/>
      <c r="Z30" s="855" t="str">
        <f t="shared" si="1"/>
        <v/>
      </c>
      <c r="AA30" s="90">
        <f>+tab!$C$156</f>
        <v>0.62</v>
      </c>
      <c r="AB30" s="856" t="e">
        <f t="shared" si="10"/>
        <v>#VALUE!</v>
      </c>
      <c r="AC30" s="856" t="e">
        <f t="shared" si="11"/>
        <v>#VALUE!</v>
      </c>
      <c r="AD30" s="856" t="e">
        <f t="shared" si="12"/>
        <v>#VALUE!</v>
      </c>
      <c r="AE30" s="39" t="e">
        <f t="shared" si="2"/>
        <v>#VALUE!</v>
      </c>
      <c r="AF30" s="39">
        <f t="shared" si="3"/>
        <v>0</v>
      </c>
      <c r="AG30" s="857">
        <f>IF(I30&gt;8,tab!C$157,tab!C$160)</f>
        <v>0.4</v>
      </c>
      <c r="AH30" s="39">
        <f t="shared" si="4"/>
        <v>0</v>
      </c>
      <c r="AI30" s="39">
        <f t="shared" si="5"/>
        <v>0</v>
      </c>
      <c r="AK30" s="39"/>
      <c r="AL30" s="39"/>
      <c r="AM30" s="174"/>
      <c r="AN30" s="92"/>
    </row>
    <row r="31" spans="2:40" ht="13.7" customHeight="1" x14ac:dyDescent="0.2">
      <c r="B31" s="20"/>
      <c r="C31" s="35"/>
      <c r="D31" s="31"/>
      <c r="E31" s="31"/>
      <c r="F31" s="31"/>
      <c r="G31" s="184"/>
      <c r="H31" s="1179"/>
      <c r="I31" s="36"/>
      <c r="J31" s="36"/>
      <c r="K31" s="951">
        <f>SUM(K16:K30)</f>
        <v>1</v>
      </c>
      <c r="L31" s="858"/>
      <c r="M31" s="952">
        <f t="shared" ref="M31:Q31" si="13">SUM(M16:M30)</f>
        <v>0</v>
      </c>
      <c r="N31" s="952">
        <f t="shared" si="13"/>
        <v>0</v>
      </c>
      <c r="O31" s="952">
        <f t="shared" si="13"/>
        <v>40</v>
      </c>
      <c r="P31" s="952">
        <f t="shared" si="13"/>
        <v>0</v>
      </c>
      <c r="Q31" s="952">
        <f t="shared" si="13"/>
        <v>40</v>
      </c>
      <c r="R31" s="858"/>
      <c r="S31" s="953">
        <f t="shared" ref="S31:T31" si="14">SUM(S16:S30)</f>
        <v>51962.346618444848</v>
      </c>
      <c r="T31" s="953">
        <f t="shared" si="14"/>
        <v>1283.8133815551537</v>
      </c>
      <c r="U31" s="954">
        <f>SUM(U16:U30)</f>
        <v>53246.16</v>
      </c>
      <c r="V31" s="185"/>
      <c r="W31" s="186"/>
      <c r="X31" s="182"/>
      <c r="Y31" s="86"/>
      <c r="Z31" s="87"/>
      <c r="AA31" s="183"/>
      <c r="AB31" s="39"/>
      <c r="AC31" s="39"/>
      <c r="AI31" s="39">
        <f>SUM(AI16:AI30)</f>
        <v>0</v>
      </c>
      <c r="AK31" s="39"/>
      <c r="AL31" s="39"/>
      <c r="AM31" s="92"/>
      <c r="AN31" s="174"/>
    </row>
    <row r="32" spans="2:40" ht="13.7" customHeight="1" x14ac:dyDescent="0.2">
      <c r="B32" s="20"/>
      <c r="C32" s="41"/>
      <c r="D32" s="187"/>
      <c r="E32" s="187"/>
      <c r="F32" s="187"/>
      <c r="G32" s="188"/>
      <c r="H32" s="1180"/>
      <c r="I32" s="188"/>
      <c r="J32" s="189"/>
      <c r="K32" s="190"/>
      <c r="L32" s="190"/>
      <c r="M32" s="187"/>
      <c r="N32" s="187"/>
      <c r="O32" s="187"/>
      <c r="P32" s="187"/>
      <c r="Q32" s="187"/>
      <c r="R32" s="190"/>
      <c r="S32" s="189"/>
      <c r="T32" s="189"/>
      <c r="U32" s="191"/>
      <c r="V32" s="194"/>
      <c r="W32" s="186"/>
      <c r="X32" s="182"/>
      <c r="Y32" s="86"/>
      <c r="Z32" s="87"/>
      <c r="AA32" s="183"/>
      <c r="AB32" s="39"/>
      <c r="AC32" s="39"/>
      <c r="AK32" s="39"/>
      <c r="AL32" s="39"/>
      <c r="AM32" s="92"/>
      <c r="AN32" s="174"/>
    </row>
    <row r="33" spans="2:40" ht="13.7" customHeight="1" x14ac:dyDescent="0.2">
      <c r="B33" s="20"/>
      <c r="C33" s="22"/>
      <c r="D33" s="67"/>
      <c r="E33" s="67"/>
      <c r="F33" s="67"/>
      <c r="G33" s="23"/>
      <c r="H33" s="1172"/>
      <c r="I33" s="23"/>
      <c r="J33" s="103"/>
      <c r="K33" s="102"/>
      <c r="L33" s="102"/>
      <c r="M33" s="67"/>
      <c r="N33" s="67"/>
      <c r="O33" s="67"/>
      <c r="P33" s="67"/>
      <c r="Q33" s="67"/>
      <c r="R33" s="102"/>
      <c r="S33" s="103"/>
      <c r="T33" s="103"/>
      <c r="U33" s="195"/>
      <c r="V33" s="101"/>
      <c r="W33" s="186"/>
      <c r="X33" s="182"/>
      <c r="Y33" s="86"/>
      <c r="Z33" s="87"/>
      <c r="AA33" s="183"/>
      <c r="AB33" s="39"/>
      <c r="AC33" s="39"/>
      <c r="AK33" s="39"/>
      <c r="AL33" s="39"/>
      <c r="AM33" s="92"/>
      <c r="AN33" s="174"/>
    </row>
    <row r="34" spans="2:40" ht="13.7" customHeight="1" x14ac:dyDescent="0.2">
      <c r="B34" s="20"/>
      <c r="C34" s="22"/>
      <c r="D34" s="67"/>
      <c r="E34" s="67"/>
      <c r="F34" s="67"/>
      <c r="G34" s="23"/>
      <c r="H34" s="1172"/>
      <c r="I34" s="23"/>
      <c r="J34" s="103"/>
      <c r="K34" s="102"/>
      <c r="L34" s="102"/>
      <c r="M34" s="67"/>
      <c r="N34" s="67"/>
      <c r="O34" s="67"/>
      <c r="P34" s="67"/>
      <c r="Q34" s="67"/>
      <c r="R34" s="102"/>
      <c r="S34" s="103"/>
      <c r="T34" s="103"/>
      <c r="U34" s="195"/>
      <c r="V34" s="101"/>
      <c r="W34" s="186"/>
      <c r="X34" s="182"/>
      <c r="Y34" s="86"/>
      <c r="Z34" s="87"/>
      <c r="AA34" s="183"/>
      <c r="AB34" s="39"/>
      <c r="AC34" s="39"/>
      <c r="AK34" s="39"/>
      <c r="AL34" s="39"/>
      <c r="AM34" s="92"/>
      <c r="AN34" s="174"/>
    </row>
    <row r="35" spans="2:40" ht="13.7" customHeight="1" x14ac:dyDescent="0.2">
      <c r="B35" s="20"/>
      <c r="C35" s="22" t="s">
        <v>49</v>
      </c>
      <c r="D35" s="67"/>
      <c r="E35" s="126" t="str">
        <f>tab!D2</f>
        <v>2015/16</v>
      </c>
      <c r="F35" s="67"/>
      <c r="G35" s="23"/>
      <c r="H35" s="1172"/>
      <c r="I35" s="23"/>
      <c r="J35" s="103"/>
      <c r="K35" s="102"/>
      <c r="L35" s="102"/>
      <c r="M35" s="67"/>
      <c r="N35" s="67"/>
      <c r="O35" s="67"/>
      <c r="P35" s="67"/>
      <c r="Q35" s="67"/>
      <c r="R35" s="102"/>
      <c r="S35" s="103"/>
      <c r="T35" s="103"/>
      <c r="U35" s="195"/>
      <c r="V35" s="101"/>
      <c r="W35" s="186"/>
      <c r="X35" s="182"/>
      <c r="Y35" s="86"/>
      <c r="Z35" s="87"/>
      <c r="AA35" s="183"/>
      <c r="AB35" s="39"/>
      <c r="AC35" s="39"/>
      <c r="AK35" s="39"/>
      <c r="AL35" s="39"/>
      <c r="AM35" s="92"/>
      <c r="AN35" s="174"/>
    </row>
    <row r="36" spans="2:40" ht="13.7" customHeight="1" x14ac:dyDescent="0.2">
      <c r="B36" s="20"/>
      <c r="C36" s="67" t="s">
        <v>165</v>
      </c>
      <c r="D36" s="67"/>
      <c r="E36" s="126">
        <f>tab!E3</f>
        <v>42278</v>
      </c>
      <c r="F36" s="67"/>
      <c r="G36" s="23"/>
      <c r="H36" s="1172"/>
      <c r="I36" s="23"/>
      <c r="J36" s="103"/>
      <c r="K36" s="102"/>
      <c r="L36" s="102"/>
      <c r="M36" s="67"/>
      <c r="N36" s="67"/>
      <c r="O36" s="67"/>
      <c r="P36" s="67"/>
      <c r="Q36" s="67"/>
      <c r="R36" s="102"/>
      <c r="S36" s="103"/>
      <c r="T36" s="103"/>
      <c r="U36" s="195"/>
      <c r="V36" s="101"/>
      <c r="W36" s="186"/>
      <c r="X36" s="182"/>
      <c r="Y36" s="86"/>
      <c r="Z36" s="87"/>
      <c r="AA36" s="183"/>
      <c r="AB36" s="39"/>
      <c r="AC36" s="39"/>
      <c r="AK36" s="39"/>
      <c r="AL36" s="39"/>
      <c r="AM36" s="92"/>
      <c r="AN36" s="174"/>
    </row>
    <row r="37" spans="2:40" ht="13.7" customHeight="1" x14ac:dyDescent="0.2">
      <c r="B37" s="20"/>
      <c r="C37" s="22"/>
      <c r="D37" s="67"/>
      <c r="E37" s="67"/>
      <c r="F37" s="67"/>
      <c r="G37" s="23"/>
      <c r="H37" s="1172"/>
      <c r="I37" s="23"/>
      <c r="J37" s="103"/>
      <c r="K37" s="102"/>
      <c r="L37" s="102"/>
      <c r="M37" s="67"/>
      <c r="N37" s="67"/>
      <c r="O37" s="67"/>
      <c r="P37" s="67"/>
      <c r="Q37" s="67"/>
      <c r="R37" s="102"/>
      <c r="S37" s="103"/>
      <c r="T37" s="103"/>
      <c r="U37" s="195"/>
      <c r="V37" s="101"/>
      <c r="W37" s="186"/>
      <c r="X37" s="182"/>
      <c r="Y37" s="86"/>
      <c r="Z37" s="87"/>
      <c r="AA37" s="183"/>
      <c r="AB37" s="39"/>
      <c r="AC37" s="39"/>
      <c r="AK37" s="39"/>
      <c r="AL37" s="39"/>
      <c r="AM37" s="92"/>
      <c r="AN37" s="174"/>
    </row>
    <row r="38" spans="2:40" ht="13.7" customHeight="1" x14ac:dyDescent="0.2">
      <c r="B38" s="20"/>
      <c r="C38" s="25"/>
      <c r="D38" s="145"/>
      <c r="E38" s="146"/>
      <c r="F38" s="68"/>
      <c r="G38" s="27"/>
      <c r="H38" s="147"/>
      <c r="I38" s="148"/>
      <c r="J38" s="148"/>
      <c r="K38" s="149"/>
      <c r="L38" s="149"/>
      <c r="M38" s="26"/>
      <c r="N38" s="26"/>
      <c r="O38" s="26"/>
      <c r="P38" s="26"/>
      <c r="Q38" s="26"/>
      <c r="R38" s="149"/>
      <c r="S38" s="150"/>
      <c r="T38" s="150"/>
      <c r="U38" s="449"/>
      <c r="V38" s="28"/>
      <c r="W38" s="24"/>
      <c r="AB38" s="85"/>
      <c r="AC38" s="91"/>
      <c r="AD38" s="85"/>
      <c r="AE38" s="85"/>
      <c r="AF38" s="85"/>
      <c r="AG38" s="85"/>
      <c r="AH38" s="86"/>
      <c r="AI38" s="87"/>
      <c r="AJ38" s="88"/>
      <c r="AK38" s="123"/>
      <c r="AL38" s="86"/>
    </row>
    <row r="39" spans="2:40" s="152" customFormat="1" ht="13.7" customHeight="1" x14ac:dyDescent="0.2">
      <c r="B39" s="153"/>
      <c r="C39" s="154"/>
      <c r="D39" s="1234" t="s">
        <v>166</v>
      </c>
      <c r="E39" s="1235"/>
      <c r="F39" s="1235"/>
      <c r="G39" s="1235"/>
      <c r="H39" s="1235"/>
      <c r="I39" s="1236"/>
      <c r="J39" s="1236"/>
      <c r="K39" s="1236"/>
      <c r="L39" s="1151"/>
      <c r="M39" s="1149" t="s">
        <v>627</v>
      </c>
      <c r="N39" s="925"/>
      <c r="O39" s="925"/>
      <c r="P39" s="925"/>
      <c r="Q39" s="925"/>
      <c r="R39" s="1151"/>
      <c r="S39" s="1234" t="s">
        <v>637</v>
      </c>
      <c r="T39" s="1234"/>
      <c r="U39" s="1236"/>
      <c r="V39" s="156"/>
      <c r="W39" s="157"/>
      <c r="X39" s="158"/>
      <c r="Y39" s="159"/>
      <c r="Z39" s="160"/>
      <c r="AA39" s="159"/>
      <c r="AM39" s="158"/>
      <c r="AN39" s="158"/>
    </row>
    <row r="40" spans="2:40" s="152" customFormat="1" ht="13.7" customHeight="1" x14ac:dyDescent="0.2">
      <c r="B40" s="153"/>
      <c r="C40" s="154"/>
      <c r="D40" s="898" t="s">
        <v>662</v>
      </c>
      <c r="E40" s="898" t="s">
        <v>121</v>
      </c>
      <c r="F40" s="898" t="s">
        <v>168</v>
      </c>
      <c r="G40" s="1168" t="s">
        <v>169</v>
      </c>
      <c r="H40" s="1169" t="s">
        <v>170</v>
      </c>
      <c r="I40" s="1168" t="s">
        <v>171</v>
      </c>
      <c r="J40" s="1168" t="s">
        <v>172</v>
      </c>
      <c r="K40" s="930" t="s">
        <v>173</v>
      </c>
      <c r="L40" s="927"/>
      <c r="M40" s="916" t="s">
        <v>628</v>
      </c>
      <c r="N40" s="916" t="s">
        <v>630</v>
      </c>
      <c r="O40" s="916" t="s">
        <v>632</v>
      </c>
      <c r="P40" s="916" t="s">
        <v>634</v>
      </c>
      <c r="Q40" s="918" t="s">
        <v>636</v>
      </c>
      <c r="R40" s="927"/>
      <c r="S40" s="928" t="s">
        <v>638</v>
      </c>
      <c r="T40" s="928" t="s">
        <v>641</v>
      </c>
      <c r="U40" s="1038" t="s">
        <v>174</v>
      </c>
      <c r="V40" s="162"/>
      <c r="W40" s="163"/>
      <c r="X40" s="164"/>
      <c r="Y40" s="165"/>
      <c r="Z40" s="848" t="s">
        <v>180</v>
      </c>
      <c r="AA40" s="849" t="s">
        <v>643</v>
      </c>
      <c r="AB40" s="850" t="s">
        <v>644</v>
      </c>
      <c r="AC40" s="850" t="s">
        <v>644</v>
      </c>
      <c r="AD40" s="850" t="s">
        <v>647</v>
      </c>
      <c r="AE40" s="850" t="s">
        <v>652</v>
      </c>
      <c r="AF40" s="850" t="s">
        <v>650</v>
      </c>
      <c r="AG40" s="850" t="s">
        <v>653</v>
      </c>
      <c r="AH40" s="850" t="s">
        <v>175</v>
      </c>
      <c r="AI40" s="854" t="s">
        <v>176</v>
      </c>
      <c r="AJ40" s="850" t="s">
        <v>185</v>
      </c>
      <c r="AK40" s="850" t="s">
        <v>186</v>
      </c>
      <c r="AL40" s="850" t="s">
        <v>187</v>
      </c>
      <c r="AM40" s="851" t="s">
        <v>188</v>
      </c>
      <c r="AN40" s="851" t="s">
        <v>1</v>
      </c>
    </row>
    <row r="41" spans="2:40" s="196" customFormat="1" ht="13.7" customHeight="1" x14ac:dyDescent="0.2">
      <c r="B41" s="14"/>
      <c r="C41" s="168"/>
      <c r="D41" s="1150"/>
      <c r="E41" s="898"/>
      <c r="F41" s="929"/>
      <c r="G41" s="1168" t="s">
        <v>177</v>
      </c>
      <c r="H41" s="1169" t="s">
        <v>178</v>
      </c>
      <c r="I41" s="1168"/>
      <c r="J41" s="1168"/>
      <c r="K41" s="930" t="s">
        <v>179</v>
      </c>
      <c r="L41" s="927"/>
      <c r="M41" s="916" t="s">
        <v>629</v>
      </c>
      <c r="N41" s="916" t="s">
        <v>631</v>
      </c>
      <c r="O41" s="916" t="s">
        <v>633</v>
      </c>
      <c r="P41" s="916" t="s">
        <v>635</v>
      </c>
      <c r="Q41" s="918" t="s">
        <v>182</v>
      </c>
      <c r="R41" s="927"/>
      <c r="S41" s="928" t="s">
        <v>639</v>
      </c>
      <c r="T41" s="928" t="s">
        <v>640</v>
      </c>
      <c r="U41" s="1038" t="s">
        <v>182</v>
      </c>
      <c r="V41" s="169"/>
      <c r="W41" s="17"/>
      <c r="Z41" s="850" t="s">
        <v>642</v>
      </c>
      <c r="AA41" s="853">
        <v>0.62</v>
      </c>
      <c r="AB41" s="850" t="s">
        <v>645</v>
      </c>
      <c r="AC41" s="850" t="s">
        <v>646</v>
      </c>
      <c r="AD41" s="850" t="s">
        <v>648</v>
      </c>
      <c r="AE41" s="850" t="s">
        <v>651</v>
      </c>
      <c r="AF41" s="850" t="s">
        <v>651</v>
      </c>
      <c r="AG41" s="850" t="s">
        <v>649</v>
      </c>
      <c r="AH41" s="850"/>
      <c r="AI41" s="850" t="s">
        <v>181</v>
      </c>
      <c r="AJ41" s="850" t="s">
        <v>189</v>
      </c>
      <c r="AK41" s="850" t="s">
        <v>189</v>
      </c>
      <c r="AL41" s="850"/>
      <c r="AM41" s="850" t="s">
        <v>1</v>
      </c>
      <c r="AN41" s="852"/>
    </row>
    <row r="42" spans="2:40" ht="13.7" customHeight="1" x14ac:dyDescent="0.2">
      <c r="B42" s="20"/>
      <c r="C42" s="35"/>
      <c r="D42" s="1150"/>
      <c r="E42" s="1150"/>
      <c r="F42" s="1150"/>
      <c r="G42" s="931"/>
      <c r="H42" s="1178"/>
      <c r="I42" s="1168"/>
      <c r="J42" s="1168"/>
      <c r="K42" s="930"/>
      <c r="L42" s="930"/>
      <c r="M42" s="931"/>
      <c r="N42" s="931"/>
      <c r="O42" s="931"/>
      <c r="P42" s="931"/>
      <c r="Q42" s="931"/>
      <c r="R42" s="930"/>
      <c r="S42" s="932"/>
      <c r="T42" s="932"/>
      <c r="U42" s="1039"/>
      <c r="V42" s="6"/>
      <c r="W42" s="24"/>
      <c r="AB42" s="39"/>
      <c r="AC42" s="39"/>
      <c r="AK42" s="39"/>
      <c r="AL42" s="39"/>
      <c r="AN42" s="174"/>
    </row>
    <row r="43" spans="2:40" ht="13.7" customHeight="1" x14ac:dyDescent="0.2">
      <c r="B43" s="20"/>
      <c r="C43" s="35"/>
      <c r="D43" s="175" t="str">
        <f>IF(dir!D16=0,"",dir!D16)</f>
        <v/>
      </c>
      <c r="E43" s="175" t="str">
        <f>IF(dir!E16=0,"",dir!E16)</f>
        <v>piet</v>
      </c>
      <c r="F43" s="175" t="str">
        <f>IF(dir!F16=0,"",dir!F16)</f>
        <v>directeur</v>
      </c>
      <c r="G43" s="38">
        <f>IF(G16="","",G16+1)</f>
        <v>38</v>
      </c>
      <c r="H43" s="176">
        <f>IF(dir!H16=0,"",dir!H16)</f>
        <v>28031</v>
      </c>
      <c r="I43" s="177" t="str">
        <f>IF(I16=0,"",I16)</f>
        <v>DB</v>
      </c>
      <c r="J43" s="177">
        <f>IF(E43="","",IF(dir!J16+1&gt;VLOOKUP(I43,Schaal2014,22,FALSE),dir!J16,dir!J16+1))</f>
        <v>2</v>
      </c>
      <c r="K43" s="178">
        <f>IF(dir!K16="","",dir!K16)</f>
        <v>1</v>
      </c>
      <c r="L43" s="871"/>
      <c r="M43" s="870">
        <f>IF(M16="",0,M16)</f>
        <v>0</v>
      </c>
      <c r="N43" s="870">
        <f>IF(N16="",0,N16)</f>
        <v>0</v>
      </c>
      <c r="O43" s="933">
        <f>IF(K43="","",IF(K43*40&gt;40,40,K43*40))</f>
        <v>40</v>
      </c>
      <c r="P43" s="933"/>
      <c r="Q43" s="933">
        <f>IF(K43="","",SUM(M43:P43))</f>
        <v>40</v>
      </c>
      <c r="R43" s="871"/>
      <c r="S43" s="934">
        <f t="shared" ref="S43:S57" si="15">IF(K43="","",(1659*K43-Q43)*AC43)</f>
        <v>55908.373670886082</v>
      </c>
      <c r="T43" s="922">
        <f>IF(K43="","",(Q43*AD43)+AB43*(AE43+AF43*(1-AG43)))</f>
        <v>1381.306329113924</v>
      </c>
      <c r="U43" s="1040">
        <f>IF(K43="","",(S43+T43))</f>
        <v>57289.680000000008</v>
      </c>
      <c r="V43" s="169"/>
      <c r="W43" s="24"/>
      <c r="Z43" s="855">
        <f t="shared" ref="Z43:Z57" si="16">IF(I43="","",VLOOKUP(I43,Schaal2014,J43+1,FALSE))</f>
        <v>2947</v>
      </c>
      <c r="AA43" s="90">
        <f>+tab!$C$156</f>
        <v>0.62</v>
      </c>
      <c r="AB43" s="856">
        <f>Z43*12/1659</f>
        <v>21.316455696202532</v>
      </c>
      <c r="AC43" s="856">
        <f>Z43*12*(1+AA43)/1659</f>
        <v>34.532658227848103</v>
      </c>
      <c r="AD43" s="856">
        <f>AC43-AB43</f>
        <v>13.216202531645571</v>
      </c>
      <c r="AE43" s="39">
        <f t="shared" ref="AE43:AE57" si="17">O43+P43</f>
        <v>40</v>
      </c>
      <c r="AF43" s="39">
        <f t="shared" ref="AF43:AF57" si="18">M43+N43</f>
        <v>0</v>
      </c>
      <c r="AG43" s="857">
        <f>IF(I43&gt;8,tab!C$157,tab!C$160)</f>
        <v>0.5</v>
      </c>
      <c r="AH43" s="39">
        <f t="shared" ref="AH43:AH57" si="19">IF(G43&lt;25,0,IF(G43=25,25,IF(G43&lt;40,0,IF(G43=40,40,IF(G43&gt;=40,0)))))</f>
        <v>0</v>
      </c>
      <c r="AI43" s="39">
        <f t="shared" ref="AI43:AI57" si="20">IF(AH43=25,(Z43*1.08*(K43)/2),IF(AH43=40,(Z43*1.08*(K43)),IF(AH43=0,0)))</f>
        <v>0</v>
      </c>
      <c r="AK43" s="39"/>
      <c r="AL43" s="39"/>
      <c r="AM43" s="174"/>
      <c r="AN43" s="92"/>
    </row>
    <row r="44" spans="2:40" ht="13.7" customHeight="1" x14ac:dyDescent="0.2">
      <c r="B44" s="20"/>
      <c r="C44" s="35"/>
      <c r="D44" s="175" t="str">
        <f>IF(dir!D17=0,"",dir!D17)</f>
        <v/>
      </c>
      <c r="E44" s="175" t="str">
        <f>IF(dir!E17=0,"",dir!E17)</f>
        <v/>
      </c>
      <c r="F44" s="175" t="str">
        <f>IF(dir!F17=0,"",dir!F17)</f>
        <v/>
      </c>
      <c r="G44" s="38" t="str">
        <f t="shared" ref="G44:G57" si="21">IF(G17="","",G17+1)</f>
        <v/>
      </c>
      <c r="H44" s="176" t="str">
        <f>IF(dir!H17=0,"",dir!H17)</f>
        <v/>
      </c>
      <c r="I44" s="177" t="str">
        <f t="shared" ref="I44:I57" si="22">IF(I17=0,"",I17)</f>
        <v/>
      </c>
      <c r="J44" s="177" t="str">
        <f>IF(E44="","",IF(dir!J17+1&gt;VLOOKUP(I44,Schaal2014,22,FALSE),dir!J17,dir!J17+1))</f>
        <v/>
      </c>
      <c r="K44" s="178" t="str">
        <f>IF(dir!K17="","",dir!K17)</f>
        <v/>
      </c>
      <c r="L44" s="871"/>
      <c r="M44" s="870">
        <f t="shared" ref="M44:N44" si="23">IF(M17="",0,M17)</f>
        <v>0</v>
      </c>
      <c r="N44" s="870">
        <f t="shared" si="23"/>
        <v>0</v>
      </c>
      <c r="O44" s="933" t="str">
        <f t="shared" ref="O44:O57" si="24">IF(K44="","",IF(K44*40&gt;40,40,K44*40))</f>
        <v/>
      </c>
      <c r="P44" s="933"/>
      <c r="Q44" s="933" t="str">
        <f t="shared" ref="Q44:Q57" si="25">IF(K44="","",SUM(M44:P44))</f>
        <v/>
      </c>
      <c r="R44" s="871"/>
      <c r="S44" s="934" t="str">
        <f t="shared" si="15"/>
        <v/>
      </c>
      <c r="T44" s="922" t="str">
        <f t="shared" ref="T44:T57" si="26">IF(K44="","",(Q44*AD44)+AB44*(AE44+AF44*(1-AG44)))</f>
        <v/>
      </c>
      <c r="U44" s="1040" t="str">
        <f t="shared" ref="U44:U57" si="27">IF(K44="","",(S44+T44))</f>
        <v/>
      </c>
      <c r="V44" s="169"/>
      <c r="W44" s="24"/>
      <c r="Z44" s="855" t="str">
        <f t="shared" si="16"/>
        <v/>
      </c>
      <c r="AA44" s="90">
        <f>+tab!$C$156</f>
        <v>0.62</v>
      </c>
      <c r="AB44" s="856" t="e">
        <f t="shared" ref="AB44:AB57" si="28">Z44*12/1659</f>
        <v>#VALUE!</v>
      </c>
      <c r="AC44" s="856" t="e">
        <f t="shared" ref="AC44:AC57" si="29">Z44*12*(1+AA44)/1659</f>
        <v>#VALUE!</v>
      </c>
      <c r="AD44" s="856" t="e">
        <f t="shared" ref="AD44:AD57" si="30">AC44-AB44</f>
        <v>#VALUE!</v>
      </c>
      <c r="AE44" s="39" t="e">
        <f t="shared" si="17"/>
        <v>#VALUE!</v>
      </c>
      <c r="AF44" s="39">
        <f t="shared" si="18"/>
        <v>0</v>
      </c>
      <c r="AG44" s="857">
        <f>IF(I44&gt;8,tab!C$157,tab!C$160)</f>
        <v>0.5</v>
      </c>
      <c r="AH44" s="39">
        <f t="shared" si="19"/>
        <v>0</v>
      </c>
      <c r="AI44" s="39">
        <f t="shared" si="20"/>
        <v>0</v>
      </c>
      <c r="AK44" s="39"/>
      <c r="AL44" s="39"/>
      <c r="AM44" s="92"/>
      <c r="AN44" s="174"/>
    </row>
    <row r="45" spans="2:40" ht="13.7" customHeight="1" x14ac:dyDescent="0.2">
      <c r="B45" s="20"/>
      <c r="C45" s="35"/>
      <c r="D45" s="175" t="str">
        <f>IF(dir!D18=0,"",dir!D18)</f>
        <v/>
      </c>
      <c r="E45" s="175" t="str">
        <f>IF(dir!E18=0,"",dir!E18)</f>
        <v/>
      </c>
      <c r="F45" s="175" t="str">
        <f>IF(dir!F18=0,"",dir!F18)</f>
        <v/>
      </c>
      <c r="G45" s="38" t="str">
        <f t="shared" si="21"/>
        <v/>
      </c>
      <c r="H45" s="176" t="str">
        <f>IF(dir!H18=0,"",dir!H18)</f>
        <v/>
      </c>
      <c r="I45" s="177" t="str">
        <f t="shared" si="22"/>
        <v/>
      </c>
      <c r="J45" s="177" t="str">
        <f>IF(E45="","",IF(dir!J18+1&gt;VLOOKUP(I45,Schaal2014,22,FALSE),dir!J18,dir!J18+1))</f>
        <v/>
      </c>
      <c r="K45" s="178" t="str">
        <f>IF(dir!K18="","",dir!K18)</f>
        <v/>
      </c>
      <c r="L45" s="871"/>
      <c r="M45" s="870">
        <f t="shared" ref="M45:N45" si="31">IF(M18="",0,M18)</f>
        <v>0</v>
      </c>
      <c r="N45" s="870">
        <f t="shared" si="31"/>
        <v>0</v>
      </c>
      <c r="O45" s="933" t="str">
        <f t="shared" si="24"/>
        <v/>
      </c>
      <c r="P45" s="933"/>
      <c r="Q45" s="933" t="str">
        <f t="shared" si="25"/>
        <v/>
      </c>
      <c r="R45" s="871"/>
      <c r="S45" s="934" t="str">
        <f t="shared" si="15"/>
        <v/>
      </c>
      <c r="T45" s="922" t="str">
        <f t="shared" si="26"/>
        <v/>
      </c>
      <c r="U45" s="1040" t="str">
        <f t="shared" si="27"/>
        <v/>
      </c>
      <c r="V45" s="169"/>
      <c r="W45" s="24"/>
      <c r="Z45" s="855" t="str">
        <f t="shared" si="16"/>
        <v/>
      </c>
      <c r="AA45" s="90">
        <f>+tab!$C$156</f>
        <v>0.62</v>
      </c>
      <c r="AB45" s="856" t="e">
        <f t="shared" si="28"/>
        <v>#VALUE!</v>
      </c>
      <c r="AC45" s="856" t="e">
        <f t="shared" si="29"/>
        <v>#VALUE!</v>
      </c>
      <c r="AD45" s="856" t="e">
        <f t="shared" si="30"/>
        <v>#VALUE!</v>
      </c>
      <c r="AE45" s="39" t="e">
        <f t="shared" si="17"/>
        <v>#VALUE!</v>
      </c>
      <c r="AF45" s="39">
        <f t="shared" si="18"/>
        <v>0</v>
      </c>
      <c r="AG45" s="857">
        <f>IF(I45&gt;8,tab!C$157,tab!C$160)</f>
        <v>0.5</v>
      </c>
      <c r="AH45" s="39">
        <f t="shared" si="19"/>
        <v>0</v>
      </c>
      <c r="AI45" s="39">
        <f t="shared" si="20"/>
        <v>0</v>
      </c>
      <c r="AK45" s="39"/>
      <c r="AL45" s="39"/>
      <c r="AM45" s="92"/>
      <c r="AN45" s="174"/>
    </row>
    <row r="46" spans="2:40" ht="13.7" customHeight="1" x14ac:dyDescent="0.2">
      <c r="B46" s="20"/>
      <c r="C46" s="35"/>
      <c r="D46" s="175" t="str">
        <f>IF(dir!D19=0,"",dir!D19)</f>
        <v/>
      </c>
      <c r="E46" s="175" t="str">
        <f>IF(dir!E19=0,"",dir!E19)</f>
        <v/>
      </c>
      <c r="F46" s="175" t="str">
        <f>IF(dir!F19=0,"",dir!F19)</f>
        <v/>
      </c>
      <c r="G46" s="38" t="str">
        <f t="shared" si="21"/>
        <v/>
      </c>
      <c r="H46" s="176" t="str">
        <f>IF(dir!H19=0,"",dir!H19)</f>
        <v/>
      </c>
      <c r="I46" s="177" t="str">
        <f t="shared" si="22"/>
        <v/>
      </c>
      <c r="J46" s="177" t="str">
        <f>IF(E46="","",IF(dir!J19+1&gt;VLOOKUP(I46,Schaal2014,22,FALSE),dir!J19,dir!J19+1))</f>
        <v/>
      </c>
      <c r="K46" s="178" t="str">
        <f>IF(dir!K19="","",dir!K19)</f>
        <v/>
      </c>
      <c r="L46" s="871"/>
      <c r="M46" s="870">
        <f t="shared" ref="M46:N46" si="32">IF(M19="",0,M19)</f>
        <v>0</v>
      </c>
      <c r="N46" s="870">
        <f t="shared" si="32"/>
        <v>0</v>
      </c>
      <c r="O46" s="933" t="str">
        <f t="shared" si="24"/>
        <v/>
      </c>
      <c r="P46" s="933"/>
      <c r="Q46" s="933" t="str">
        <f t="shared" si="25"/>
        <v/>
      </c>
      <c r="R46" s="871"/>
      <c r="S46" s="934" t="str">
        <f t="shared" si="15"/>
        <v/>
      </c>
      <c r="T46" s="922" t="str">
        <f t="shared" si="26"/>
        <v/>
      </c>
      <c r="U46" s="1040" t="str">
        <f t="shared" si="27"/>
        <v/>
      </c>
      <c r="V46" s="169"/>
      <c r="W46" s="24"/>
      <c r="Z46" s="855" t="str">
        <f t="shared" si="16"/>
        <v/>
      </c>
      <c r="AA46" s="90">
        <f>+tab!$C$156</f>
        <v>0.62</v>
      </c>
      <c r="AB46" s="856" t="e">
        <f t="shared" si="28"/>
        <v>#VALUE!</v>
      </c>
      <c r="AC46" s="856" t="e">
        <f t="shared" si="29"/>
        <v>#VALUE!</v>
      </c>
      <c r="AD46" s="856" t="e">
        <f t="shared" si="30"/>
        <v>#VALUE!</v>
      </c>
      <c r="AE46" s="39" t="e">
        <f t="shared" si="17"/>
        <v>#VALUE!</v>
      </c>
      <c r="AF46" s="39">
        <f t="shared" si="18"/>
        <v>0</v>
      </c>
      <c r="AG46" s="857">
        <f>IF(I46&gt;8,tab!C$157,tab!C$160)</f>
        <v>0.5</v>
      </c>
      <c r="AH46" s="39">
        <f t="shared" si="19"/>
        <v>0</v>
      </c>
      <c r="AI46" s="39">
        <f t="shared" si="20"/>
        <v>0</v>
      </c>
      <c r="AK46" s="39"/>
      <c r="AL46" s="39"/>
      <c r="AM46" s="92"/>
      <c r="AN46" s="174"/>
    </row>
    <row r="47" spans="2:40" ht="13.7" customHeight="1" x14ac:dyDescent="0.2">
      <c r="B47" s="20"/>
      <c r="C47" s="35"/>
      <c r="D47" s="175" t="str">
        <f>IF(dir!D20=0,"",dir!D20)</f>
        <v/>
      </c>
      <c r="E47" s="175" t="str">
        <f>IF(dir!E20=0,"",dir!E20)</f>
        <v/>
      </c>
      <c r="F47" s="175" t="str">
        <f>IF(dir!F20=0,"",dir!F20)</f>
        <v/>
      </c>
      <c r="G47" s="38" t="str">
        <f t="shared" si="21"/>
        <v/>
      </c>
      <c r="H47" s="176" t="str">
        <f>IF(dir!H20=0,"",dir!H20)</f>
        <v/>
      </c>
      <c r="I47" s="177" t="str">
        <f t="shared" si="22"/>
        <v/>
      </c>
      <c r="J47" s="177" t="str">
        <f>IF(E47="","",IF(dir!J20+1&gt;VLOOKUP(I47,Schaal2014,22,FALSE),dir!J20,dir!J20+1))</f>
        <v/>
      </c>
      <c r="K47" s="178" t="str">
        <f>IF(dir!K20="","",dir!K20)</f>
        <v/>
      </c>
      <c r="L47" s="871"/>
      <c r="M47" s="870">
        <f t="shared" ref="M47:N47" si="33">IF(M20="",0,M20)</f>
        <v>0</v>
      </c>
      <c r="N47" s="870">
        <f t="shared" si="33"/>
        <v>0</v>
      </c>
      <c r="O47" s="933" t="str">
        <f t="shared" si="24"/>
        <v/>
      </c>
      <c r="P47" s="933"/>
      <c r="Q47" s="933" t="str">
        <f t="shared" si="25"/>
        <v/>
      </c>
      <c r="R47" s="871"/>
      <c r="S47" s="934" t="str">
        <f t="shared" si="15"/>
        <v/>
      </c>
      <c r="T47" s="922" t="str">
        <f t="shared" si="26"/>
        <v/>
      </c>
      <c r="U47" s="1040" t="str">
        <f t="shared" si="27"/>
        <v/>
      </c>
      <c r="V47" s="169"/>
      <c r="W47" s="24"/>
      <c r="Z47" s="855" t="str">
        <f t="shared" si="16"/>
        <v/>
      </c>
      <c r="AA47" s="90">
        <f>+tab!$C$156</f>
        <v>0.62</v>
      </c>
      <c r="AB47" s="856" t="e">
        <f t="shared" si="28"/>
        <v>#VALUE!</v>
      </c>
      <c r="AC47" s="856" t="e">
        <f t="shared" si="29"/>
        <v>#VALUE!</v>
      </c>
      <c r="AD47" s="856" t="e">
        <f t="shared" si="30"/>
        <v>#VALUE!</v>
      </c>
      <c r="AE47" s="39" t="e">
        <f t="shared" si="17"/>
        <v>#VALUE!</v>
      </c>
      <c r="AF47" s="39">
        <f t="shared" si="18"/>
        <v>0</v>
      </c>
      <c r="AG47" s="857">
        <f>IF(I47&gt;8,tab!C$157,tab!C$160)</f>
        <v>0.5</v>
      </c>
      <c r="AH47" s="39">
        <f t="shared" si="19"/>
        <v>0</v>
      </c>
      <c r="AI47" s="39">
        <f t="shared" si="20"/>
        <v>0</v>
      </c>
      <c r="AK47" s="39"/>
      <c r="AL47" s="39"/>
      <c r="AM47" s="92"/>
      <c r="AN47" s="174"/>
    </row>
    <row r="48" spans="2:40" ht="13.7" customHeight="1" x14ac:dyDescent="0.2">
      <c r="B48" s="20"/>
      <c r="C48" s="35"/>
      <c r="D48" s="175" t="str">
        <f>IF(dir!D21=0,"",dir!D21)</f>
        <v/>
      </c>
      <c r="E48" s="175" t="str">
        <f>IF(dir!E21=0,"",dir!E21)</f>
        <v/>
      </c>
      <c r="F48" s="175" t="str">
        <f>IF(dir!F21=0,"",dir!F21)</f>
        <v/>
      </c>
      <c r="G48" s="38" t="str">
        <f t="shared" si="21"/>
        <v/>
      </c>
      <c r="H48" s="176" t="str">
        <f>IF(dir!H21=0,"",dir!H21)</f>
        <v/>
      </c>
      <c r="I48" s="177" t="str">
        <f t="shared" si="22"/>
        <v/>
      </c>
      <c r="J48" s="177" t="str">
        <f>IF(E48="","",IF(dir!J21+1&gt;VLOOKUP(I48,Schaal2014,22,FALSE),dir!J21,dir!J21+1))</f>
        <v/>
      </c>
      <c r="K48" s="178" t="str">
        <f>IF(dir!K21="","",dir!K21)</f>
        <v/>
      </c>
      <c r="L48" s="871"/>
      <c r="M48" s="870">
        <f t="shared" ref="M48:N48" si="34">IF(M21="",0,M21)</f>
        <v>0</v>
      </c>
      <c r="N48" s="870">
        <f t="shared" si="34"/>
        <v>0</v>
      </c>
      <c r="O48" s="933" t="str">
        <f t="shared" si="24"/>
        <v/>
      </c>
      <c r="P48" s="933"/>
      <c r="Q48" s="933" t="str">
        <f t="shared" si="25"/>
        <v/>
      </c>
      <c r="R48" s="871"/>
      <c r="S48" s="934" t="str">
        <f t="shared" si="15"/>
        <v/>
      </c>
      <c r="T48" s="922" t="str">
        <f t="shared" si="26"/>
        <v/>
      </c>
      <c r="U48" s="1040" t="str">
        <f t="shared" si="27"/>
        <v/>
      </c>
      <c r="V48" s="169"/>
      <c r="W48" s="24"/>
      <c r="Z48" s="855" t="str">
        <f t="shared" si="16"/>
        <v/>
      </c>
      <c r="AA48" s="90">
        <f>+tab!$C$156</f>
        <v>0.62</v>
      </c>
      <c r="AB48" s="856" t="e">
        <f t="shared" si="28"/>
        <v>#VALUE!</v>
      </c>
      <c r="AC48" s="856" t="e">
        <f t="shared" si="29"/>
        <v>#VALUE!</v>
      </c>
      <c r="AD48" s="856" t="e">
        <f t="shared" si="30"/>
        <v>#VALUE!</v>
      </c>
      <c r="AE48" s="39" t="e">
        <f t="shared" si="17"/>
        <v>#VALUE!</v>
      </c>
      <c r="AF48" s="39">
        <f t="shared" si="18"/>
        <v>0</v>
      </c>
      <c r="AG48" s="857">
        <f>IF(I48&gt;8,tab!C$157,tab!C$160)</f>
        <v>0.5</v>
      </c>
      <c r="AH48" s="39">
        <f t="shared" si="19"/>
        <v>0</v>
      </c>
      <c r="AI48" s="39">
        <f t="shared" si="20"/>
        <v>0</v>
      </c>
      <c r="AK48" s="39"/>
      <c r="AL48" s="39"/>
      <c r="AM48" s="92"/>
      <c r="AN48" s="174"/>
    </row>
    <row r="49" spans="2:40" ht="13.7" customHeight="1" x14ac:dyDescent="0.2">
      <c r="B49" s="20"/>
      <c r="C49" s="35"/>
      <c r="D49" s="175" t="str">
        <f>IF(dir!D22=0,"",dir!D22)</f>
        <v/>
      </c>
      <c r="E49" s="175" t="str">
        <f>IF(dir!E22=0,"",dir!E22)</f>
        <v/>
      </c>
      <c r="F49" s="175" t="str">
        <f>IF(dir!F22=0,"",dir!F22)</f>
        <v/>
      </c>
      <c r="G49" s="38" t="str">
        <f t="shared" si="21"/>
        <v/>
      </c>
      <c r="H49" s="176" t="str">
        <f>IF(dir!H22=0,"",dir!H22)</f>
        <v/>
      </c>
      <c r="I49" s="177" t="str">
        <f t="shared" si="22"/>
        <v/>
      </c>
      <c r="J49" s="177" t="str">
        <f>IF(E49="","",IF(dir!J22+1&gt;VLOOKUP(I49,Schaal2014,22,FALSE),dir!J22,dir!J22+1))</f>
        <v/>
      </c>
      <c r="K49" s="178" t="str">
        <f>IF(dir!K22="","",dir!K22)</f>
        <v/>
      </c>
      <c r="L49" s="871"/>
      <c r="M49" s="870">
        <f t="shared" ref="M49:N49" si="35">IF(M22="",0,M22)</f>
        <v>0</v>
      </c>
      <c r="N49" s="870">
        <f t="shared" si="35"/>
        <v>0</v>
      </c>
      <c r="O49" s="933" t="str">
        <f t="shared" si="24"/>
        <v/>
      </c>
      <c r="P49" s="933"/>
      <c r="Q49" s="933" t="str">
        <f t="shared" si="25"/>
        <v/>
      </c>
      <c r="R49" s="871"/>
      <c r="S49" s="934" t="str">
        <f t="shared" si="15"/>
        <v/>
      </c>
      <c r="T49" s="922" t="str">
        <f t="shared" si="26"/>
        <v/>
      </c>
      <c r="U49" s="1040" t="str">
        <f t="shared" si="27"/>
        <v/>
      </c>
      <c r="V49" s="169"/>
      <c r="W49" s="24"/>
      <c r="Z49" s="855" t="str">
        <f t="shared" si="16"/>
        <v/>
      </c>
      <c r="AA49" s="90">
        <f>+tab!$C$156</f>
        <v>0.62</v>
      </c>
      <c r="AB49" s="856" t="e">
        <f t="shared" si="28"/>
        <v>#VALUE!</v>
      </c>
      <c r="AC49" s="856" t="e">
        <f t="shared" si="29"/>
        <v>#VALUE!</v>
      </c>
      <c r="AD49" s="856" t="e">
        <f t="shared" si="30"/>
        <v>#VALUE!</v>
      </c>
      <c r="AE49" s="39" t="e">
        <f t="shared" si="17"/>
        <v>#VALUE!</v>
      </c>
      <c r="AF49" s="39">
        <f t="shared" si="18"/>
        <v>0</v>
      </c>
      <c r="AG49" s="857">
        <f>IF(I49&gt;8,tab!C$157,tab!C$160)</f>
        <v>0.5</v>
      </c>
      <c r="AH49" s="39">
        <f t="shared" si="19"/>
        <v>0</v>
      </c>
      <c r="AI49" s="39">
        <f t="shared" si="20"/>
        <v>0</v>
      </c>
      <c r="AK49" s="39"/>
      <c r="AL49" s="39"/>
      <c r="AM49" s="92"/>
      <c r="AN49" s="174"/>
    </row>
    <row r="50" spans="2:40" ht="13.7" customHeight="1" x14ac:dyDescent="0.2">
      <c r="B50" s="20"/>
      <c r="C50" s="35"/>
      <c r="D50" s="175" t="str">
        <f>IF(dir!D23=0,"",dir!D23)</f>
        <v/>
      </c>
      <c r="E50" s="175" t="str">
        <f>IF(dir!E23=0,"",dir!E23)</f>
        <v/>
      </c>
      <c r="F50" s="175" t="str">
        <f>IF(dir!F23=0,"",dir!F23)</f>
        <v/>
      </c>
      <c r="G50" s="38" t="str">
        <f t="shared" si="21"/>
        <v/>
      </c>
      <c r="H50" s="176" t="str">
        <f>IF(dir!H23=0,"",dir!H23)</f>
        <v/>
      </c>
      <c r="I50" s="177" t="str">
        <f t="shared" si="22"/>
        <v/>
      </c>
      <c r="J50" s="177" t="str">
        <f>IF(E50="","",IF(dir!J23+1&gt;VLOOKUP(I50,Schaal2014,22,FALSE),dir!J23,dir!J23+1))</f>
        <v/>
      </c>
      <c r="K50" s="178" t="str">
        <f>IF(dir!K23="","",dir!K23)</f>
        <v/>
      </c>
      <c r="L50" s="871"/>
      <c r="M50" s="870">
        <f t="shared" ref="M50:N50" si="36">IF(M23="",0,M23)</f>
        <v>0</v>
      </c>
      <c r="N50" s="870">
        <f t="shared" si="36"/>
        <v>0</v>
      </c>
      <c r="O50" s="933" t="str">
        <f t="shared" si="24"/>
        <v/>
      </c>
      <c r="P50" s="933"/>
      <c r="Q50" s="933" t="str">
        <f t="shared" si="25"/>
        <v/>
      </c>
      <c r="R50" s="871"/>
      <c r="S50" s="934" t="str">
        <f t="shared" si="15"/>
        <v/>
      </c>
      <c r="T50" s="922" t="str">
        <f t="shared" si="26"/>
        <v/>
      </c>
      <c r="U50" s="1040" t="str">
        <f t="shared" si="27"/>
        <v/>
      </c>
      <c r="V50" s="169"/>
      <c r="W50" s="24"/>
      <c r="Z50" s="855" t="str">
        <f t="shared" si="16"/>
        <v/>
      </c>
      <c r="AA50" s="90">
        <f>+tab!$C$156</f>
        <v>0.62</v>
      </c>
      <c r="AB50" s="856" t="e">
        <f t="shared" si="28"/>
        <v>#VALUE!</v>
      </c>
      <c r="AC50" s="856" t="e">
        <f t="shared" si="29"/>
        <v>#VALUE!</v>
      </c>
      <c r="AD50" s="856" t="e">
        <f t="shared" si="30"/>
        <v>#VALUE!</v>
      </c>
      <c r="AE50" s="39" t="e">
        <f t="shared" si="17"/>
        <v>#VALUE!</v>
      </c>
      <c r="AF50" s="39">
        <f t="shared" si="18"/>
        <v>0</v>
      </c>
      <c r="AG50" s="857">
        <f>IF(I50&gt;8,tab!C$157,tab!C$160)</f>
        <v>0.5</v>
      </c>
      <c r="AH50" s="39">
        <f t="shared" si="19"/>
        <v>0</v>
      </c>
      <c r="AI50" s="39">
        <f t="shared" si="20"/>
        <v>0</v>
      </c>
      <c r="AK50" s="39"/>
      <c r="AL50" s="39"/>
      <c r="AM50" s="92"/>
      <c r="AN50" s="174"/>
    </row>
    <row r="51" spans="2:40" ht="13.7" customHeight="1" x14ac:dyDescent="0.2">
      <c r="B51" s="20"/>
      <c r="C51" s="35"/>
      <c r="D51" s="175" t="str">
        <f>IF(dir!D24=0,"",dir!D24)</f>
        <v/>
      </c>
      <c r="E51" s="175" t="str">
        <f>IF(dir!E24=0,"",dir!E24)</f>
        <v/>
      </c>
      <c r="F51" s="175" t="str">
        <f>IF(dir!F24=0,"",dir!F24)</f>
        <v/>
      </c>
      <c r="G51" s="38" t="str">
        <f t="shared" si="21"/>
        <v/>
      </c>
      <c r="H51" s="176" t="str">
        <f>IF(dir!H24=0,"",dir!H24)</f>
        <v/>
      </c>
      <c r="I51" s="177" t="str">
        <f t="shared" si="22"/>
        <v/>
      </c>
      <c r="J51" s="177" t="str">
        <f>IF(E51="","",IF(dir!J24+1&gt;VLOOKUP(I51,Schaal2014,22,FALSE),dir!J24,dir!J24+1))</f>
        <v/>
      </c>
      <c r="K51" s="178" t="str">
        <f>IF(dir!K24="","",dir!K24)</f>
        <v/>
      </c>
      <c r="L51" s="871"/>
      <c r="M51" s="870">
        <f t="shared" ref="M51:N51" si="37">IF(M24="",0,M24)</f>
        <v>0</v>
      </c>
      <c r="N51" s="870">
        <f t="shared" si="37"/>
        <v>0</v>
      </c>
      <c r="O51" s="933" t="str">
        <f t="shared" si="24"/>
        <v/>
      </c>
      <c r="P51" s="933"/>
      <c r="Q51" s="933" t="str">
        <f t="shared" si="25"/>
        <v/>
      </c>
      <c r="R51" s="871"/>
      <c r="S51" s="934" t="str">
        <f t="shared" si="15"/>
        <v/>
      </c>
      <c r="T51" s="922" t="str">
        <f t="shared" si="26"/>
        <v/>
      </c>
      <c r="U51" s="1040" t="str">
        <f t="shared" si="27"/>
        <v/>
      </c>
      <c r="V51" s="169"/>
      <c r="W51" s="24"/>
      <c r="Z51" s="855" t="str">
        <f t="shared" si="16"/>
        <v/>
      </c>
      <c r="AA51" s="90">
        <f>+tab!$C$156</f>
        <v>0.62</v>
      </c>
      <c r="AB51" s="856" t="e">
        <f t="shared" si="28"/>
        <v>#VALUE!</v>
      </c>
      <c r="AC51" s="856" t="e">
        <f t="shared" si="29"/>
        <v>#VALUE!</v>
      </c>
      <c r="AD51" s="856" t="e">
        <f t="shared" si="30"/>
        <v>#VALUE!</v>
      </c>
      <c r="AE51" s="39" t="e">
        <f t="shared" si="17"/>
        <v>#VALUE!</v>
      </c>
      <c r="AF51" s="39">
        <f t="shared" si="18"/>
        <v>0</v>
      </c>
      <c r="AG51" s="857">
        <f>IF(I51&gt;8,tab!C$157,tab!C$160)</f>
        <v>0.5</v>
      </c>
      <c r="AH51" s="39">
        <f t="shared" si="19"/>
        <v>0</v>
      </c>
      <c r="AI51" s="39">
        <f t="shared" si="20"/>
        <v>0</v>
      </c>
      <c r="AK51" s="39"/>
      <c r="AL51" s="39"/>
      <c r="AM51" s="92"/>
      <c r="AN51" s="174"/>
    </row>
    <row r="52" spans="2:40" ht="13.7" customHeight="1" x14ac:dyDescent="0.2">
      <c r="B52" s="20"/>
      <c r="C52" s="35"/>
      <c r="D52" s="175" t="str">
        <f>IF(dir!D25=0,"",dir!D25)</f>
        <v/>
      </c>
      <c r="E52" s="175" t="str">
        <f>IF(dir!E25=0,"",dir!E25)</f>
        <v/>
      </c>
      <c r="F52" s="175" t="str">
        <f>IF(dir!F25=0,"",dir!F25)</f>
        <v/>
      </c>
      <c r="G52" s="38" t="str">
        <f t="shared" si="21"/>
        <v/>
      </c>
      <c r="H52" s="176" t="str">
        <f>IF(dir!H25=0,"",dir!H25)</f>
        <v/>
      </c>
      <c r="I52" s="177" t="str">
        <f t="shared" si="22"/>
        <v/>
      </c>
      <c r="J52" s="177" t="str">
        <f>IF(E52="","",IF(dir!J25+1&gt;VLOOKUP(I52,Schaal2014,22,FALSE),dir!J25,dir!J25+1))</f>
        <v/>
      </c>
      <c r="K52" s="178" t="str">
        <f>IF(dir!K25="","",dir!K25)</f>
        <v/>
      </c>
      <c r="L52" s="871"/>
      <c r="M52" s="870">
        <f t="shared" ref="M52:N52" si="38">IF(M25="",0,M25)</f>
        <v>0</v>
      </c>
      <c r="N52" s="870">
        <f t="shared" si="38"/>
        <v>0</v>
      </c>
      <c r="O52" s="933" t="str">
        <f t="shared" si="24"/>
        <v/>
      </c>
      <c r="P52" s="933"/>
      <c r="Q52" s="933" t="str">
        <f t="shared" si="25"/>
        <v/>
      </c>
      <c r="R52" s="871"/>
      <c r="S52" s="934" t="str">
        <f t="shared" si="15"/>
        <v/>
      </c>
      <c r="T52" s="922" t="str">
        <f t="shared" si="26"/>
        <v/>
      </c>
      <c r="U52" s="1040" t="str">
        <f t="shared" si="27"/>
        <v/>
      </c>
      <c r="V52" s="169"/>
      <c r="W52" s="24"/>
      <c r="Z52" s="855" t="str">
        <f t="shared" si="16"/>
        <v/>
      </c>
      <c r="AA52" s="90">
        <f>+tab!$C$156</f>
        <v>0.62</v>
      </c>
      <c r="AB52" s="856" t="e">
        <f t="shared" si="28"/>
        <v>#VALUE!</v>
      </c>
      <c r="AC52" s="856" t="e">
        <f t="shared" si="29"/>
        <v>#VALUE!</v>
      </c>
      <c r="AD52" s="856" t="e">
        <f t="shared" si="30"/>
        <v>#VALUE!</v>
      </c>
      <c r="AE52" s="39" t="e">
        <f t="shared" si="17"/>
        <v>#VALUE!</v>
      </c>
      <c r="AF52" s="39">
        <f t="shared" si="18"/>
        <v>0</v>
      </c>
      <c r="AG52" s="857">
        <f>IF(I52&gt;8,tab!C$157,tab!C$160)</f>
        <v>0.5</v>
      </c>
      <c r="AH52" s="39">
        <f t="shared" si="19"/>
        <v>0</v>
      </c>
      <c r="AI52" s="39">
        <f t="shared" si="20"/>
        <v>0</v>
      </c>
      <c r="AK52" s="39"/>
      <c r="AL52" s="39"/>
      <c r="AM52" s="92"/>
      <c r="AN52" s="174"/>
    </row>
    <row r="53" spans="2:40" ht="13.7" customHeight="1" x14ac:dyDescent="0.2">
      <c r="B53" s="20"/>
      <c r="C53" s="35"/>
      <c r="D53" s="175" t="str">
        <f>IF(dir!D26=0,"",dir!D26)</f>
        <v/>
      </c>
      <c r="E53" s="175" t="str">
        <f>IF(dir!E26=0,"",dir!E26)</f>
        <v/>
      </c>
      <c r="F53" s="175" t="str">
        <f>IF(dir!F26=0,"",dir!F26)</f>
        <v/>
      </c>
      <c r="G53" s="38" t="str">
        <f t="shared" si="21"/>
        <v/>
      </c>
      <c r="H53" s="176" t="str">
        <f>IF(dir!H26=0,"",dir!H26)</f>
        <v/>
      </c>
      <c r="I53" s="177" t="str">
        <f t="shared" si="22"/>
        <v/>
      </c>
      <c r="J53" s="177" t="str">
        <f>IF(E53="","",IF(dir!J26+1&gt;VLOOKUP(I53,Schaal2014,22,FALSE),dir!J26,dir!J26+1))</f>
        <v/>
      </c>
      <c r="K53" s="178" t="str">
        <f>IF(dir!K26="","",dir!K26)</f>
        <v/>
      </c>
      <c r="L53" s="871"/>
      <c r="M53" s="870">
        <f t="shared" ref="M53:N53" si="39">IF(M26="",0,M26)</f>
        <v>0</v>
      </c>
      <c r="N53" s="870">
        <f t="shared" si="39"/>
        <v>0</v>
      </c>
      <c r="O53" s="933" t="str">
        <f t="shared" si="24"/>
        <v/>
      </c>
      <c r="P53" s="933"/>
      <c r="Q53" s="933" t="str">
        <f t="shared" si="25"/>
        <v/>
      </c>
      <c r="R53" s="871"/>
      <c r="S53" s="934" t="str">
        <f t="shared" si="15"/>
        <v/>
      </c>
      <c r="T53" s="922" t="str">
        <f t="shared" si="26"/>
        <v/>
      </c>
      <c r="U53" s="1040" t="str">
        <f t="shared" si="27"/>
        <v/>
      </c>
      <c r="V53" s="169"/>
      <c r="W53" s="24"/>
      <c r="Z53" s="855" t="str">
        <f t="shared" si="16"/>
        <v/>
      </c>
      <c r="AA53" s="90">
        <f>+tab!$C$156</f>
        <v>0.62</v>
      </c>
      <c r="AB53" s="856" t="e">
        <f t="shared" si="28"/>
        <v>#VALUE!</v>
      </c>
      <c r="AC53" s="856" t="e">
        <f t="shared" si="29"/>
        <v>#VALUE!</v>
      </c>
      <c r="AD53" s="856" t="e">
        <f t="shared" si="30"/>
        <v>#VALUE!</v>
      </c>
      <c r="AE53" s="39" t="e">
        <f t="shared" si="17"/>
        <v>#VALUE!</v>
      </c>
      <c r="AF53" s="39">
        <f t="shared" si="18"/>
        <v>0</v>
      </c>
      <c r="AG53" s="857">
        <f>IF(I53&gt;8,tab!C$157,tab!C$160)</f>
        <v>0.5</v>
      </c>
      <c r="AH53" s="39">
        <f t="shared" si="19"/>
        <v>0</v>
      </c>
      <c r="AI53" s="39">
        <f t="shared" si="20"/>
        <v>0</v>
      </c>
      <c r="AK53" s="39"/>
      <c r="AL53" s="39"/>
      <c r="AM53" s="92"/>
      <c r="AN53" s="174"/>
    </row>
    <row r="54" spans="2:40" ht="13.7" customHeight="1" x14ac:dyDescent="0.2">
      <c r="B54" s="20"/>
      <c r="C54" s="35"/>
      <c r="D54" s="175" t="str">
        <f>IF(dir!D27=0,"",dir!D27)</f>
        <v/>
      </c>
      <c r="E54" s="175" t="str">
        <f>IF(dir!E27=0,"",dir!E27)</f>
        <v/>
      </c>
      <c r="F54" s="175" t="str">
        <f>IF(dir!F27=0,"",dir!F27)</f>
        <v/>
      </c>
      <c r="G54" s="38" t="str">
        <f t="shared" si="21"/>
        <v/>
      </c>
      <c r="H54" s="176" t="str">
        <f>IF(dir!H27=0,"",dir!H27)</f>
        <v/>
      </c>
      <c r="I54" s="177" t="str">
        <f t="shared" si="22"/>
        <v/>
      </c>
      <c r="J54" s="177" t="str">
        <f>IF(E54="","",IF(dir!J27+1&gt;VLOOKUP(I54,Schaal2014,22,FALSE),dir!J27,dir!J27+1))</f>
        <v/>
      </c>
      <c r="K54" s="178" t="str">
        <f>IF(dir!K27="","",dir!K27)</f>
        <v/>
      </c>
      <c r="L54" s="871"/>
      <c r="M54" s="870">
        <f t="shared" ref="M54:N54" si="40">IF(M27="",0,M27)</f>
        <v>0</v>
      </c>
      <c r="N54" s="870">
        <f t="shared" si="40"/>
        <v>0</v>
      </c>
      <c r="O54" s="933" t="str">
        <f t="shared" si="24"/>
        <v/>
      </c>
      <c r="P54" s="933"/>
      <c r="Q54" s="933" t="str">
        <f t="shared" si="25"/>
        <v/>
      </c>
      <c r="R54" s="871"/>
      <c r="S54" s="934" t="str">
        <f t="shared" si="15"/>
        <v/>
      </c>
      <c r="T54" s="922" t="str">
        <f t="shared" si="26"/>
        <v/>
      </c>
      <c r="U54" s="1040" t="str">
        <f t="shared" si="27"/>
        <v/>
      </c>
      <c r="V54" s="169"/>
      <c r="W54" s="24"/>
      <c r="Z54" s="855" t="str">
        <f t="shared" si="16"/>
        <v/>
      </c>
      <c r="AA54" s="90">
        <f>+tab!$C$156</f>
        <v>0.62</v>
      </c>
      <c r="AB54" s="856" t="e">
        <f t="shared" si="28"/>
        <v>#VALUE!</v>
      </c>
      <c r="AC54" s="856" t="e">
        <f t="shared" si="29"/>
        <v>#VALUE!</v>
      </c>
      <c r="AD54" s="856" t="e">
        <f t="shared" si="30"/>
        <v>#VALUE!</v>
      </c>
      <c r="AE54" s="39" t="e">
        <f t="shared" si="17"/>
        <v>#VALUE!</v>
      </c>
      <c r="AF54" s="39">
        <f t="shared" si="18"/>
        <v>0</v>
      </c>
      <c r="AG54" s="857">
        <f>IF(I54&gt;8,tab!C$157,tab!C$160)</f>
        <v>0.5</v>
      </c>
      <c r="AH54" s="39">
        <f t="shared" si="19"/>
        <v>0</v>
      </c>
      <c r="AI54" s="39">
        <f t="shared" si="20"/>
        <v>0</v>
      </c>
      <c r="AK54" s="39"/>
      <c r="AL54" s="39"/>
      <c r="AM54" s="92"/>
      <c r="AN54" s="174"/>
    </row>
    <row r="55" spans="2:40" ht="13.7" customHeight="1" x14ac:dyDescent="0.2">
      <c r="B55" s="20"/>
      <c r="C55" s="35"/>
      <c r="D55" s="175" t="str">
        <f>IF(dir!D28=0,"",dir!D28)</f>
        <v/>
      </c>
      <c r="E55" s="175" t="str">
        <f>IF(dir!E28=0,"",dir!E28)</f>
        <v/>
      </c>
      <c r="F55" s="175" t="str">
        <f>IF(dir!F28=0,"",dir!F28)</f>
        <v/>
      </c>
      <c r="G55" s="38" t="str">
        <f t="shared" si="21"/>
        <v/>
      </c>
      <c r="H55" s="176" t="str">
        <f>IF(dir!H28=0,"",dir!H28)</f>
        <v/>
      </c>
      <c r="I55" s="177" t="str">
        <f t="shared" si="22"/>
        <v/>
      </c>
      <c r="J55" s="177" t="str">
        <f>IF(E55="","",IF(dir!J28+1&gt;VLOOKUP(I55,Schaal2014,22,FALSE),dir!J28,dir!J28+1))</f>
        <v/>
      </c>
      <c r="K55" s="178" t="str">
        <f>IF(dir!K28="","",dir!K28)</f>
        <v/>
      </c>
      <c r="L55" s="871"/>
      <c r="M55" s="870">
        <f t="shared" ref="M55:N55" si="41">IF(M28="",0,M28)</f>
        <v>0</v>
      </c>
      <c r="N55" s="870">
        <f t="shared" si="41"/>
        <v>0</v>
      </c>
      <c r="O55" s="933" t="str">
        <f t="shared" si="24"/>
        <v/>
      </c>
      <c r="P55" s="933"/>
      <c r="Q55" s="933" t="str">
        <f t="shared" si="25"/>
        <v/>
      </c>
      <c r="R55" s="871"/>
      <c r="S55" s="934" t="str">
        <f t="shared" si="15"/>
        <v/>
      </c>
      <c r="T55" s="922" t="str">
        <f t="shared" si="26"/>
        <v/>
      </c>
      <c r="U55" s="1040" t="str">
        <f t="shared" si="27"/>
        <v/>
      </c>
      <c r="V55" s="169"/>
      <c r="W55" s="24"/>
      <c r="Z55" s="855" t="str">
        <f t="shared" si="16"/>
        <v/>
      </c>
      <c r="AA55" s="90">
        <f>+tab!$C$156</f>
        <v>0.62</v>
      </c>
      <c r="AB55" s="856" t="e">
        <f t="shared" si="28"/>
        <v>#VALUE!</v>
      </c>
      <c r="AC55" s="856" t="e">
        <f t="shared" si="29"/>
        <v>#VALUE!</v>
      </c>
      <c r="AD55" s="856" t="e">
        <f t="shared" si="30"/>
        <v>#VALUE!</v>
      </c>
      <c r="AE55" s="39" t="e">
        <f t="shared" si="17"/>
        <v>#VALUE!</v>
      </c>
      <c r="AF55" s="39">
        <f t="shared" si="18"/>
        <v>0</v>
      </c>
      <c r="AG55" s="857">
        <f>IF(I55&gt;8,tab!C$157,tab!C$160)</f>
        <v>0.5</v>
      </c>
      <c r="AH55" s="39">
        <f t="shared" si="19"/>
        <v>0</v>
      </c>
      <c r="AI55" s="39">
        <f t="shared" si="20"/>
        <v>0</v>
      </c>
      <c r="AK55" s="39"/>
      <c r="AL55" s="39"/>
      <c r="AM55" s="92"/>
      <c r="AN55" s="174"/>
    </row>
    <row r="56" spans="2:40" ht="13.7" customHeight="1" x14ac:dyDescent="0.2">
      <c r="B56" s="20"/>
      <c r="C56" s="35"/>
      <c r="D56" s="175" t="str">
        <f>IF(dir!D29=0,"",dir!D29)</f>
        <v/>
      </c>
      <c r="E56" s="175" t="str">
        <f>IF(dir!E29=0,"",dir!E29)</f>
        <v/>
      </c>
      <c r="F56" s="175" t="str">
        <f>IF(dir!F29=0,"",dir!F29)</f>
        <v/>
      </c>
      <c r="G56" s="38" t="str">
        <f t="shared" si="21"/>
        <v/>
      </c>
      <c r="H56" s="176" t="str">
        <f>IF(dir!H29=0,"",dir!H29)</f>
        <v/>
      </c>
      <c r="I56" s="177" t="str">
        <f t="shared" si="22"/>
        <v/>
      </c>
      <c r="J56" s="177" t="str">
        <f>IF(E56="","",IF(dir!J29+1&gt;VLOOKUP(I56,Schaal2014,22,FALSE),dir!J29,dir!J29+1))</f>
        <v/>
      </c>
      <c r="K56" s="178" t="str">
        <f>IF(dir!K29="","",dir!K29)</f>
        <v/>
      </c>
      <c r="L56" s="871"/>
      <c r="M56" s="870">
        <f t="shared" ref="M56:N56" si="42">IF(M29="",0,M29)</f>
        <v>0</v>
      </c>
      <c r="N56" s="870">
        <f t="shared" si="42"/>
        <v>0</v>
      </c>
      <c r="O56" s="933" t="str">
        <f t="shared" si="24"/>
        <v/>
      </c>
      <c r="P56" s="933"/>
      <c r="Q56" s="933" t="str">
        <f t="shared" si="25"/>
        <v/>
      </c>
      <c r="R56" s="871"/>
      <c r="S56" s="934" t="str">
        <f t="shared" si="15"/>
        <v/>
      </c>
      <c r="T56" s="922" t="str">
        <f t="shared" si="26"/>
        <v/>
      </c>
      <c r="U56" s="1040" t="str">
        <f t="shared" si="27"/>
        <v/>
      </c>
      <c r="V56" s="169"/>
      <c r="W56" s="24"/>
      <c r="Z56" s="855" t="str">
        <f t="shared" si="16"/>
        <v/>
      </c>
      <c r="AA56" s="90">
        <f>+tab!$C$156</f>
        <v>0.62</v>
      </c>
      <c r="AB56" s="856" t="e">
        <f t="shared" si="28"/>
        <v>#VALUE!</v>
      </c>
      <c r="AC56" s="856" t="e">
        <f t="shared" si="29"/>
        <v>#VALUE!</v>
      </c>
      <c r="AD56" s="856" t="e">
        <f t="shared" si="30"/>
        <v>#VALUE!</v>
      </c>
      <c r="AE56" s="39" t="e">
        <f t="shared" si="17"/>
        <v>#VALUE!</v>
      </c>
      <c r="AF56" s="39">
        <f t="shared" si="18"/>
        <v>0</v>
      </c>
      <c r="AG56" s="857">
        <f>IF(I56&gt;8,tab!C$157,tab!C$160)</f>
        <v>0.5</v>
      </c>
      <c r="AH56" s="39">
        <f t="shared" si="19"/>
        <v>0</v>
      </c>
      <c r="AI56" s="39">
        <f t="shared" si="20"/>
        <v>0</v>
      </c>
      <c r="AK56" s="39"/>
      <c r="AL56" s="39"/>
      <c r="AM56" s="174"/>
      <c r="AN56" s="92"/>
    </row>
    <row r="57" spans="2:40" ht="13.7" customHeight="1" x14ac:dyDescent="0.2">
      <c r="B57" s="20"/>
      <c r="C57" s="35"/>
      <c r="D57" s="175" t="str">
        <f>IF(dir!D30=0,"",dir!D30)</f>
        <v/>
      </c>
      <c r="E57" s="175" t="str">
        <f>IF(dir!E30=0,"",dir!E30)</f>
        <v/>
      </c>
      <c r="F57" s="175" t="str">
        <f>IF(dir!F30=0,"",dir!F30)</f>
        <v/>
      </c>
      <c r="G57" s="38" t="str">
        <f t="shared" si="21"/>
        <v/>
      </c>
      <c r="H57" s="176" t="str">
        <f>IF(dir!H30=0,"",dir!H30)</f>
        <v/>
      </c>
      <c r="I57" s="177" t="str">
        <f t="shared" si="22"/>
        <v/>
      </c>
      <c r="J57" s="177" t="str">
        <f>IF(E57="","",IF(dir!J30+1&gt;VLOOKUP(I57,Schaal2014,22,FALSE),dir!J30,dir!J30+1))</f>
        <v/>
      </c>
      <c r="K57" s="178" t="str">
        <f>IF(dir!K30="","",dir!K30)</f>
        <v/>
      </c>
      <c r="L57" s="871"/>
      <c r="M57" s="870">
        <f t="shared" ref="M57:N57" si="43">IF(M30="",0,M30)</f>
        <v>0</v>
      </c>
      <c r="N57" s="870">
        <f t="shared" si="43"/>
        <v>0</v>
      </c>
      <c r="O57" s="933" t="str">
        <f t="shared" si="24"/>
        <v/>
      </c>
      <c r="P57" s="933"/>
      <c r="Q57" s="933" t="str">
        <f t="shared" si="25"/>
        <v/>
      </c>
      <c r="R57" s="871"/>
      <c r="S57" s="934" t="str">
        <f t="shared" si="15"/>
        <v/>
      </c>
      <c r="T57" s="922" t="str">
        <f t="shared" si="26"/>
        <v/>
      </c>
      <c r="U57" s="1040" t="str">
        <f t="shared" si="27"/>
        <v/>
      </c>
      <c r="V57" s="169"/>
      <c r="W57" s="24"/>
      <c r="Z57" s="855" t="str">
        <f t="shared" si="16"/>
        <v/>
      </c>
      <c r="AA57" s="90">
        <f>+tab!$C$156</f>
        <v>0.62</v>
      </c>
      <c r="AB57" s="856" t="e">
        <f t="shared" si="28"/>
        <v>#VALUE!</v>
      </c>
      <c r="AC57" s="856" t="e">
        <f t="shared" si="29"/>
        <v>#VALUE!</v>
      </c>
      <c r="AD57" s="856" t="e">
        <f t="shared" si="30"/>
        <v>#VALUE!</v>
      </c>
      <c r="AE57" s="39" t="e">
        <f t="shared" si="17"/>
        <v>#VALUE!</v>
      </c>
      <c r="AF57" s="39">
        <f t="shared" si="18"/>
        <v>0</v>
      </c>
      <c r="AG57" s="857">
        <f>IF(I57&gt;8,tab!C$157,tab!C$160)</f>
        <v>0.5</v>
      </c>
      <c r="AH57" s="39">
        <f t="shared" si="19"/>
        <v>0</v>
      </c>
      <c r="AI57" s="39">
        <f t="shared" si="20"/>
        <v>0</v>
      </c>
      <c r="AK57" s="39"/>
      <c r="AL57" s="39"/>
      <c r="AM57" s="174"/>
      <c r="AN57" s="92"/>
    </row>
    <row r="58" spans="2:40" ht="13.7" customHeight="1" x14ac:dyDescent="0.2">
      <c r="B58" s="20"/>
      <c r="C58" s="35"/>
      <c r="D58" s="31"/>
      <c r="E58" s="31"/>
      <c r="F58" s="31"/>
      <c r="G58" s="184"/>
      <c r="H58" s="1179"/>
      <c r="I58" s="36"/>
      <c r="J58" s="36"/>
      <c r="K58" s="951">
        <f>SUM(K43:K57)</f>
        <v>1</v>
      </c>
      <c r="L58" s="858"/>
      <c r="M58" s="952">
        <f t="shared" ref="M58:Q58" si="44">SUM(M43:M57)</f>
        <v>0</v>
      </c>
      <c r="N58" s="952">
        <f t="shared" si="44"/>
        <v>0</v>
      </c>
      <c r="O58" s="952">
        <f t="shared" si="44"/>
        <v>40</v>
      </c>
      <c r="P58" s="952">
        <f t="shared" si="44"/>
        <v>0</v>
      </c>
      <c r="Q58" s="952">
        <f t="shared" si="44"/>
        <v>40</v>
      </c>
      <c r="R58" s="858"/>
      <c r="S58" s="953">
        <f t="shared" ref="S58:U58" si="45">SUM(S43:S57)</f>
        <v>55908.373670886082</v>
      </c>
      <c r="T58" s="953">
        <f t="shared" si="45"/>
        <v>1381.306329113924</v>
      </c>
      <c r="U58" s="954">
        <f t="shared" si="45"/>
        <v>57289.680000000008</v>
      </c>
      <c r="V58" s="185"/>
      <c r="W58" s="24"/>
      <c r="Z58" s="198"/>
      <c r="AI58" s="198">
        <f>SUM(AI43:AI57)</f>
        <v>0</v>
      </c>
      <c r="AK58" s="39"/>
      <c r="AL58" s="39"/>
    </row>
    <row r="59" spans="2:40" ht="13.7" customHeight="1" x14ac:dyDescent="0.2">
      <c r="B59" s="20"/>
      <c r="C59" s="41"/>
      <c r="D59" s="187"/>
      <c r="E59" s="187"/>
      <c r="F59" s="187"/>
      <c r="G59" s="188"/>
      <c r="H59" s="1180"/>
      <c r="I59" s="188"/>
      <c r="J59" s="189"/>
      <c r="K59" s="190"/>
      <c r="L59" s="190"/>
      <c r="M59" s="187"/>
      <c r="N59" s="187"/>
      <c r="O59" s="187"/>
      <c r="P59" s="187"/>
      <c r="Q59" s="187"/>
      <c r="R59" s="190"/>
      <c r="S59" s="189"/>
      <c r="T59" s="189"/>
      <c r="U59" s="191"/>
      <c r="V59" s="194"/>
      <c r="W59" s="24"/>
      <c r="Z59" s="198"/>
      <c r="AI59" s="198"/>
      <c r="AK59" s="39"/>
      <c r="AL59" s="39"/>
    </row>
    <row r="60" spans="2:40" ht="13.7" customHeight="1" x14ac:dyDescent="0.2">
      <c r="B60" s="44"/>
      <c r="C60" s="45"/>
      <c r="D60" s="71"/>
      <c r="E60" s="71"/>
      <c r="F60" s="71"/>
      <c r="G60" s="46"/>
      <c r="H60" s="1181"/>
      <c r="I60" s="46"/>
      <c r="J60" s="199"/>
      <c r="K60" s="200"/>
      <c r="L60" s="200"/>
      <c r="M60" s="45"/>
      <c r="N60" s="45"/>
      <c r="O60" s="45"/>
      <c r="P60" s="45"/>
      <c r="Q60" s="45"/>
      <c r="R60" s="200"/>
      <c r="S60" s="202"/>
      <c r="T60" s="202"/>
      <c r="U60" s="1041"/>
      <c r="V60" s="45"/>
      <c r="W60" s="48"/>
      <c r="AK60" s="39"/>
      <c r="AL60" s="39"/>
    </row>
    <row r="61" spans="2:40" ht="13.7" customHeight="1" x14ac:dyDescent="0.2">
      <c r="I61" s="9"/>
      <c r="K61" s="180"/>
      <c r="L61" s="180"/>
      <c r="R61" s="180"/>
      <c r="S61" s="207"/>
      <c r="T61" s="207"/>
      <c r="U61" s="1042"/>
      <c r="AK61" s="39"/>
      <c r="AL61" s="39"/>
    </row>
    <row r="62" spans="2:40" ht="13.7" customHeight="1" x14ac:dyDescent="0.2">
      <c r="C62" s="39" t="s">
        <v>49</v>
      </c>
      <c r="E62" s="211" t="str">
        <f>tab!E2</f>
        <v>2016/17</v>
      </c>
      <c r="I62" s="9"/>
      <c r="K62" s="180"/>
      <c r="L62" s="180"/>
      <c r="R62" s="180"/>
      <c r="S62" s="207"/>
      <c r="T62" s="207"/>
      <c r="U62" s="1042"/>
      <c r="AK62" s="39"/>
      <c r="AL62" s="39"/>
    </row>
    <row r="63" spans="2:40" ht="13.7" customHeight="1" x14ac:dyDescent="0.2">
      <c r="C63" s="84" t="s">
        <v>165</v>
      </c>
      <c r="E63" s="211">
        <f>tab!F3</f>
        <v>42644</v>
      </c>
      <c r="I63" s="9"/>
      <c r="K63" s="180"/>
      <c r="L63" s="180"/>
      <c r="R63" s="180"/>
      <c r="S63" s="207"/>
      <c r="T63" s="207"/>
      <c r="U63" s="1042"/>
      <c r="AK63" s="39"/>
      <c r="AL63" s="39"/>
    </row>
    <row r="64" spans="2:40" ht="13.7" customHeight="1" x14ac:dyDescent="0.2">
      <c r="I64" s="9"/>
      <c r="K64" s="180"/>
      <c r="L64" s="180"/>
      <c r="R64" s="180"/>
      <c r="S64" s="207"/>
      <c r="T64" s="207"/>
      <c r="U64" s="1042"/>
    </row>
    <row r="65" spans="3:40" ht="13.7" customHeight="1" x14ac:dyDescent="0.2">
      <c r="C65" s="25"/>
      <c r="D65" s="145"/>
      <c r="E65" s="146"/>
      <c r="F65" s="68"/>
      <c r="G65" s="27"/>
      <c r="H65" s="147"/>
      <c r="I65" s="148"/>
      <c r="J65" s="148"/>
      <c r="K65" s="149"/>
      <c r="L65" s="149"/>
      <c r="M65" s="26"/>
      <c r="N65" s="26"/>
      <c r="O65" s="26"/>
      <c r="P65" s="26"/>
      <c r="Q65" s="26"/>
      <c r="R65" s="149"/>
      <c r="S65" s="150"/>
      <c r="T65" s="150"/>
      <c r="U65" s="449"/>
      <c r="V65" s="28"/>
      <c r="AB65" s="85"/>
      <c r="AC65" s="91"/>
      <c r="AD65" s="85"/>
      <c r="AE65" s="85"/>
      <c r="AF65" s="85"/>
      <c r="AG65" s="85"/>
      <c r="AH65" s="86"/>
      <c r="AI65" s="87"/>
      <c r="AJ65" s="88"/>
      <c r="AK65" s="123"/>
      <c r="AL65" s="86"/>
    </row>
    <row r="66" spans="3:40" s="152" customFormat="1" ht="13.7" customHeight="1" x14ac:dyDescent="0.2">
      <c r="C66" s="154"/>
      <c r="D66" s="1234" t="s">
        <v>166</v>
      </c>
      <c r="E66" s="1235"/>
      <c r="F66" s="1235"/>
      <c r="G66" s="1235"/>
      <c r="H66" s="1235"/>
      <c r="I66" s="1236"/>
      <c r="J66" s="1236"/>
      <c r="K66" s="1236"/>
      <c r="L66" s="1151"/>
      <c r="M66" s="1149" t="s">
        <v>627</v>
      </c>
      <c r="N66" s="925"/>
      <c r="O66" s="925"/>
      <c r="P66" s="925"/>
      <c r="Q66" s="925"/>
      <c r="R66" s="1151"/>
      <c r="S66" s="1234" t="s">
        <v>637</v>
      </c>
      <c r="T66" s="1234"/>
      <c r="U66" s="1236"/>
      <c r="V66" s="156"/>
      <c r="W66" s="158"/>
      <c r="X66" s="158"/>
      <c r="Y66" s="159"/>
      <c r="Z66" s="160"/>
      <c r="AA66" s="159"/>
      <c r="AM66" s="158"/>
      <c r="AN66" s="158"/>
    </row>
    <row r="67" spans="3:40" s="152" customFormat="1" ht="13.7" customHeight="1" x14ac:dyDescent="0.2">
      <c r="C67" s="154"/>
      <c r="D67" s="898" t="s">
        <v>662</v>
      </c>
      <c r="E67" s="898" t="s">
        <v>121</v>
      </c>
      <c r="F67" s="898" t="s">
        <v>168</v>
      </c>
      <c r="G67" s="1168" t="s">
        <v>169</v>
      </c>
      <c r="H67" s="1169" t="s">
        <v>170</v>
      </c>
      <c r="I67" s="1168" t="s">
        <v>171</v>
      </c>
      <c r="J67" s="1168" t="s">
        <v>172</v>
      </c>
      <c r="K67" s="930" t="s">
        <v>173</v>
      </c>
      <c r="L67" s="927"/>
      <c r="M67" s="916" t="s">
        <v>628</v>
      </c>
      <c r="N67" s="916" t="s">
        <v>630</v>
      </c>
      <c r="O67" s="916" t="s">
        <v>632</v>
      </c>
      <c r="P67" s="916" t="s">
        <v>634</v>
      </c>
      <c r="Q67" s="918" t="s">
        <v>636</v>
      </c>
      <c r="R67" s="927"/>
      <c r="S67" s="928" t="s">
        <v>638</v>
      </c>
      <c r="T67" s="928" t="s">
        <v>641</v>
      </c>
      <c r="U67" s="1038" t="s">
        <v>174</v>
      </c>
      <c r="V67" s="162"/>
      <c r="W67" s="164"/>
      <c r="X67" s="164"/>
      <c r="Y67" s="165"/>
      <c r="Z67" s="848" t="s">
        <v>180</v>
      </c>
      <c r="AA67" s="849" t="s">
        <v>643</v>
      </c>
      <c r="AB67" s="850" t="s">
        <v>644</v>
      </c>
      <c r="AC67" s="850" t="s">
        <v>644</v>
      </c>
      <c r="AD67" s="850" t="s">
        <v>647</v>
      </c>
      <c r="AE67" s="850" t="s">
        <v>652</v>
      </c>
      <c r="AF67" s="850" t="s">
        <v>650</v>
      </c>
      <c r="AG67" s="850" t="s">
        <v>653</v>
      </c>
      <c r="AH67" s="850" t="s">
        <v>175</v>
      </c>
      <c r="AI67" s="854" t="s">
        <v>176</v>
      </c>
      <c r="AJ67" s="850" t="s">
        <v>185</v>
      </c>
      <c r="AK67" s="850" t="s">
        <v>186</v>
      </c>
      <c r="AL67" s="850" t="s">
        <v>187</v>
      </c>
      <c r="AM67" s="851" t="s">
        <v>188</v>
      </c>
      <c r="AN67" s="851" t="s">
        <v>1</v>
      </c>
    </row>
    <row r="68" spans="3:40" s="196" customFormat="1" ht="13.7" customHeight="1" x14ac:dyDescent="0.2">
      <c r="C68" s="168"/>
      <c r="D68" s="1150"/>
      <c r="E68" s="898"/>
      <c r="F68" s="929"/>
      <c r="G68" s="1168" t="s">
        <v>177</v>
      </c>
      <c r="H68" s="1169" t="s">
        <v>178</v>
      </c>
      <c r="I68" s="1168"/>
      <c r="J68" s="1168"/>
      <c r="K68" s="930" t="s">
        <v>179</v>
      </c>
      <c r="L68" s="927"/>
      <c r="M68" s="916" t="s">
        <v>629</v>
      </c>
      <c r="N68" s="916" t="s">
        <v>631</v>
      </c>
      <c r="O68" s="916" t="s">
        <v>633</v>
      </c>
      <c r="P68" s="916" t="s">
        <v>635</v>
      </c>
      <c r="Q68" s="918" t="s">
        <v>182</v>
      </c>
      <c r="R68" s="927"/>
      <c r="S68" s="928" t="s">
        <v>639</v>
      </c>
      <c r="T68" s="928" t="s">
        <v>640</v>
      </c>
      <c r="U68" s="1038" t="s">
        <v>182</v>
      </c>
      <c r="V68" s="169"/>
      <c r="Z68" s="850" t="s">
        <v>642</v>
      </c>
      <c r="AA68" s="853">
        <v>0.62</v>
      </c>
      <c r="AB68" s="850" t="s">
        <v>645</v>
      </c>
      <c r="AC68" s="850" t="s">
        <v>646</v>
      </c>
      <c r="AD68" s="850" t="s">
        <v>648</v>
      </c>
      <c r="AE68" s="850" t="s">
        <v>651</v>
      </c>
      <c r="AF68" s="850" t="s">
        <v>651</v>
      </c>
      <c r="AG68" s="850" t="s">
        <v>649</v>
      </c>
      <c r="AH68" s="850"/>
      <c r="AI68" s="850" t="s">
        <v>181</v>
      </c>
      <c r="AJ68" s="850" t="s">
        <v>189</v>
      </c>
      <c r="AK68" s="850" t="s">
        <v>189</v>
      </c>
      <c r="AL68" s="850"/>
      <c r="AM68" s="850" t="s">
        <v>1</v>
      </c>
      <c r="AN68" s="852"/>
    </row>
    <row r="69" spans="3:40" ht="13.7" customHeight="1" x14ac:dyDescent="0.2">
      <c r="C69" s="35"/>
      <c r="D69" s="1150"/>
      <c r="E69" s="1150"/>
      <c r="F69" s="1150"/>
      <c r="G69" s="931"/>
      <c r="H69" s="1178"/>
      <c r="I69" s="1168"/>
      <c r="J69" s="1168"/>
      <c r="K69" s="930"/>
      <c r="L69" s="930"/>
      <c r="M69" s="931"/>
      <c r="N69" s="931"/>
      <c r="O69" s="931"/>
      <c r="P69" s="931"/>
      <c r="Q69" s="931"/>
      <c r="R69" s="930"/>
      <c r="S69" s="932"/>
      <c r="T69" s="932"/>
      <c r="U69" s="1039"/>
      <c r="V69" s="6"/>
      <c r="AB69" s="39"/>
      <c r="AC69" s="39"/>
      <c r="AK69" s="39"/>
      <c r="AL69" s="39"/>
      <c r="AN69" s="174"/>
    </row>
    <row r="70" spans="3:40" ht="13.7" customHeight="1" x14ac:dyDescent="0.2">
      <c r="C70" s="35"/>
      <c r="D70" s="175" t="str">
        <f>IF(dir!D43=0,"",dir!D43)</f>
        <v/>
      </c>
      <c r="E70" s="175" t="str">
        <f>IF(dir!E43=0,"",dir!E43)</f>
        <v>piet</v>
      </c>
      <c r="F70" s="175" t="str">
        <f>IF(dir!F43=0,"",dir!F43)</f>
        <v>directeur</v>
      </c>
      <c r="G70" s="38">
        <f>IF(G43="","",G43+1)</f>
        <v>39</v>
      </c>
      <c r="H70" s="176">
        <f>IF(dir!H43=0,"",dir!H43)</f>
        <v>28031</v>
      </c>
      <c r="I70" s="177" t="str">
        <f>IF(I43=0,"",I43)</f>
        <v>DB</v>
      </c>
      <c r="J70" s="177">
        <f>IF(E70="","",IF(dir!J43+1&gt;VLOOKUP(I70,Schaal2014,22,FALSE),dir!J43,dir!J43+1))</f>
        <v>3</v>
      </c>
      <c r="K70" s="178">
        <f>IF(dir!K43="","",dir!K43)</f>
        <v>1</v>
      </c>
      <c r="L70" s="871"/>
      <c r="M70" s="870">
        <f>IF(M43="",0,M43)</f>
        <v>0</v>
      </c>
      <c r="N70" s="870">
        <f>IF(N43="",0,N43)</f>
        <v>0</v>
      </c>
      <c r="O70" s="933">
        <f>IF(K70="","",IF(K70*40&gt;40,40,K70*40))</f>
        <v>40</v>
      </c>
      <c r="P70" s="933"/>
      <c r="Q70" s="933">
        <f>IF(K70="","",SUM(M70:P70))</f>
        <v>40</v>
      </c>
      <c r="R70" s="871"/>
      <c r="S70" s="934">
        <f t="shared" ref="S70:S84" si="46">IF(K70="","",(1659*K70-Q70)*AC70)</f>
        <v>59854.400723327308</v>
      </c>
      <c r="T70" s="922">
        <f>IF(K70="","",(Q70*AD70)+AB70*(AE70+AF70*(1-AG70)))</f>
        <v>1478.7992766726943</v>
      </c>
      <c r="U70" s="1040">
        <f>IF(K70="","",(S70+T70))</f>
        <v>61333.200000000004</v>
      </c>
      <c r="V70" s="169"/>
      <c r="Z70" s="855">
        <f t="shared" ref="Z70:Z84" si="47">IF(I70="","",VLOOKUP(I70,Schaal2014,J70+1,FALSE))</f>
        <v>3155</v>
      </c>
      <c r="AA70" s="90">
        <f>+tab!$C$156</f>
        <v>0.62</v>
      </c>
      <c r="AB70" s="856">
        <f>Z70*12/1659</f>
        <v>22.820976491862567</v>
      </c>
      <c r="AC70" s="856">
        <f>Z70*12*(1+AA70)/1659</f>
        <v>36.96998191681736</v>
      </c>
      <c r="AD70" s="856">
        <f>AC70-AB70</f>
        <v>14.149005424954794</v>
      </c>
      <c r="AE70" s="39">
        <f t="shared" ref="AE70:AE84" si="48">O70+P70</f>
        <v>40</v>
      </c>
      <c r="AF70" s="39">
        <f t="shared" ref="AF70:AF84" si="49">M70+N70</f>
        <v>0</v>
      </c>
      <c r="AG70" s="857">
        <f>IF(I70&gt;8,tab!C$157,tab!C$160)</f>
        <v>0.5</v>
      </c>
      <c r="AH70" s="39">
        <f t="shared" ref="AH70:AH84" si="50">IF(G70&lt;25,0,IF(G70=25,25,IF(G70&lt;40,0,IF(G70=40,40,IF(G70&gt;=40,0)))))</f>
        <v>0</v>
      </c>
      <c r="AI70" s="39">
        <f t="shared" ref="AI70:AI84" si="51">IF(AH70=25,(Z70*1.08*(K70)/2),IF(AH70=40,(Z70*1.08*(K70)),IF(AH70=0,0)))</f>
        <v>0</v>
      </c>
      <c r="AK70" s="39"/>
      <c r="AL70" s="39"/>
      <c r="AM70" s="174"/>
      <c r="AN70" s="92"/>
    </row>
    <row r="71" spans="3:40" ht="13.7" customHeight="1" x14ac:dyDescent="0.2">
      <c r="C71" s="35"/>
      <c r="D71" s="175" t="str">
        <f>IF(dir!D44=0,"",dir!D44)</f>
        <v/>
      </c>
      <c r="E71" s="175" t="str">
        <f>IF(dir!E44=0,"",dir!E44)</f>
        <v/>
      </c>
      <c r="F71" s="175" t="str">
        <f>IF(dir!F44=0,"",dir!F44)</f>
        <v/>
      </c>
      <c r="G71" s="38" t="str">
        <f t="shared" ref="G71:G84" si="52">IF(G44="","",G44+1)</f>
        <v/>
      </c>
      <c r="H71" s="176" t="str">
        <f>IF(dir!H44=0,"",dir!H44)</f>
        <v/>
      </c>
      <c r="I71" s="177" t="str">
        <f t="shared" ref="I71:I84" si="53">IF(I44=0,"",I44)</f>
        <v/>
      </c>
      <c r="J71" s="177" t="str">
        <f>IF(E71="","",IF(dir!J44+1&gt;VLOOKUP(I71,Schaal2014,22,FALSE),dir!J44,dir!J44+1))</f>
        <v/>
      </c>
      <c r="K71" s="178" t="str">
        <f>IF(dir!K44="","",dir!K44)</f>
        <v/>
      </c>
      <c r="L71" s="871"/>
      <c r="M71" s="870">
        <f t="shared" ref="M71:N71" si="54">IF(M44="",0,M44)</f>
        <v>0</v>
      </c>
      <c r="N71" s="870">
        <f t="shared" si="54"/>
        <v>0</v>
      </c>
      <c r="O71" s="933" t="str">
        <f t="shared" ref="O71:O84" si="55">IF(K71="","",IF(K71*40&gt;40,40,K71*40))</f>
        <v/>
      </c>
      <c r="P71" s="933"/>
      <c r="Q71" s="933" t="str">
        <f t="shared" ref="Q71:Q84" si="56">IF(K71="","",SUM(M71:P71))</f>
        <v/>
      </c>
      <c r="R71" s="871"/>
      <c r="S71" s="934" t="str">
        <f t="shared" si="46"/>
        <v/>
      </c>
      <c r="T71" s="922" t="str">
        <f t="shared" ref="T71:T84" si="57">IF(K71="","",(Q71*AD71)+AB71*(AE71+AF71*(1-AG71)))</f>
        <v/>
      </c>
      <c r="U71" s="1040" t="str">
        <f t="shared" ref="U71:U84" si="58">IF(K71="","",(S71+T71))</f>
        <v/>
      </c>
      <c r="V71" s="169"/>
      <c r="Z71" s="855" t="str">
        <f t="shared" si="47"/>
        <v/>
      </c>
      <c r="AA71" s="90">
        <f>+tab!$C$156</f>
        <v>0.62</v>
      </c>
      <c r="AB71" s="856" t="e">
        <f t="shared" ref="AB71:AB84" si="59">Z71*12/1659</f>
        <v>#VALUE!</v>
      </c>
      <c r="AC71" s="856" t="e">
        <f t="shared" ref="AC71:AC84" si="60">Z71*12*(1+AA71)/1659</f>
        <v>#VALUE!</v>
      </c>
      <c r="AD71" s="856" t="e">
        <f t="shared" ref="AD71:AD84" si="61">AC71-AB71</f>
        <v>#VALUE!</v>
      </c>
      <c r="AE71" s="39" t="e">
        <f t="shared" si="48"/>
        <v>#VALUE!</v>
      </c>
      <c r="AF71" s="39">
        <f t="shared" si="49"/>
        <v>0</v>
      </c>
      <c r="AG71" s="857">
        <f>IF(I71&gt;8,tab!C$157,tab!C$160)</f>
        <v>0.5</v>
      </c>
      <c r="AH71" s="39">
        <f t="shared" si="50"/>
        <v>0</v>
      </c>
      <c r="AI71" s="39">
        <f t="shared" si="51"/>
        <v>0</v>
      </c>
      <c r="AK71" s="39"/>
      <c r="AL71" s="39"/>
      <c r="AM71" s="92"/>
      <c r="AN71" s="174"/>
    </row>
    <row r="72" spans="3:40" ht="13.7" customHeight="1" x14ac:dyDescent="0.2">
      <c r="C72" s="35"/>
      <c r="D72" s="175" t="str">
        <f>IF(dir!D45=0,"",dir!D45)</f>
        <v/>
      </c>
      <c r="E72" s="175" t="str">
        <f>IF(dir!E45=0,"",dir!E45)</f>
        <v/>
      </c>
      <c r="F72" s="175" t="str">
        <f>IF(dir!F45=0,"",dir!F45)</f>
        <v/>
      </c>
      <c r="G72" s="38" t="str">
        <f t="shared" si="52"/>
        <v/>
      </c>
      <c r="H72" s="176" t="str">
        <f>IF(dir!H45=0,"",dir!H45)</f>
        <v/>
      </c>
      <c r="I72" s="177" t="str">
        <f t="shared" si="53"/>
        <v/>
      </c>
      <c r="J72" s="177" t="str">
        <f>IF(E72="","",IF(dir!J45+1&gt;VLOOKUP(I72,Schaal2014,22,FALSE),dir!J45,dir!J45+1))</f>
        <v/>
      </c>
      <c r="K72" s="178" t="str">
        <f>IF(dir!K45="","",dir!K45)</f>
        <v/>
      </c>
      <c r="L72" s="871"/>
      <c r="M72" s="870">
        <f t="shared" ref="M72:N72" si="62">IF(M45="",0,M45)</f>
        <v>0</v>
      </c>
      <c r="N72" s="870">
        <f t="shared" si="62"/>
        <v>0</v>
      </c>
      <c r="O72" s="933" t="str">
        <f t="shared" si="55"/>
        <v/>
      </c>
      <c r="P72" s="933"/>
      <c r="Q72" s="933" t="str">
        <f t="shared" si="56"/>
        <v/>
      </c>
      <c r="R72" s="871"/>
      <c r="S72" s="934" t="str">
        <f t="shared" si="46"/>
        <v/>
      </c>
      <c r="T72" s="922" t="str">
        <f t="shared" si="57"/>
        <v/>
      </c>
      <c r="U72" s="1040" t="str">
        <f t="shared" si="58"/>
        <v/>
      </c>
      <c r="V72" s="169"/>
      <c r="Z72" s="855" t="str">
        <f t="shared" si="47"/>
        <v/>
      </c>
      <c r="AA72" s="90">
        <f>+tab!$C$156</f>
        <v>0.62</v>
      </c>
      <c r="AB72" s="856" t="e">
        <f t="shared" si="59"/>
        <v>#VALUE!</v>
      </c>
      <c r="AC72" s="856" t="e">
        <f t="shared" si="60"/>
        <v>#VALUE!</v>
      </c>
      <c r="AD72" s="856" t="e">
        <f t="shared" si="61"/>
        <v>#VALUE!</v>
      </c>
      <c r="AE72" s="39" t="e">
        <f t="shared" si="48"/>
        <v>#VALUE!</v>
      </c>
      <c r="AF72" s="39">
        <f t="shared" si="49"/>
        <v>0</v>
      </c>
      <c r="AG72" s="857">
        <f>IF(I72&gt;8,tab!C$157,tab!C$160)</f>
        <v>0.5</v>
      </c>
      <c r="AH72" s="39">
        <f t="shared" si="50"/>
        <v>0</v>
      </c>
      <c r="AI72" s="39">
        <f t="shared" si="51"/>
        <v>0</v>
      </c>
      <c r="AK72" s="39"/>
      <c r="AL72" s="39"/>
      <c r="AM72" s="92"/>
      <c r="AN72" s="174"/>
    </row>
    <row r="73" spans="3:40" ht="13.7" customHeight="1" x14ac:dyDescent="0.2">
      <c r="C73" s="35"/>
      <c r="D73" s="175" t="str">
        <f>IF(dir!D46=0,"",dir!D46)</f>
        <v/>
      </c>
      <c r="E73" s="175" t="str">
        <f>IF(dir!E46=0,"",dir!E46)</f>
        <v/>
      </c>
      <c r="F73" s="175" t="str">
        <f>IF(dir!F46=0,"",dir!F46)</f>
        <v/>
      </c>
      <c r="G73" s="38" t="str">
        <f t="shared" si="52"/>
        <v/>
      </c>
      <c r="H73" s="176" t="str">
        <f>IF(dir!H46=0,"",dir!H46)</f>
        <v/>
      </c>
      <c r="I73" s="177" t="str">
        <f t="shared" si="53"/>
        <v/>
      </c>
      <c r="J73" s="177" t="str">
        <f>IF(E73="","",IF(dir!J46+1&gt;VLOOKUP(I73,Schaal2014,22,FALSE),dir!J46,dir!J46+1))</f>
        <v/>
      </c>
      <c r="K73" s="178" t="str">
        <f>IF(dir!K46="","",dir!K46)</f>
        <v/>
      </c>
      <c r="L73" s="871"/>
      <c r="M73" s="870">
        <f t="shared" ref="M73:N73" si="63">IF(M46="",0,M46)</f>
        <v>0</v>
      </c>
      <c r="N73" s="870">
        <f t="shared" si="63"/>
        <v>0</v>
      </c>
      <c r="O73" s="933" t="str">
        <f t="shared" si="55"/>
        <v/>
      </c>
      <c r="P73" s="933"/>
      <c r="Q73" s="933" t="str">
        <f t="shared" si="56"/>
        <v/>
      </c>
      <c r="R73" s="871"/>
      <c r="S73" s="934" t="str">
        <f t="shared" si="46"/>
        <v/>
      </c>
      <c r="T73" s="922" t="str">
        <f t="shared" si="57"/>
        <v/>
      </c>
      <c r="U73" s="1040" t="str">
        <f t="shared" si="58"/>
        <v/>
      </c>
      <c r="V73" s="169"/>
      <c r="Z73" s="855" t="str">
        <f t="shared" si="47"/>
        <v/>
      </c>
      <c r="AA73" s="90">
        <f>+tab!$C$156</f>
        <v>0.62</v>
      </c>
      <c r="AB73" s="856" t="e">
        <f t="shared" si="59"/>
        <v>#VALUE!</v>
      </c>
      <c r="AC73" s="856" t="e">
        <f t="shared" si="60"/>
        <v>#VALUE!</v>
      </c>
      <c r="AD73" s="856" t="e">
        <f t="shared" si="61"/>
        <v>#VALUE!</v>
      </c>
      <c r="AE73" s="39" t="e">
        <f t="shared" si="48"/>
        <v>#VALUE!</v>
      </c>
      <c r="AF73" s="39">
        <f t="shared" si="49"/>
        <v>0</v>
      </c>
      <c r="AG73" s="857">
        <f>IF(I73&gt;8,tab!C$157,tab!C$160)</f>
        <v>0.5</v>
      </c>
      <c r="AH73" s="39">
        <f t="shared" si="50"/>
        <v>0</v>
      </c>
      <c r="AI73" s="39">
        <f t="shared" si="51"/>
        <v>0</v>
      </c>
      <c r="AK73" s="39"/>
      <c r="AL73" s="39"/>
      <c r="AM73" s="92"/>
      <c r="AN73" s="174"/>
    </row>
    <row r="74" spans="3:40" ht="13.7" customHeight="1" x14ac:dyDescent="0.2">
      <c r="C74" s="35"/>
      <c r="D74" s="175" t="str">
        <f>IF(dir!D47=0,"",dir!D47)</f>
        <v/>
      </c>
      <c r="E74" s="175" t="str">
        <f>IF(dir!E47=0,"",dir!E47)</f>
        <v/>
      </c>
      <c r="F74" s="175" t="str">
        <f>IF(dir!F47=0,"",dir!F47)</f>
        <v/>
      </c>
      <c r="G74" s="38" t="str">
        <f t="shared" si="52"/>
        <v/>
      </c>
      <c r="H74" s="176" t="str">
        <f>IF(dir!H47=0,"",dir!H47)</f>
        <v/>
      </c>
      <c r="I74" s="177" t="str">
        <f t="shared" si="53"/>
        <v/>
      </c>
      <c r="J74" s="177" t="str">
        <f>IF(E74="","",IF(dir!J47+1&gt;VLOOKUP(I74,Schaal2014,22,FALSE),dir!J47,dir!J47+1))</f>
        <v/>
      </c>
      <c r="K74" s="178" t="str">
        <f>IF(dir!K47="","",dir!K47)</f>
        <v/>
      </c>
      <c r="L74" s="871"/>
      <c r="M74" s="870">
        <f t="shared" ref="M74:N74" si="64">IF(M47="",0,M47)</f>
        <v>0</v>
      </c>
      <c r="N74" s="870">
        <f t="shared" si="64"/>
        <v>0</v>
      </c>
      <c r="O74" s="933" t="str">
        <f t="shared" si="55"/>
        <v/>
      </c>
      <c r="P74" s="933"/>
      <c r="Q74" s="933" t="str">
        <f t="shared" si="56"/>
        <v/>
      </c>
      <c r="R74" s="871"/>
      <c r="S74" s="934" t="str">
        <f t="shared" si="46"/>
        <v/>
      </c>
      <c r="T74" s="922" t="str">
        <f t="shared" si="57"/>
        <v/>
      </c>
      <c r="U74" s="1040" t="str">
        <f t="shared" si="58"/>
        <v/>
      </c>
      <c r="V74" s="169"/>
      <c r="Z74" s="855" t="str">
        <f t="shared" si="47"/>
        <v/>
      </c>
      <c r="AA74" s="90">
        <f>+tab!$C$156</f>
        <v>0.62</v>
      </c>
      <c r="AB74" s="856" t="e">
        <f t="shared" si="59"/>
        <v>#VALUE!</v>
      </c>
      <c r="AC74" s="856" t="e">
        <f t="shared" si="60"/>
        <v>#VALUE!</v>
      </c>
      <c r="AD74" s="856" t="e">
        <f t="shared" si="61"/>
        <v>#VALUE!</v>
      </c>
      <c r="AE74" s="39" t="e">
        <f t="shared" si="48"/>
        <v>#VALUE!</v>
      </c>
      <c r="AF74" s="39">
        <f t="shared" si="49"/>
        <v>0</v>
      </c>
      <c r="AG74" s="857">
        <f>IF(I74&gt;8,tab!C$157,tab!C$160)</f>
        <v>0.5</v>
      </c>
      <c r="AH74" s="39">
        <f t="shared" si="50"/>
        <v>0</v>
      </c>
      <c r="AI74" s="39">
        <f t="shared" si="51"/>
        <v>0</v>
      </c>
      <c r="AK74" s="39"/>
      <c r="AL74" s="39"/>
      <c r="AM74" s="92"/>
      <c r="AN74" s="174"/>
    </row>
    <row r="75" spans="3:40" ht="13.7" customHeight="1" x14ac:dyDescent="0.2">
      <c r="C75" s="35"/>
      <c r="D75" s="175" t="str">
        <f>IF(dir!D48=0,"",dir!D48)</f>
        <v/>
      </c>
      <c r="E75" s="175" t="str">
        <f>IF(dir!E48=0,"",dir!E48)</f>
        <v/>
      </c>
      <c r="F75" s="175" t="str">
        <f>IF(dir!F48=0,"",dir!F48)</f>
        <v/>
      </c>
      <c r="G75" s="38" t="str">
        <f t="shared" si="52"/>
        <v/>
      </c>
      <c r="H75" s="176" t="str">
        <f>IF(dir!H48=0,"",dir!H48)</f>
        <v/>
      </c>
      <c r="I75" s="177" t="str">
        <f t="shared" si="53"/>
        <v/>
      </c>
      <c r="J75" s="177" t="str">
        <f>IF(E75="","",IF(dir!J48+1&gt;VLOOKUP(I75,Schaal2014,22,FALSE),dir!J48,dir!J48+1))</f>
        <v/>
      </c>
      <c r="K75" s="178" t="str">
        <f>IF(dir!K48="","",dir!K48)</f>
        <v/>
      </c>
      <c r="L75" s="871"/>
      <c r="M75" s="870">
        <f t="shared" ref="M75:N75" si="65">IF(M48="",0,M48)</f>
        <v>0</v>
      </c>
      <c r="N75" s="870">
        <f t="shared" si="65"/>
        <v>0</v>
      </c>
      <c r="O75" s="933" t="str">
        <f t="shared" si="55"/>
        <v/>
      </c>
      <c r="P75" s="933"/>
      <c r="Q75" s="933" t="str">
        <f t="shared" si="56"/>
        <v/>
      </c>
      <c r="R75" s="871"/>
      <c r="S75" s="934" t="str">
        <f t="shared" si="46"/>
        <v/>
      </c>
      <c r="T75" s="922" t="str">
        <f t="shared" si="57"/>
        <v/>
      </c>
      <c r="U75" s="1040" t="str">
        <f t="shared" si="58"/>
        <v/>
      </c>
      <c r="V75" s="169"/>
      <c r="Z75" s="855" t="str">
        <f t="shared" si="47"/>
        <v/>
      </c>
      <c r="AA75" s="90">
        <f>+tab!$C$156</f>
        <v>0.62</v>
      </c>
      <c r="AB75" s="856" t="e">
        <f t="shared" si="59"/>
        <v>#VALUE!</v>
      </c>
      <c r="AC75" s="856" t="e">
        <f t="shared" si="60"/>
        <v>#VALUE!</v>
      </c>
      <c r="AD75" s="856" t="e">
        <f t="shared" si="61"/>
        <v>#VALUE!</v>
      </c>
      <c r="AE75" s="39" t="e">
        <f t="shared" si="48"/>
        <v>#VALUE!</v>
      </c>
      <c r="AF75" s="39">
        <f t="shared" si="49"/>
        <v>0</v>
      </c>
      <c r="AG75" s="857">
        <f>IF(I75&gt;8,tab!C$157,tab!C$160)</f>
        <v>0.5</v>
      </c>
      <c r="AH75" s="39">
        <f t="shared" si="50"/>
        <v>0</v>
      </c>
      <c r="AI75" s="39">
        <f t="shared" si="51"/>
        <v>0</v>
      </c>
      <c r="AK75" s="39"/>
      <c r="AL75" s="39"/>
      <c r="AM75" s="92"/>
      <c r="AN75" s="174"/>
    </row>
    <row r="76" spans="3:40" ht="13.7" customHeight="1" x14ac:dyDescent="0.2">
      <c r="C76" s="35"/>
      <c r="D76" s="175" t="str">
        <f>IF(dir!D49=0,"",dir!D49)</f>
        <v/>
      </c>
      <c r="E76" s="175" t="str">
        <f>IF(dir!E49=0,"",dir!E49)</f>
        <v/>
      </c>
      <c r="F76" s="175" t="str">
        <f>IF(dir!F49=0,"",dir!F49)</f>
        <v/>
      </c>
      <c r="G76" s="38" t="str">
        <f t="shared" si="52"/>
        <v/>
      </c>
      <c r="H76" s="176" t="str">
        <f>IF(dir!H49=0,"",dir!H49)</f>
        <v/>
      </c>
      <c r="I76" s="177" t="str">
        <f t="shared" si="53"/>
        <v/>
      </c>
      <c r="J76" s="177" t="str">
        <f>IF(E76="","",IF(dir!J49+1&gt;VLOOKUP(I76,Schaal2014,22,FALSE),dir!J49,dir!J49+1))</f>
        <v/>
      </c>
      <c r="K76" s="178" t="str">
        <f>IF(dir!K49="","",dir!K49)</f>
        <v/>
      </c>
      <c r="L76" s="871"/>
      <c r="M76" s="870">
        <f t="shared" ref="M76:N76" si="66">IF(M49="",0,M49)</f>
        <v>0</v>
      </c>
      <c r="N76" s="870">
        <f t="shared" si="66"/>
        <v>0</v>
      </c>
      <c r="O76" s="933" t="str">
        <f t="shared" si="55"/>
        <v/>
      </c>
      <c r="P76" s="933"/>
      <c r="Q76" s="933" t="str">
        <f t="shared" si="56"/>
        <v/>
      </c>
      <c r="R76" s="871"/>
      <c r="S76" s="934" t="str">
        <f t="shared" si="46"/>
        <v/>
      </c>
      <c r="T76" s="922" t="str">
        <f t="shared" si="57"/>
        <v/>
      </c>
      <c r="U76" s="1040" t="str">
        <f t="shared" si="58"/>
        <v/>
      </c>
      <c r="V76" s="169"/>
      <c r="Z76" s="855" t="str">
        <f t="shared" si="47"/>
        <v/>
      </c>
      <c r="AA76" s="90">
        <f>+tab!$C$156</f>
        <v>0.62</v>
      </c>
      <c r="AB76" s="856" t="e">
        <f t="shared" si="59"/>
        <v>#VALUE!</v>
      </c>
      <c r="AC76" s="856" t="e">
        <f t="shared" si="60"/>
        <v>#VALUE!</v>
      </c>
      <c r="AD76" s="856" t="e">
        <f t="shared" si="61"/>
        <v>#VALUE!</v>
      </c>
      <c r="AE76" s="39" t="e">
        <f t="shared" si="48"/>
        <v>#VALUE!</v>
      </c>
      <c r="AF76" s="39">
        <f t="shared" si="49"/>
        <v>0</v>
      </c>
      <c r="AG76" s="857">
        <f>IF(I76&gt;8,tab!C$157,tab!C$160)</f>
        <v>0.5</v>
      </c>
      <c r="AH76" s="39">
        <f t="shared" si="50"/>
        <v>0</v>
      </c>
      <c r="AI76" s="39">
        <f t="shared" si="51"/>
        <v>0</v>
      </c>
      <c r="AK76" s="39"/>
      <c r="AL76" s="39"/>
      <c r="AM76" s="92"/>
      <c r="AN76" s="174"/>
    </row>
    <row r="77" spans="3:40" ht="13.7" customHeight="1" x14ac:dyDescent="0.2">
      <c r="C77" s="35"/>
      <c r="D77" s="175" t="str">
        <f>IF(dir!D50=0,"",dir!D50)</f>
        <v/>
      </c>
      <c r="E77" s="175" t="str">
        <f>IF(dir!E50=0,"",dir!E50)</f>
        <v/>
      </c>
      <c r="F77" s="175" t="str">
        <f>IF(dir!F50=0,"",dir!F50)</f>
        <v/>
      </c>
      <c r="G77" s="38" t="str">
        <f t="shared" si="52"/>
        <v/>
      </c>
      <c r="H77" s="176" t="str">
        <f>IF(dir!H50=0,"",dir!H50)</f>
        <v/>
      </c>
      <c r="I77" s="177" t="str">
        <f t="shared" si="53"/>
        <v/>
      </c>
      <c r="J77" s="177" t="str">
        <f>IF(E77="","",IF(dir!J50+1&gt;VLOOKUP(I77,Schaal2014,22,FALSE),dir!J50,dir!J50+1))</f>
        <v/>
      </c>
      <c r="K77" s="178" t="str">
        <f>IF(dir!K50="","",dir!K50)</f>
        <v/>
      </c>
      <c r="L77" s="871"/>
      <c r="M77" s="870">
        <f t="shared" ref="M77:N77" si="67">IF(M50="",0,M50)</f>
        <v>0</v>
      </c>
      <c r="N77" s="870">
        <f t="shared" si="67"/>
        <v>0</v>
      </c>
      <c r="O77" s="933" t="str">
        <f t="shared" si="55"/>
        <v/>
      </c>
      <c r="P77" s="933"/>
      <c r="Q77" s="933" t="str">
        <f t="shared" si="56"/>
        <v/>
      </c>
      <c r="R77" s="871"/>
      <c r="S77" s="934" t="str">
        <f t="shared" si="46"/>
        <v/>
      </c>
      <c r="T77" s="922" t="str">
        <f t="shared" si="57"/>
        <v/>
      </c>
      <c r="U77" s="1040" t="str">
        <f t="shared" si="58"/>
        <v/>
      </c>
      <c r="V77" s="169"/>
      <c r="Z77" s="855" t="str">
        <f t="shared" si="47"/>
        <v/>
      </c>
      <c r="AA77" s="90">
        <f>+tab!$C$156</f>
        <v>0.62</v>
      </c>
      <c r="AB77" s="856" t="e">
        <f t="shared" si="59"/>
        <v>#VALUE!</v>
      </c>
      <c r="AC77" s="856" t="e">
        <f t="shared" si="60"/>
        <v>#VALUE!</v>
      </c>
      <c r="AD77" s="856" t="e">
        <f t="shared" si="61"/>
        <v>#VALUE!</v>
      </c>
      <c r="AE77" s="39" t="e">
        <f t="shared" si="48"/>
        <v>#VALUE!</v>
      </c>
      <c r="AF77" s="39">
        <f t="shared" si="49"/>
        <v>0</v>
      </c>
      <c r="AG77" s="857">
        <f>IF(I77&gt;8,tab!C$157,tab!C$160)</f>
        <v>0.5</v>
      </c>
      <c r="AH77" s="39">
        <f t="shared" si="50"/>
        <v>0</v>
      </c>
      <c r="AI77" s="39">
        <f t="shared" si="51"/>
        <v>0</v>
      </c>
      <c r="AK77" s="39"/>
      <c r="AL77" s="39"/>
      <c r="AM77" s="92"/>
      <c r="AN77" s="174"/>
    </row>
    <row r="78" spans="3:40" ht="13.7" customHeight="1" x14ac:dyDescent="0.2">
      <c r="C78" s="35"/>
      <c r="D78" s="175" t="str">
        <f>IF(dir!D51=0,"",dir!D51)</f>
        <v/>
      </c>
      <c r="E78" s="175" t="str">
        <f>IF(dir!E51=0,"",dir!E51)</f>
        <v/>
      </c>
      <c r="F78" s="175" t="str">
        <f>IF(dir!F51=0,"",dir!F51)</f>
        <v/>
      </c>
      <c r="G78" s="38" t="str">
        <f t="shared" si="52"/>
        <v/>
      </c>
      <c r="H78" s="176" t="str">
        <f>IF(dir!H51=0,"",dir!H51)</f>
        <v/>
      </c>
      <c r="I78" s="177" t="str">
        <f t="shared" si="53"/>
        <v/>
      </c>
      <c r="J78" s="177" t="str">
        <f>IF(E78="","",IF(dir!J51+1&gt;VLOOKUP(I78,Schaal2014,22,FALSE),dir!J51,dir!J51+1))</f>
        <v/>
      </c>
      <c r="K78" s="178" t="str">
        <f>IF(dir!K51="","",dir!K51)</f>
        <v/>
      </c>
      <c r="L78" s="871"/>
      <c r="M78" s="870">
        <f t="shared" ref="M78:N78" si="68">IF(M51="",0,M51)</f>
        <v>0</v>
      </c>
      <c r="N78" s="870">
        <f t="shared" si="68"/>
        <v>0</v>
      </c>
      <c r="O78" s="933" t="str">
        <f t="shared" si="55"/>
        <v/>
      </c>
      <c r="P78" s="933"/>
      <c r="Q78" s="933" t="str">
        <f t="shared" si="56"/>
        <v/>
      </c>
      <c r="R78" s="871"/>
      <c r="S78" s="934" t="str">
        <f t="shared" si="46"/>
        <v/>
      </c>
      <c r="T78" s="922" t="str">
        <f t="shared" si="57"/>
        <v/>
      </c>
      <c r="U78" s="1040" t="str">
        <f t="shared" si="58"/>
        <v/>
      </c>
      <c r="V78" s="169"/>
      <c r="Z78" s="855" t="str">
        <f t="shared" si="47"/>
        <v/>
      </c>
      <c r="AA78" s="90">
        <f>+tab!$C$156</f>
        <v>0.62</v>
      </c>
      <c r="AB78" s="856" t="e">
        <f t="shared" si="59"/>
        <v>#VALUE!</v>
      </c>
      <c r="AC78" s="856" t="e">
        <f t="shared" si="60"/>
        <v>#VALUE!</v>
      </c>
      <c r="AD78" s="856" t="e">
        <f t="shared" si="61"/>
        <v>#VALUE!</v>
      </c>
      <c r="AE78" s="39" t="e">
        <f t="shared" si="48"/>
        <v>#VALUE!</v>
      </c>
      <c r="AF78" s="39">
        <f t="shared" si="49"/>
        <v>0</v>
      </c>
      <c r="AG78" s="857">
        <f>IF(I78&gt;8,tab!C$157,tab!C$160)</f>
        <v>0.5</v>
      </c>
      <c r="AH78" s="39">
        <f t="shared" si="50"/>
        <v>0</v>
      </c>
      <c r="AI78" s="39">
        <f t="shared" si="51"/>
        <v>0</v>
      </c>
      <c r="AK78" s="39"/>
      <c r="AL78" s="39"/>
      <c r="AM78" s="92"/>
      <c r="AN78" s="174"/>
    </row>
    <row r="79" spans="3:40" ht="13.7" customHeight="1" x14ac:dyDescent="0.2">
      <c r="C79" s="35"/>
      <c r="D79" s="175" t="str">
        <f>IF(dir!D52=0,"",dir!D52)</f>
        <v/>
      </c>
      <c r="E79" s="175" t="str">
        <f>IF(dir!E52=0,"",dir!E52)</f>
        <v/>
      </c>
      <c r="F79" s="175" t="str">
        <f>IF(dir!F52=0,"",dir!F52)</f>
        <v/>
      </c>
      <c r="G79" s="38" t="str">
        <f t="shared" si="52"/>
        <v/>
      </c>
      <c r="H79" s="176" t="str">
        <f>IF(dir!H52=0,"",dir!H52)</f>
        <v/>
      </c>
      <c r="I79" s="177" t="str">
        <f t="shared" si="53"/>
        <v/>
      </c>
      <c r="J79" s="177" t="str">
        <f>IF(E79="","",IF(dir!J52+1&gt;VLOOKUP(I79,Schaal2014,22,FALSE),dir!J52,dir!J52+1))</f>
        <v/>
      </c>
      <c r="K79" s="178" t="str">
        <f>IF(dir!K52="","",dir!K52)</f>
        <v/>
      </c>
      <c r="L79" s="871"/>
      <c r="M79" s="870">
        <f t="shared" ref="M79:N79" si="69">IF(M52="",0,M52)</f>
        <v>0</v>
      </c>
      <c r="N79" s="870">
        <f t="shared" si="69"/>
        <v>0</v>
      </c>
      <c r="O79" s="933" t="str">
        <f t="shared" si="55"/>
        <v/>
      </c>
      <c r="P79" s="933"/>
      <c r="Q79" s="933" t="str">
        <f t="shared" si="56"/>
        <v/>
      </c>
      <c r="R79" s="871"/>
      <c r="S79" s="934" t="str">
        <f t="shared" si="46"/>
        <v/>
      </c>
      <c r="T79" s="922" t="str">
        <f t="shared" si="57"/>
        <v/>
      </c>
      <c r="U79" s="1040" t="str">
        <f t="shared" si="58"/>
        <v/>
      </c>
      <c r="V79" s="169"/>
      <c r="Z79" s="855" t="str">
        <f t="shared" si="47"/>
        <v/>
      </c>
      <c r="AA79" s="90">
        <f>+tab!$C$156</f>
        <v>0.62</v>
      </c>
      <c r="AB79" s="856" t="e">
        <f t="shared" si="59"/>
        <v>#VALUE!</v>
      </c>
      <c r="AC79" s="856" t="e">
        <f t="shared" si="60"/>
        <v>#VALUE!</v>
      </c>
      <c r="AD79" s="856" t="e">
        <f t="shared" si="61"/>
        <v>#VALUE!</v>
      </c>
      <c r="AE79" s="39" t="e">
        <f t="shared" si="48"/>
        <v>#VALUE!</v>
      </c>
      <c r="AF79" s="39">
        <f t="shared" si="49"/>
        <v>0</v>
      </c>
      <c r="AG79" s="857">
        <f>IF(I79&gt;8,tab!C$157,tab!C$160)</f>
        <v>0.5</v>
      </c>
      <c r="AH79" s="39">
        <f t="shared" si="50"/>
        <v>0</v>
      </c>
      <c r="AI79" s="39">
        <f t="shared" si="51"/>
        <v>0</v>
      </c>
      <c r="AK79" s="39"/>
      <c r="AL79" s="39"/>
      <c r="AM79" s="92"/>
      <c r="AN79" s="174"/>
    </row>
    <row r="80" spans="3:40" ht="13.7" customHeight="1" x14ac:dyDescent="0.2">
      <c r="C80" s="35"/>
      <c r="D80" s="175" t="str">
        <f>IF(dir!D53=0,"",dir!D53)</f>
        <v/>
      </c>
      <c r="E80" s="175" t="str">
        <f>IF(dir!E53=0,"",dir!E53)</f>
        <v/>
      </c>
      <c r="F80" s="175" t="str">
        <f>IF(dir!F53=0,"",dir!F53)</f>
        <v/>
      </c>
      <c r="G80" s="38" t="str">
        <f t="shared" si="52"/>
        <v/>
      </c>
      <c r="H80" s="176" t="str">
        <f>IF(dir!H53=0,"",dir!H53)</f>
        <v/>
      </c>
      <c r="I80" s="177" t="str">
        <f t="shared" si="53"/>
        <v/>
      </c>
      <c r="J80" s="177" t="str">
        <f>IF(E80="","",IF(dir!J53+1&gt;VLOOKUP(I80,Schaal2014,22,FALSE),dir!J53,dir!J53+1))</f>
        <v/>
      </c>
      <c r="K80" s="178" t="str">
        <f>IF(dir!K53="","",dir!K53)</f>
        <v/>
      </c>
      <c r="L80" s="871"/>
      <c r="M80" s="870">
        <f t="shared" ref="M80:N80" si="70">IF(M53="",0,M53)</f>
        <v>0</v>
      </c>
      <c r="N80" s="870">
        <f t="shared" si="70"/>
        <v>0</v>
      </c>
      <c r="O80" s="933" t="str">
        <f t="shared" si="55"/>
        <v/>
      </c>
      <c r="P80" s="933"/>
      <c r="Q80" s="933" t="str">
        <f t="shared" si="56"/>
        <v/>
      </c>
      <c r="R80" s="871"/>
      <c r="S80" s="934" t="str">
        <f t="shared" si="46"/>
        <v/>
      </c>
      <c r="T80" s="922" t="str">
        <f t="shared" si="57"/>
        <v/>
      </c>
      <c r="U80" s="1040" t="str">
        <f t="shared" si="58"/>
        <v/>
      </c>
      <c r="V80" s="169"/>
      <c r="Z80" s="855" t="str">
        <f t="shared" si="47"/>
        <v/>
      </c>
      <c r="AA80" s="90">
        <f>+tab!$C$156</f>
        <v>0.62</v>
      </c>
      <c r="AB80" s="856" t="e">
        <f t="shared" si="59"/>
        <v>#VALUE!</v>
      </c>
      <c r="AC80" s="856" t="e">
        <f t="shared" si="60"/>
        <v>#VALUE!</v>
      </c>
      <c r="AD80" s="856" t="e">
        <f t="shared" si="61"/>
        <v>#VALUE!</v>
      </c>
      <c r="AE80" s="39" t="e">
        <f t="shared" si="48"/>
        <v>#VALUE!</v>
      </c>
      <c r="AF80" s="39">
        <f t="shared" si="49"/>
        <v>0</v>
      </c>
      <c r="AG80" s="857">
        <f>IF(I80&gt;8,tab!C$157,tab!C$160)</f>
        <v>0.5</v>
      </c>
      <c r="AH80" s="39">
        <f t="shared" si="50"/>
        <v>0</v>
      </c>
      <c r="AI80" s="39">
        <f t="shared" si="51"/>
        <v>0</v>
      </c>
      <c r="AK80" s="39"/>
      <c r="AL80" s="39"/>
      <c r="AM80" s="92"/>
      <c r="AN80" s="174"/>
    </row>
    <row r="81" spans="3:40" ht="13.7" customHeight="1" x14ac:dyDescent="0.2">
      <c r="C81" s="35"/>
      <c r="D81" s="175" t="str">
        <f>IF(dir!D54=0,"",dir!D54)</f>
        <v/>
      </c>
      <c r="E81" s="175" t="str">
        <f>IF(dir!E54=0,"",dir!E54)</f>
        <v/>
      </c>
      <c r="F81" s="175" t="str">
        <f>IF(dir!F54=0,"",dir!F54)</f>
        <v/>
      </c>
      <c r="G81" s="38" t="str">
        <f t="shared" si="52"/>
        <v/>
      </c>
      <c r="H81" s="176" t="str">
        <f>IF(dir!H54=0,"",dir!H54)</f>
        <v/>
      </c>
      <c r="I81" s="177" t="str">
        <f t="shared" si="53"/>
        <v/>
      </c>
      <c r="J81" s="177" t="str">
        <f>IF(E81="","",IF(dir!J54+1&gt;VLOOKUP(I81,Schaal2014,22,FALSE),dir!J54,dir!J54+1))</f>
        <v/>
      </c>
      <c r="K81" s="178" t="str">
        <f>IF(dir!K54="","",dir!K54)</f>
        <v/>
      </c>
      <c r="L81" s="871"/>
      <c r="M81" s="870">
        <f t="shared" ref="M81:N81" si="71">IF(M54="",0,M54)</f>
        <v>0</v>
      </c>
      <c r="N81" s="870">
        <f t="shared" si="71"/>
        <v>0</v>
      </c>
      <c r="O81" s="933" t="str">
        <f t="shared" si="55"/>
        <v/>
      </c>
      <c r="P81" s="933"/>
      <c r="Q81" s="933" t="str">
        <f t="shared" si="56"/>
        <v/>
      </c>
      <c r="R81" s="871"/>
      <c r="S81" s="934" t="str">
        <f t="shared" si="46"/>
        <v/>
      </c>
      <c r="T81" s="922" t="str">
        <f t="shared" si="57"/>
        <v/>
      </c>
      <c r="U81" s="1040" t="str">
        <f t="shared" si="58"/>
        <v/>
      </c>
      <c r="V81" s="169"/>
      <c r="Z81" s="855" t="str">
        <f t="shared" si="47"/>
        <v/>
      </c>
      <c r="AA81" s="90">
        <f>+tab!$C$156</f>
        <v>0.62</v>
      </c>
      <c r="AB81" s="856" t="e">
        <f t="shared" si="59"/>
        <v>#VALUE!</v>
      </c>
      <c r="AC81" s="856" t="e">
        <f t="shared" si="60"/>
        <v>#VALUE!</v>
      </c>
      <c r="AD81" s="856" t="e">
        <f t="shared" si="61"/>
        <v>#VALUE!</v>
      </c>
      <c r="AE81" s="39" t="e">
        <f t="shared" si="48"/>
        <v>#VALUE!</v>
      </c>
      <c r="AF81" s="39">
        <f t="shared" si="49"/>
        <v>0</v>
      </c>
      <c r="AG81" s="857">
        <f>IF(I81&gt;8,tab!C$157,tab!C$160)</f>
        <v>0.5</v>
      </c>
      <c r="AH81" s="39">
        <f t="shared" si="50"/>
        <v>0</v>
      </c>
      <c r="AI81" s="39">
        <f t="shared" si="51"/>
        <v>0</v>
      </c>
      <c r="AK81" s="39"/>
      <c r="AL81" s="39"/>
      <c r="AM81" s="92"/>
      <c r="AN81" s="174"/>
    </row>
    <row r="82" spans="3:40" ht="13.7" customHeight="1" x14ac:dyDescent="0.2">
      <c r="C82" s="35"/>
      <c r="D82" s="175" t="str">
        <f>IF(dir!D55=0,"",dir!D55)</f>
        <v/>
      </c>
      <c r="E82" s="175" t="str">
        <f>IF(dir!E55=0,"",dir!E55)</f>
        <v/>
      </c>
      <c r="F82" s="175" t="str">
        <f>IF(dir!F55=0,"",dir!F55)</f>
        <v/>
      </c>
      <c r="G82" s="38" t="str">
        <f t="shared" si="52"/>
        <v/>
      </c>
      <c r="H82" s="176" t="str">
        <f>IF(dir!H55=0,"",dir!H55)</f>
        <v/>
      </c>
      <c r="I82" s="177" t="str">
        <f t="shared" si="53"/>
        <v/>
      </c>
      <c r="J82" s="177" t="str">
        <f>IF(E82="","",IF(dir!J55+1&gt;VLOOKUP(I82,Schaal2014,22,FALSE),dir!J55,dir!J55+1))</f>
        <v/>
      </c>
      <c r="K82" s="178" t="str">
        <f>IF(dir!K55="","",dir!K55)</f>
        <v/>
      </c>
      <c r="L82" s="871"/>
      <c r="M82" s="870">
        <f t="shared" ref="M82:N82" si="72">IF(M55="",0,M55)</f>
        <v>0</v>
      </c>
      <c r="N82" s="870">
        <f t="shared" si="72"/>
        <v>0</v>
      </c>
      <c r="O82" s="933" t="str">
        <f t="shared" si="55"/>
        <v/>
      </c>
      <c r="P82" s="933"/>
      <c r="Q82" s="933" t="str">
        <f t="shared" si="56"/>
        <v/>
      </c>
      <c r="R82" s="871"/>
      <c r="S82" s="934" t="str">
        <f t="shared" si="46"/>
        <v/>
      </c>
      <c r="T82" s="922" t="str">
        <f t="shared" si="57"/>
        <v/>
      </c>
      <c r="U82" s="1040" t="str">
        <f t="shared" si="58"/>
        <v/>
      </c>
      <c r="V82" s="169"/>
      <c r="Z82" s="855" t="str">
        <f t="shared" si="47"/>
        <v/>
      </c>
      <c r="AA82" s="90">
        <f>+tab!$C$156</f>
        <v>0.62</v>
      </c>
      <c r="AB82" s="856" t="e">
        <f t="shared" si="59"/>
        <v>#VALUE!</v>
      </c>
      <c r="AC82" s="856" t="e">
        <f t="shared" si="60"/>
        <v>#VALUE!</v>
      </c>
      <c r="AD82" s="856" t="e">
        <f t="shared" si="61"/>
        <v>#VALUE!</v>
      </c>
      <c r="AE82" s="39" t="e">
        <f t="shared" si="48"/>
        <v>#VALUE!</v>
      </c>
      <c r="AF82" s="39">
        <f t="shared" si="49"/>
        <v>0</v>
      </c>
      <c r="AG82" s="857">
        <f>IF(I82&gt;8,tab!C$157,tab!C$160)</f>
        <v>0.5</v>
      </c>
      <c r="AH82" s="39">
        <f t="shared" si="50"/>
        <v>0</v>
      </c>
      <c r="AI82" s="39">
        <f t="shared" si="51"/>
        <v>0</v>
      </c>
      <c r="AK82" s="39"/>
      <c r="AL82" s="39"/>
      <c r="AM82" s="92"/>
      <c r="AN82" s="174"/>
    </row>
    <row r="83" spans="3:40" ht="13.7" customHeight="1" x14ac:dyDescent="0.2">
      <c r="C83" s="35"/>
      <c r="D83" s="175" t="str">
        <f>IF(dir!D56=0,"",dir!D56)</f>
        <v/>
      </c>
      <c r="E83" s="175" t="str">
        <f>IF(dir!E56=0,"",dir!E56)</f>
        <v/>
      </c>
      <c r="F83" s="175" t="str">
        <f>IF(dir!F56=0,"",dir!F56)</f>
        <v/>
      </c>
      <c r="G83" s="38" t="str">
        <f t="shared" si="52"/>
        <v/>
      </c>
      <c r="H83" s="176" t="str">
        <f>IF(dir!H56=0,"",dir!H56)</f>
        <v/>
      </c>
      <c r="I83" s="177" t="str">
        <f t="shared" si="53"/>
        <v/>
      </c>
      <c r="J83" s="177" t="str">
        <f>IF(E83="","",IF(dir!J56+1&gt;VLOOKUP(I83,Schaal2014,22,FALSE),dir!J56,dir!J56+1))</f>
        <v/>
      </c>
      <c r="K83" s="178" t="str">
        <f>IF(dir!K56="","",dir!K56)</f>
        <v/>
      </c>
      <c r="L83" s="871"/>
      <c r="M83" s="870">
        <f t="shared" ref="M83:N83" si="73">IF(M56="",0,M56)</f>
        <v>0</v>
      </c>
      <c r="N83" s="870">
        <f t="shared" si="73"/>
        <v>0</v>
      </c>
      <c r="O83" s="933" t="str">
        <f t="shared" si="55"/>
        <v/>
      </c>
      <c r="P83" s="933"/>
      <c r="Q83" s="933" t="str">
        <f t="shared" si="56"/>
        <v/>
      </c>
      <c r="R83" s="871"/>
      <c r="S83" s="934" t="str">
        <f t="shared" si="46"/>
        <v/>
      </c>
      <c r="T83" s="922" t="str">
        <f t="shared" si="57"/>
        <v/>
      </c>
      <c r="U83" s="1040" t="str">
        <f t="shared" si="58"/>
        <v/>
      </c>
      <c r="V83" s="169"/>
      <c r="Z83" s="855" t="str">
        <f t="shared" si="47"/>
        <v/>
      </c>
      <c r="AA83" s="90">
        <f>+tab!$C$156</f>
        <v>0.62</v>
      </c>
      <c r="AB83" s="856" t="e">
        <f t="shared" si="59"/>
        <v>#VALUE!</v>
      </c>
      <c r="AC83" s="856" t="e">
        <f t="shared" si="60"/>
        <v>#VALUE!</v>
      </c>
      <c r="AD83" s="856" t="e">
        <f t="shared" si="61"/>
        <v>#VALUE!</v>
      </c>
      <c r="AE83" s="39" t="e">
        <f t="shared" si="48"/>
        <v>#VALUE!</v>
      </c>
      <c r="AF83" s="39">
        <f t="shared" si="49"/>
        <v>0</v>
      </c>
      <c r="AG83" s="857">
        <f>IF(I83&gt;8,tab!C$157,tab!C$160)</f>
        <v>0.5</v>
      </c>
      <c r="AH83" s="39">
        <f t="shared" si="50"/>
        <v>0</v>
      </c>
      <c r="AI83" s="39">
        <f t="shared" si="51"/>
        <v>0</v>
      </c>
      <c r="AK83" s="39"/>
      <c r="AL83" s="39"/>
      <c r="AM83" s="174"/>
      <c r="AN83" s="92"/>
    </row>
    <row r="84" spans="3:40" ht="13.7" customHeight="1" x14ac:dyDescent="0.2">
      <c r="C84" s="35"/>
      <c r="D84" s="175" t="str">
        <f>IF(dir!D57=0,"",dir!D57)</f>
        <v/>
      </c>
      <c r="E84" s="175" t="str">
        <f>IF(dir!E57=0,"",dir!E57)</f>
        <v/>
      </c>
      <c r="F84" s="175" t="str">
        <f>IF(dir!F57=0,"",dir!F57)</f>
        <v/>
      </c>
      <c r="G84" s="38" t="str">
        <f t="shared" si="52"/>
        <v/>
      </c>
      <c r="H84" s="176" t="str">
        <f>IF(dir!H57=0,"",dir!H57)</f>
        <v/>
      </c>
      <c r="I84" s="177" t="str">
        <f t="shared" si="53"/>
        <v/>
      </c>
      <c r="J84" s="177" t="str">
        <f>IF(E84="","",IF(dir!J57+1&gt;VLOOKUP(I84,Schaal2014,22,FALSE),dir!J57,dir!J57+1))</f>
        <v/>
      </c>
      <c r="K84" s="178" t="str">
        <f>IF(dir!K57="","",dir!K57)</f>
        <v/>
      </c>
      <c r="L84" s="871"/>
      <c r="M84" s="870">
        <f t="shared" ref="M84:N84" si="74">IF(M57="",0,M57)</f>
        <v>0</v>
      </c>
      <c r="N84" s="870">
        <f t="shared" si="74"/>
        <v>0</v>
      </c>
      <c r="O84" s="933" t="str">
        <f t="shared" si="55"/>
        <v/>
      </c>
      <c r="P84" s="933"/>
      <c r="Q84" s="933" t="str">
        <f t="shared" si="56"/>
        <v/>
      </c>
      <c r="R84" s="871"/>
      <c r="S84" s="934" t="str">
        <f t="shared" si="46"/>
        <v/>
      </c>
      <c r="T84" s="922" t="str">
        <f t="shared" si="57"/>
        <v/>
      </c>
      <c r="U84" s="1040" t="str">
        <f t="shared" si="58"/>
        <v/>
      </c>
      <c r="V84" s="169"/>
      <c r="Z84" s="855" t="str">
        <f t="shared" si="47"/>
        <v/>
      </c>
      <c r="AA84" s="90">
        <f>+tab!$C$156</f>
        <v>0.62</v>
      </c>
      <c r="AB84" s="856" t="e">
        <f t="shared" si="59"/>
        <v>#VALUE!</v>
      </c>
      <c r="AC84" s="856" t="e">
        <f t="shared" si="60"/>
        <v>#VALUE!</v>
      </c>
      <c r="AD84" s="856" t="e">
        <f t="shared" si="61"/>
        <v>#VALUE!</v>
      </c>
      <c r="AE84" s="39" t="e">
        <f t="shared" si="48"/>
        <v>#VALUE!</v>
      </c>
      <c r="AF84" s="39">
        <f t="shared" si="49"/>
        <v>0</v>
      </c>
      <c r="AG84" s="857">
        <f>IF(I84&gt;8,tab!C$157,tab!C$160)</f>
        <v>0.5</v>
      </c>
      <c r="AH84" s="39">
        <f t="shared" si="50"/>
        <v>0</v>
      </c>
      <c r="AI84" s="39">
        <f t="shared" si="51"/>
        <v>0</v>
      </c>
      <c r="AK84" s="39"/>
      <c r="AL84" s="39"/>
      <c r="AM84" s="174"/>
      <c r="AN84" s="92"/>
    </row>
    <row r="85" spans="3:40" ht="13.7" customHeight="1" x14ac:dyDescent="0.2">
      <c r="C85" s="35"/>
      <c r="D85" s="31"/>
      <c r="E85" s="31"/>
      <c r="F85" s="31"/>
      <c r="G85" s="184"/>
      <c r="H85" s="1179"/>
      <c r="I85" s="36"/>
      <c r="J85" s="36"/>
      <c r="K85" s="951">
        <f>SUM(K70:K84)</f>
        <v>1</v>
      </c>
      <c r="L85" s="858"/>
      <c r="M85" s="952">
        <f t="shared" ref="M85:Q85" si="75">SUM(M70:M84)</f>
        <v>0</v>
      </c>
      <c r="N85" s="952">
        <f t="shared" si="75"/>
        <v>0</v>
      </c>
      <c r="O85" s="952">
        <f t="shared" si="75"/>
        <v>40</v>
      </c>
      <c r="P85" s="952">
        <f t="shared" si="75"/>
        <v>0</v>
      </c>
      <c r="Q85" s="952">
        <f t="shared" si="75"/>
        <v>40</v>
      </c>
      <c r="R85" s="858"/>
      <c r="S85" s="953">
        <f t="shared" ref="S85:U85" si="76">SUM(S70:S84)</f>
        <v>59854.400723327308</v>
      </c>
      <c r="T85" s="953">
        <f t="shared" si="76"/>
        <v>1478.7992766726943</v>
      </c>
      <c r="U85" s="954">
        <f t="shared" si="76"/>
        <v>61333.200000000004</v>
      </c>
      <c r="V85" s="185"/>
      <c r="Z85" s="198"/>
      <c r="AI85" s="198">
        <f>SUM(AI70:AI84)</f>
        <v>0</v>
      </c>
    </row>
    <row r="86" spans="3:40" ht="13.7" customHeight="1" x14ac:dyDescent="0.2">
      <c r="C86" s="41"/>
      <c r="D86" s="187"/>
      <c r="E86" s="187"/>
      <c r="F86" s="187"/>
      <c r="G86" s="188"/>
      <c r="H86" s="1180"/>
      <c r="I86" s="188"/>
      <c r="J86" s="189"/>
      <c r="K86" s="190"/>
      <c r="L86" s="190"/>
      <c r="M86" s="187"/>
      <c r="N86" s="187"/>
      <c r="O86" s="187"/>
      <c r="P86" s="187"/>
      <c r="Q86" s="187"/>
      <c r="R86" s="190"/>
      <c r="S86" s="189"/>
      <c r="T86" s="189"/>
      <c r="U86" s="191"/>
      <c r="V86" s="194"/>
      <c r="Z86" s="198"/>
      <c r="AI86" s="198"/>
    </row>
    <row r="87" spans="3:40" ht="13.7" customHeight="1" x14ac:dyDescent="0.2">
      <c r="I87" s="9"/>
      <c r="K87" s="180"/>
      <c r="L87" s="180"/>
      <c r="R87" s="180"/>
      <c r="S87" s="207"/>
      <c r="T87" s="207"/>
      <c r="U87" s="1042"/>
    </row>
    <row r="88" spans="3:40" ht="13.7" customHeight="1" x14ac:dyDescent="0.2">
      <c r="I88" s="9"/>
      <c r="K88" s="180"/>
      <c r="L88" s="180"/>
      <c r="R88" s="180"/>
      <c r="S88" s="207"/>
      <c r="T88" s="207"/>
      <c r="U88" s="1042"/>
    </row>
    <row r="89" spans="3:40" ht="13.7" customHeight="1" x14ac:dyDescent="0.2">
      <c r="C89" s="39" t="s">
        <v>49</v>
      </c>
      <c r="E89" s="211" t="str">
        <f>tab!F2</f>
        <v>2017/18</v>
      </c>
      <c r="I89" s="9"/>
      <c r="K89" s="180"/>
      <c r="L89" s="180"/>
      <c r="R89" s="180"/>
      <c r="S89" s="207"/>
      <c r="T89" s="207"/>
      <c r="U89" s="1042"/>
    </row>
    <row r="90" spans="3:40" ht="13.7" customHeight="1" x14ac:dyDescent="0.2">
      <c r="C90" s="84" t="s">
        <v>165</v>
      </c>
      <c r="E90" s="211">
        <f>tab!G3</f>
        <v>43009</v>
      </c>
      <c r="I90" s="9"/>
      <c r="K90" s="180"/>
      <c r="L90" s="180"/>
      <c r="R90" s="180"/>
      <c r="S90" s="207"/>
      <c r="T90" s="207"/>
      <c r="U90" s="1042"/>
    </row>
    <row r="91" spans="3:40" ht="13.7" customHeight="1" x14ac:dyDescent="0.2">
      <c r="I91" s="9"/>
      <c r="K91" s="180"/>
      <c r="L91" s="180"/>
      <c r="R91" s="180"/>
      <c r="S91" s="207"/>
      <c r="T91" s="207"/>
      <c r="U91" s="1042"/>
    </row>
    <row r="92" spans="3:40" ht="13.7" customHeight="1" x14ac:dyDescent="0.2">
      <c r="C92" s="25"/>
      <c r="D92" s="145"/>
      <c r="E92" s="146"/>
      <c r="F92" s="68"/>
      <c r="G92" s="27"/>
      <c r="H92" s="147"/>
      <c r="I92" s="148"/>
      <c r="J92" s="148"/>
      <c r="K92" s="149"/>
      <c r="L92" s="149"/>
      <c r="M92" s="26"/>
      <c r="N92" s="26"/>
      <c r="O92" s="26"/>
      <c r="P92" s="26"/>
      <c r="Q92" s="26"/>
      <c r="R92" s="149"/>
      <c r="S92" s="150"/>
      <c r="T92" s="150"/>
      <c r="U92" s="449"/>
      <c r="V92" s="28"/>
      <c r="AB92" s="85"/>
      <c r="AC92" s="91"/>
      <c r="AD92" s="85"/>
      <c r="AE92" s="85"/>
      <c r="AF92" s="85"/>
      <c r="AG92" s="85"/>
      <c r="AH92" s="86"/>
      <c r="AI92" s="87"/>
      <c r="AJ92" s="88"/>
      <c r="AK92" s="123"/>
      <c r="AL92" s="86"/>
    </row>
    <row r="93" spans="3:40" s="212" customFormat="1" ht="13.7" customHeight="1" x14ac:dyDescent="0.2">
      <c r="C93" s="154"/>
      <c r="D93" s="1234" t="s">
        <v>166</v>
      </c>
      <c r="E93" s="1235"/>
      <c r="F93" s="1235"/>
      <c r="G93" s="1235"/>
      <c r="H93" s="1235"/>
      <c r="I93" s="1236"/>
      <c r="J93" s="1236"/>
      <c r="K93" s="1236"/>
      <c r="L93" s="1151"/>
      <c r="M93" s="1149" t="s">
        <v>627</v>
      </c>
      <c r="N93" s="925"/>
      <c r="O93" s="925"/>
      <c r="P93" s="925"/>
      <c r="Q93" s="925"/>
      <c r="R93" s="1151"/>
      <c r="S93" s="1234" t="s">
        <v>637</v>
      </c>
      <c r="T93" s="1234"/>
      <c r="U93" s="1236"/>
      <c r="V93" s="156"/>
      <c r="W93" s="213"/>
      <c r="X93" s="213"/>
      <c r="Y93" s="214"/>
      <c r="Z93" s="215"/>
      <c r="AA93" s="214"/>
      <c r="AM93" s="213"/>
      <c r="AN93" s="213"/>
    </row>
    <row r="94" spans="3:40" s="212" customFormat="1" ht="13.7" customHeight="1" x14ac:dyDescent="0.2">
      <c r="C94" s="154"/>
      <c r="D94" s="898" t="s">
        <v>662</v>
      </c>
      <c r="E94" s="898" t="s">
        <v>121</v>
      </c>
      <c r="F94" s="898" t="s">
        <v>168</v>
      </c>
      <c r="G94" s="1168" t="s">
        <v>169</v>
      </c>
      <c r="H94" s="1169" t="s">
        <v>170</v>
      </c>
      <c r="I94" s="1168" t="s">
        <v>171</v>
      </c>
      <c r="J94" s="1168" t="s">
        <v>172</v>
      </c>
      <c r="K94" s="930" t="s">
        <v>173</v>
      </c>
      <c r="L94" s="927"/>
      <c r="M94" s="916" t="s">
        <v>628</v>
      </c>
      <c r="N94" s="916" t="s">
        <v>630</v>
      </c>
      <c r="O94" s="916" t="s">
        <v>632</v>
      </c>
      <c r="P94" s="916" t="s">
        <v>634</v>
      </c>
      <c r="Q94" s="918" t="s">
        <v>636</v>
      </c>
      <c r="R94" s="927"/>
      <c r="S94" s="928" t="s">
        <v>638</v>
      </c>
      <c r="T94" s="928" t="s">
        <v>641</v>
      </c>
      <c r="U94" s="1038" t="s">
        <v>174</v>
      </c>
      <c r="V94" s="162"/>
      <c r="W94" s="216"/>
      <c r="X94" s="216"/>
      <c r="Y94" s="217"/>
      <c r="Z94" s="848" t="s">
        <v>180</v>
      </c>
      <c r="AA94" s="849" t="s">
        <v>643</v>
      </c>
      <c r="AB94" s="850" t="s">
        <v>644</v>
      </c>
      <c r="AC94" s="850" t="s">
        <v>644</v>
      </c>
      <c r="AD94" s="850" t="s">
        <v>647</v>
      </c>
      <c r="AE94" s="850" t="s">
        <v>652</v>
      </c>
      <c r="AF94" s="850" t="s">
        <v>650</v>
      </c>
      <c r="AG94" s="850" t="s">
        <v>653</v>
      </c>
      <c r="AH94" s="850" t="s">
        <v>175</v>
      </c>
      <c r="AI94" s="854" t="s">
        <v>176</v>
      </c>
      <c r="AJ94" s="850" t="s">
        <v>185</v>
      </c>
      <c r="AK94" s="850" t="s">
        <v>186</v>
      </c>
      <c r="AL94" s="850" t="s">
        <v>187</v>
      </c>
      <c r="AM94" s="851" t="s">
        <v>188</v>
      </c>
      <c r="AN94" s="851" t="s">
        <v>1</v>
      </c>
    </row>
    <row r="95" spans="3:40" s="212" customFormat="1" ht="13.7" customHeight="1" x14ac:dyDescent="0.2">
      <c r="C95" s="168"/>
      <c r="D95" s="1150"/>
      <c r="E95" s="898"/>
      <c r="F95" s="929"/>
      <c r="G95" s="1168" t="s">
        <v>177</v>
      </c>
      <c r="H95" s="1169" t="s">
        <v>178</v>
      </c>
      <c r="I95" s="1168"/>
      <c r="J95" s="1168"/>
      <c r="K95" s="930" t="s">
        <v>179</v>
      </c>
      <c r="L95" s="927"/>
      <c r="M95" s="916" t="s">
        <v>629</v>
      </c>
      <c r="N95" s="916" t="s">
        <v>631</v>
      </c>
      <c r="O95" s="916" t="s">
        <v>633</v>
      </c>
      <c r="P95" s="916" t="s">
        <v>635</v>
      </c>
      <c r="Q95" s="918" t="s">
        <v>182</v>
      </c>
      <c r="R95" s="927"/>
      <c r="S95" s="928" t="s">
        <v>639</v>
      </c>
      <c r="T95" s="928" t="s">
        <v>640</v>
      </c>
      <c r="U95" s="1038" t="s">
        <v>182</v>
      </c>
      <c r="V95" s="169"/>
      <c r="Z95" s="850" t="s">
        <v>642</v>
      </c>
      <c r="AA95" s="853">
        <v>0.62</v>
      </c>
      <c r="AB95" s="850" t="s">
        <v>645</v>
      </c>
      <c r="AC95" s="850" t="s">
        <v>646</v>
      </c>
      <c r="AD95" s="850" t="s">
        <v>648</v>
      </c>
      <c r="AE95" s="850" t="s">
        <v>651</v>
      </c>
      <c r="AF95" s="850" t="s">
        <v>651</v>
      </c>
      <c r="AG95" s="850" t="s">
        <v>649</v>
      </c>
      <c r="AH95" s="850"/>
      <c r="AI95" s="850" t="s">
        <v>181</v>
      </c>
      <c r="AJ95" s="850" t="s">
        <v>189</v>
      </c>
      <c r="AK95" s="850" t="s">
        <v>189</v>
      </c>
      <c r="AL95" s="850"/>
      <c r="AM95" s="850" t="s">
        <v>1</v>
      </c>
      <c r="AN95" s="852"/>
    </row>
    <row r="96" spans="3:40" s="218" customFormat="1" ht="13.7" customHeight="1" x14ac:dyDescent="0.2">
      <c r="C96" s="35"/>
      <c r="D96" s="1150"/>
      <c r="E96" s="1150"/>
      <c r="F96" s="1150"/>
      <c r="G96" s="931"/>
      <c r="H96" s="1178"/>
      <c r="I96" s="1168"/>
      <c r="J96" s="1168"/>
      <c r="K96" s="930"/>
      <c r="L96" s="930"/>
      <c r="M96" s="931"/>
      <c r="N96" s="931"/>
      <c r="O96" s="931"/>
      <c r="P96" s="931"/>
      <c r="Q96" s="931"/>
      <c r="R96" s="930"/>
      <c r="S96" s="932"/>
      <c r="T96" s="932"/>
      <c r="U96" s="1039"/>
      <c r="V96" s="6"/>
      <c r="Z96" s="39"/>
      <c r="AA96" s="39"/>
      <c r="AB96" s="39"/>
      <c r="AC96" s="39"/>
      <c r="AD96" s="39"/>
      <c r="AE96" s="39"/>
      <c r="AF96" s="39"/>
      <c r="AG96" s="39"/>
      <c r="AH96" s="39"/>
      <c r="AI96" s="39"/>
      <c r="AJ96" s="39"/>
      <c r="AK96" s="39"/>
      <c r="AL96" s="39"/>
      <c r="AM96" s="39"/>
      <c r="AN96" s="174"/>
    </row>
    <row r="97" spans="3:40" ht="13.7" customHeight="1" x14ac:dyDescent="0.2">
      <c r="C97" s="35"/>
      <c r="D97" s="175" t="str">
        <f>IF(dir!D70=0,"",dir!D70)</f>
        <v/>
      </c>
      <c r="E97" s="175" t="str">
        <f>IF(dir!E70=0,"",dir!E70)</f>
        <v>piet</v>
      </c>
      <c r="F97" s="175" t="str">
        <f>IF(dir!F70=0,"",dir!F70)</f>
        <v>directeur</v>
      </c>
      <c r="G97" s="38">
        <f>IF(G70="","",G70+1)</f>
        <v>40</v>
      </c>
      <c r="H97" s="176">
        <f>IF(dir!H70=0,"",dir!H70)</f>
        <v>28031</v>
      </c>
      <c r="I97" s="177" t="str">
        <f>IF(I70=0,"",I70)</f>
        <v>DB</v>
      </c>
      <c r="J97" s="177">
        <f>IF(E97="","",IF(dir!J70+1&gt;VLOOKUP(I97,Schaal2014,22,FALSE),dir!J70,dir!J70+1))</f>
        <v>4</v>
      </c>
      <c r="K97" s="178">
        <f>IF(dir!K70="","",dir!K70)</f>
        <v>1</v>
      </c>
      <c r="L97" s="871"/>
      <c r="M97" s="870">
        <f>IF(M70="",0,M70)</f>
        <v>0</v>
      </c>
      <c r="N97" s="870">
        <f>IF(N70="",0,N70)</f>
        <v>0</v>
      </c>
      <c r="O97" s="933">
        <f>IF(K97="","",IF(K97*40&gt;40,40,K97*40))</f>
        <v>40</v>
      </c>
      <c r="P97" s="933"/>
      <c r="Q97" s="933">
        <f>IF(K97="","",SUM(M97:P97))</f>
        <v>40</v>
      </c>
      <c r="R97" s="871"/>
      <c r="S97" s="934">
        <f t="shared" ref="S97:S111" si="77">IF(K97="","",(1659*K97-Q97)*AC97)</f>
        <v>61827.414249547932</v>
      </c>
      <c r="T97" s="922">
        <f>IF(K97="","",(Q97*AD97)+AB97*(AE97+AF97*(1-AG97)))</f>
        <v>1527.5457504520798</v>
      </c>
      <c r="U97" s="1040">
        <f>IF(K97="","",(S97+T97))</f>
        <v>63354.960000000014</v>
      </c>
      <c r="V97" s="169"/>
      <c r="Z97" s="855">
        <f t="shared" ref="Z97:Z111" si="78">IF(I97="","",VLOOKUP(I97,Schaal2014,J97+1,FALSE))</f>
        <v>3259</v>
      </c>
      <c r="AA97" s="90">
        <f>+tab!$C$156</f>
        <v>0.62</v>
      </c>
      <c r="AB97" s="856">
        <f>Z97*12/1659</f>
        <v>23.573236889692584</v>
      </c>
      <c r="AC97" s="856">
        <f>Z97*12*(1+AA97)/1659</f>
        <v>38.188643761301996</v>
      </c>
      <c r="AD97" s="856">
        <f>AC97-AB97</f>
        <v>14.615406871609412</v>
      </c>
      <c r="AE97" s="39">
        <f t="shared" ref="AE97:AE111" si="79">O97+P97</f>
        <v>40</v>
      </c>
      <c r="AF97" s="39">
        <f t="shared" ref="AF97:AF111" si="80">M97+N97</f>
        <v>0</v>
      </c>
      <c r="AG97" s="857">
        <f>IF(I97&gt;8,tab!C$157,tab!C$160)</f>
        <v>0.5</v>
      </c>
      <c r="AH97" s="39">
        <f t="shared" ref="AH97:AH111" si="81">IF(G97&lt;25,0,IF(G97=25,25,IF(G97&lt;40,0,IF(G97=40,40,IF(G97&gt;=40,0)))))</f>
        <v>40</v>
      </c>
      <c r="AI97" s="39">
        <f t="shared" ref="AI97:AI111" si="82">IF(AH97=25,(Z97*1.08*(K97)/2),IF(AH97=40,(Z97*1.08*(K97)),IF(AH97=0,0)))</f>
        <v>3519.7200000000003</v>
      </c>
      <c r="AK97" s="39"/>
      <c r="AL97" s="39"/>
      <c r="AM97" s="174"/>
      <c r="AN97" s="92"/>
    </row>
    <row r="98" spans="3:40" ht="13.7" customHeight="1" x14ac:dyDescent="0.2">
      <c r="C98" s="35"/>
      <c r="D98" s="175" t="str">
        <f>IF(dir!D71=0,"",dir!D71)</f>
        <v/>
      </c>
      <c r="E98" s="175" t="str">
        <f>IF(dir!E71=0,"",dir!E71)</f>
        <v/>
      </c>
      <c r="F98" s="175" t="str">
        <f>IF(dir!F71=0,"",dir!F71)</f>
        <v/>
      </c>
      <c r="G98" s="38" t="str">
        <f t="shared" ref="G98:G111" si="83">IF(G71="","",G71+1)</f>
        <v/>
      </c>
      <c r="H98" s="176" t="str">
        <f>IF(dir!H71=0,"",dir!H71)</f>
        <v/>
      </c>
      <c r="I98" s="177" t="str">
        <f t="shared" ref="I98:I111" si="84">IF(I71=0,"",I71)</f>
        <v/>
      </c>
      <c r="J98" s="177" t="str">
        <f>IF(E98="","",IF(dir!J71+1&gt;VLOOKUP(I98,Schaal2014,22,FALSE),dir!J71,dir!J71+1))</f>
        <v/>
      </c>
      <c r="K98" s="178" t="str">
        <f>IF(dir!K71="","",dir!K71)</f>
        <v/>
      </c>
      <c r="L98" s="871"/>
      <c r="M98" s="870">
        <f t="shared" ref="M98:N98" si="85">IF(M71="",0,M71)</f>
        <v>0</v>
      </c>
      <c r="N98" s="870">
        <f t="shared" si="85"/>
        <v>0</v>
      </c>
      <c r="O98" s="933" t="str">
        <f t="shared" ref="O98:O111" si="86">IF(K98="","",IF(K98*40&gt;40,40,K98*40))</f>
        <v/>
      </c>
      <c r="P98" s="933"/>
      <c r="Q98" s="933" t="str">
        <f t="shared" ref="Q98:Q111" si="87">IF(K98="","",SUM(M98:P98))</f>
        <v/>
      </c>
      <c r="R98" s="871"/>
      <c r="S98" s="934" t="str">
        <f t="shared" si="77"/>
        <v/>
      </c>
      <c r="T98" s="922" t="str">
        <f t="shared" ref="T98:T111" si="88">IF(K98="","",(Q98*AD98)+AB98*(AE98+AF98*(1-AG98)))</f>
        <v/>
      </c>
      <c r="U98" s="1040" t="str">
        <f t="shared" ref="U98:U111" si="89">IF(K98="","",(S98+T98))</f>
        <v/>
      </c>
      <c r="V98" s="169"/>
      <c r="Z98" s="855" t="str">
        <f t="shared" si="78"/>
        <v/>
      </c>
      <c r="AA98" s="90">
        <f>+tab!$C$156</f>
        <v>0.62</v>
      </c>
      <c r="AB98" s="856" t="e">
        <f t="shared" ref="AB98:AB111" si="90">Z98*12/1659</f>
        <v>#VALUE!</v>
      </c>
      <c r="AC98" s="856" t="e">
        <f t="shared" ref="AC98:AC111" si="91">Z98*12*(1+AA98)/1659</f>
        <v>#VALUE!</v>
      </c>
      <c r="AD98" s="856" t="e">
        <f t="shared" ref="AD98:AD111" si="92">AC98-AB98</f>
        <v>#VALUE!</v>
      </c>
      <c r="AE98" s="39" t="e">
        <f t="shared" si="79"/>
        <v>#VALUE!</v>
      </c>
      <c r="AF98" s="39">
        <f t="shared" si="80"/>
        <v>0</v>
      </c>
      <c r="AG98" s="857">
        <f>IF(I98&gt;8,tab!C$157,tab!C$160)</f>
        <v>0.5</v>
      </c>
      <c r="AH98" s="39">
        <f t="shared" si="81"/>
        <v>0</v>
      </c>
      <c r="AI98" s="39">
        <f t="shared" si="82"/>
        <v>0</v>
      </c>
      <c r="AK98" s="39"/>
      <c r="AL98" s="39"/>
      <c r="AM98" s="92"/>
      <c r="AN98" s="174"/>
    </row>
    <row r="99" spans="3:40" ht="13.7" customHeight="1" x14ac:dyDescent="0.2">
      <c r="C99" s="35"/>
      <c r="D99" s="175" t="str">
        <f>IF(dir!D72=0,"",dir!D72)</f>
        <v/>
      </c>
      <c r="E99" s="175" t="str">
        <f>IF(dir!E72=0,"",dir!E72)</f>
        <v/>
      </c>
      <c r="F99" s="175" t="str">
        <f>IF(dir!F72=0,"",dir!F72)</f>
        <v/>
      </c>
      <c r="G99" s="38" t="str">
        <f t="shared" si="83"/>
        <v/>
      </c>
      <c r="H99" s="176" t="str">
        <f>IF(dir!H72=0,"",dir!H72)</f>
        <v/>
      </c>
      <c r="I99" s="177" t="str">
        <f t="shared" si="84"/>
        <v/>
      </c>
      <c r="J99" s="177" t="str">
        <f>IF(E99="","",IF(dir!J72+1&gt;VLOOKUP(I99,Schaal2014,22,FALSE),dir!J72,dir!J72+1))</f>
        <v/>
      </c>
      <c r="K99" s="178" t="str">
        <f>IF(dir!K72="","",dir!K72)</f>
        <v/>
      </c>
      <c r="L99" s="871"/>
      <c r="M99" s="870">
        <f t="shared" ref="M99:N99" si="93">IF(M72="",0,M72)</f>
        <v>0</v>
      </c>
      <c r="N99" s="870">
        <f t="shared" si="93"/>
        <v>0</v>
      </c>
      <c r="O99" s="933" t="str">
        <f t="shared" si="86"/>
        <v/>
      </c>
      <c r="P99" s="933"/>
      <c r="Q99" s="933" t="str">
        <f t="shared" si="87"/>
        <v/>
      </c>
      <c r="R99" s="871"/>
      <c r="S99" s="934" t="str">
        <f t="shared" si="77"/>
        <v/>
      </c>
      <c r="T99" s="922" t="str">
        <f t="shared" si="88"/>
        <v/>
      </c>
      <c r="U99" s="1040" t="str">
        <f t="shared" si="89"/>
        <v/>
      </c>
      <c r="V99" s="169"/>
      <c r="Z99" s="855" t="str">
        <f t="shared" si="78"/>
        <v/>
      </c>
      <c r="AA99" s="90">
        <f>+tab!$C$156</f>
        <v>0.62</v>
      </c>
      <c r="AB99" s="856" t="e">
        <f t="shared" si="90"/>
        <v>#VALUE!</v>
      </c>
      <c r="AC99" s="856" t="e">
        <f t="shared" si="91"/>
        <v>#VALUE!</v>
      </c>
      <c r="AD99" s="856" t="e">
        <f t="shared" si="92"/>
        <v>#VALUE!</v>
      </c>
      <c r="AE99" s="39" t="e">
        <f t="shared" si="79"/>
        <v>#VALUE!</v>
      </c>
      <c r="AF99" s="39">
        <f t="shared" si="80"/>
        <v>0</v>
      </c>
      <c r="AG99" s="857">
        <f>IF(I99&gt;8,tab!C$157,tab!C$160)</f>
        <v>0.5</v>
      </c>
      <c r="AH99" s="39">
        <f t="shared" si="81"/>
        <v>0</v>
      </c>
      <c r="AI99" s="39">
        <f t="shared" si="82"/>
        <v>0</v>
      </c>
      <c r="AK99" s="39"/>
      <c r="AL99" s="39"/>
      <c r="AM99" s="92"/>
      <c r="AN99" s="174"/>
    </row>
    <row r="100" spans="3:40" ht="13.7" customHeight="1" x14ac:dyDescent="0.2">
      <c r="C100" s="35"/>
      <c r="D100" s="175" t="str">
        <f>IF(dir!D73=0,"",dir!D73)</f>
        <v/>
      </c>
      <c r="E100" s="175" t="str">
        <f>IF(dir!E73=0,"",dir!E73)</f>
        <v/>
      </c>
      <c r="F100" s="175" t="str">
        <f>IF(dir!F73=0,"",dir!F73)</f>
        <v/>
      </c>
      <c r="G100" s="38" t="str">
        <f t="shared" si="83"/>
        <v/>
      </c>
      <c r="H100" s="176" t="str">
        <f>IF(dir!H73=0,"",dir!H73)</f>
        <v/>
      </c>
      <c r="I100" s="177" t="str">
        <f t="shared" si="84"/>
        <v/>
      </c>
      <c r="J100" s="177" t="str">
        <f>IF(E100="","",IF(dir!J73+1&gt;VLOOKUP(I100,Schaal2014,22,FALSE),dir!J73,dir!J73+1))</f>
        <v/>
      </c>
      <c r="K100" s="178" t="str">
        <f>IF(dir!K73="","",dir!K73)</f>
        <v/>
      </c>
      <c r="L100" s="871"/>
      <c r="M100" s="870">
        <f t="shared" ref="M100:N100" si="94">IF(M73="",0,M73)</f>
        <v>0</v>
      </c>
      <c r="N100" s="870">
        <f t="shared" si="94"/>
        <v>0</v>
      </c>
      <c r="O100" s="933" t="str">
        <f t="shared" si="86"/>
        <v/>
      </c>
      <c r="P100" s="933"/>
      <c r="Q100" s="933" t="str">
        <f t="shared" si="87"/>
        <v/>
      </c>
      <c r="R100" s="871"/>
      <c r="S100" s="934" t="str">
        <f t="shared" si="77"/>
        <v/>
      </c>
      <c r="T100" s="922" t="str">
        <f t="shared" si="88"/>
        <v/>
      </c>
      <c r="U100" s="1040" t="str">
        <f t="shared" si="89"/>
        <v/>
      </c>
      <c r="V100" s="169"/>
      <c r="Z100" s="855" t="str">
        <f t="shared" si="78"/>
        <v/>
      </c>
      <c r="AA100" s="90">
        <f>+tab!$C$156</f>
        <v>0.62</v>
      </c>
      <c r="AB100" s="856" t="e">
        <f t="shared" si="90"/>
        <v>#VALUE!</v>
      </c>
      <c r="AC100" s="856" t="e">
        <f t="shared" si="91"/>
        <v>#VALUE!</v>
      </c>
      <c r="AD100" s="856" t="e">
        <f t="shared" si="92"/>
        <v>#VALUE!</v>
      </c>
      <c r="AE100" s="39" t="e">
        <f t="shared" si="79"/>
        <v>#VALUE!</v>
      </c>
      <c r="AF100" s="39">
        <f t="shared" si="80"/>
        <v>0</v>
      </c>
      <c r="AG100" s="857">
        <f>IF(I100&gt;8,tab!C$157,tab!C$160)</f>
        <v>0.5</v>
      </c>
      <c r="AH100" s="39">
        <f t="shared" si="81"/>
        <v>0</v>
      </c>
      <c r="AI100" s="39">
        <f t="shared" si="82"/>
        <v>0</v>
      </c>
      <c r="AK100" s="39"/>
      <c r="AL100" s="39"/>
      <c r="AM100" s="92"/>
      <c r="AN100" s="174"/>
    </row>
    <row r="101" spans="3:40" ht="13.7" customHeight="1" x14ac:dyDescent="0.2">
      <c r="C101" s="35"/>
      <c r="D101" s="175" t="str">
        <f>IF(dir!D74=0,"",dir!D74)</f>
        <v/>
      </c>
      <c r="E101" s="175" t="str">
        <f>IF(dir!E74=0,"",dir!E74)</f>
        <v/>
      </c>
      <c r="F101" s="175" t="str">
        <f>IF(dir!F74=0,"",dir!F74)</f>
        <v/>
      </c>
      <c r="G101" s="38" t="str">
        <f t="shared" si="83"/>
        <v/>
      </c>
      <c r="H101" s="176" t="str">
        <f>IF(dir!H74=0,"",dir!H74)</f>
        <v/>
      </c>
      <c r="I101" s="177" t="str">
        <f t="shared" si="84"/>
        <v/>
      </c>
      <c r="J101" s="177" t="str">
        <f>IF(E101="","",IF(dir!J74+1&gt;VLOOKUP(I101,Schaal2014,22,FALSE),dir!J74,dir!J74+1))</f>
        <v/>
      </c>
      <c r="K101" s="178" t="str">
        <f>IF(dir!K74="","",dir!K74)</f>
        <v/>
      </c>
      <c r="L101" s="871"/>
      <c r="M101" s="870">
        <f t="shared" ref="M101:N101" si="95">IF(M74="",0,M74)</f>
        <v>0</v>
      </c>
      <c r="N101" s="870">
        <f t="shared" si="95"/>
        <v>0</v>
      </c>
      <c r="O101" s="933" t="str">
        <f t="shared" si="86"/>
        <v/>
      </c>
      <c r="P101" s="933"/>
      <c r="Q101" s="933" t="str">
        <f t="shared" si="87"/>
        <v/>
      </c>
      <c r="R101" s="871"/>
      <c r="S101" s="934" t="str">
        <f t="shared" si="77"/>
        <v/>
      </c>
      <c r="T101" s="922" t="str">
        <f t="shared" si="88"/>
        <v/>
      </c>
      <c r="U101" s="1040" t="str">
        <f t="shared" si="89"/>
        <v/>
      </c>
      <c r="V101" s="169"/>
      <c r="Z101" s="855" t="str">
        <f t="shared" si="78"/>
        <v/>
      </c>
      <c r="AA101" s="90">
        <f>+tab!$C$156</f>
        <v>0.62</v>
      </c>
      <c r="AB101" s="856" t="e">
        <f t="shared" si="90"/>
        <v>#VALUE!</v>
      </c>
      <c r="AC101" s="856" t="e">
        <f t="shared" si="91"/>
        <v>#VALUE!</v>
      </c>
      <c r="AD101" s="856" t="e">
        <f t="shared" si="92"/>
        <v>#VALUE!</v>
      </c>
      <c r="AE101" s="39" t="e">
        <f t="shared" si="79"/>
        <v>#VALUE!</v>
      </c>
      <c r="AF101" s="39">
        <f t="shared" si="80"/>
        <v>0</v>
      </c>
      <c r="AG101" s="857">
        <f>IF(I101&gt;8,tab!C$157,tab!C$160)</f>
        <v>0.5</v>
      </c>
      <c r="AH101" s="39">
        <f t="shared" si="81"/>
        <v>0</v>
      </c>
      <c r="AI101" s="39">
        <f t="shared" si="82"/>
        <v>0</v>
      </c>
      <c r="AK101" s="39"/>
      <c r="AL101" s="39"/>
      <c r="AM101" s="92"/>
      <c r="AN101" s="174"/>
    </row>
    <row r="102" spans="3:40" ht="13.7" customHeight="1" x14ac:dyDescent="0.2">
      <c r="C102" s="35"/>
      <c r="D102" s="175" t="str">
        <f>IF(dir!D75=0,"",dir!D75)</f>
        <v/>
      </c>
      <c r="E102" s="175" t="str">
        <f>IF(dir!E75=0,"",dir!E75)</f>
        <v/>
      </c>
      <c r="F102" s="175" t="str">
        <f>IF(dir!F75=0,"",dir!F75)</f>
        <v/>
      </c>
      <c r="G102" s="38" t="str">
        <f t="shared" si="83"/>
        <v/>
      </c>
      <c r="H102" s="176" t="str">
        <f>IF(dir!H75=0,"",dir!H75)</f>
        <v/>
      </c>
      <c r="I102" s="177" t="str">
        <f t="shared" si="84"/>
        <v/>
      </c>
      <c r="J102" s="177" t="str">
        <f>IF(E102="","",IF(dir!J75+1&gt;VLOOKUP(I102,Schaal2014,22,FALSE),dir!J75,dir!J75+1))</f>
        <v/>
      </c>
      <c r="K102" s="178" t="str">
        <f>IF(dir!K75="","",dir!K75)</f>
        <v/>
      </c>
      <c r="L102" s="871"/>
      <c r="M102" s="870">
        <f t="shared" ref="M102:N102" si="96">IF(M75="",0,M75)</f>
        <v>0</v>
      </c>
      <c r="N102" s="870">
        <f t="shared" si="96"/>
        <v>0</v>
      </c>
      <c r="O102" s="933" t="str">
        <f t="shared" si="86"/>
        <v/>
      </c>
      <c r="P102" s="933"/>
      <c r="Q102" s="933" t="str">
        <f t="shared" si="87"/>
        <v/>
      </c>
      <c r="R102" s="871"/>
      <c r="S102" s="934" t="str">
        <f t="shared" si="77"/>
        <v/>
      </c>
      <c r="T102" s="922" t="str">
        <f t="shared" si="88"/>
        <v/>
      </c>
      <c r="U102" s="1040" t="str">
        <f t="shared" si="89"/>
        <v/>
      </c>
      <c r="V102" s="169"/>
      <c r="Z102" s="855" t="str">
        <f t="shared" si="78"/>
        <v/>
      </c>
      <c r="AA102" s="90">
        <f>+tab!$C$156</f>
        <v>0.62</v>
      </c>
      <c r="AB102" s="856" t="e">
        <f t="shared" si="90"/>
        <v>#VALUE!</v>
      </c>
      <c r="AC102" s="856" t="e">
        <f t="shared" si="91"/>
        <v>#VALUE!</v>
      </c>
      <c r="AD102" s="856" t="e">
        <f t="shared" si="92"/>
        <v>#VALUE!</v>
      </c>
      <c r="AE102" s="39" t="e">
        <f t="shared" si="79"/>
        <v>#VALUE!</v>
      </c>
      <c r="AF102" s="39">
        <f t="shared" si="80"/>
        <v>0</v>
      </c>
      <c r="AG102" s="857">
        <f>IF(I102&gt;8,tab!C$157,tab!C$160)</f>
        <v>0.5</v>
      </c>
      <c r="AH102" s="39">
        <f t="shared" si="81"/>
        <v>0</v>
      </c>
      <c r="AI102" s="39">
        <f t="shared" si="82"/>
        <v>0</v>
      </c>
      <c r="AK102" s="39"/>
      <c r="AL102" s="39"/>
      <c r="AM102" s="92"/>
      <c r="AN102" s="174"/>
    </row>
    <row r="103" spans="3:40" ht="13.7" customHeight="1" x14ac:dyDescent="0.2">
      <c r="C103" s="35"/>
      <c r="D103" s="175" t="str">
        <f>IF(dir!D76=0,"",dir!D76)</f>
        <v/>
      </c>
      <c r="E103" s="175" t="str">
        <f>IF(dir!E76=0,"",dir!E76)</f>
        <v/>
      </c>
      <c r="F103" s="175" t="str">
        <f>IF(dir!F76=0,"",dir!F76)</f>
        <v/>
      </c>
      <c r="G103" s="38" t="str">
        <f t="shared" si="83"/>
        <v/>
      </c>
      <c r="H103" s="176" t="str">
        <f>IF(dir!H76=0,"",dir!H76)</f>
        <v/>
      </c>
      <c r="I103" s="177" t="str">
        <f t="shared" si="84"/>
        <v/>
      </c>
      <c r="J103" s="177" t="str">
        <f>IF(E103="","",IF(dir!J76+1&gt;VLOOKUP(I103,Schaal2014,22,FALSE),dir!J76,dir!J76+1))</f>
        <v/>
      </c>
      <c r="K103" s="178" t="str">
        <f>IF(dir!K76="","",dir!K76)</f>
        <v/>
      </c>
      <c r="L103" s="871"/>
      <c r="M103" s="870">
        <f t="shared" ref="M103:N103" si="97">IF(M76="",0,M76)</f>
        <v>0</v>
      </c>
      <c r="N103" s="870">
        <f t="shared" si="97"/>
        <v>0</v>
      </c>
      <c r="O103" s="933" t="str">
        <f t="shared" si="86"/>
        <v/>
      </c>
      <c r="P103" s="933"/>
      <c r="Q103" s="933" t="str">
        <f t="shared" si="87"/>
        <v/>
      </c>
      <c r="R103" s="871"/>
      <c r="S103" s="934" t="str">
        <f t="shared" si="77"/>
        <v/>
      </c>
      <c r="T103" s="922" t="str">
        <f t="shared" si="88"/>
        <v/>
      </c>
      <c r="U103" s="1040" t="str">
        <f t="shared" si="89"/>
        <v/>
      </c>
      <c r="V103" s="169"/>
      <c r="Z103" s="855" t="str">
        <f t="shared" si="78"/>
        <v/>
      </c>
      <c r="AA103" s="90">
        <f>+tab!$C$156</f>
        <v>0.62</v>
      </c>
      <c r="AB103" s="856" t="e">
        <f t="shared" si="90"/>
        <v>#VALUE!</v>
      </c>
      <c r="AC103" s="856" t="e">
        <f t="shared" si="91"/>
        <v>#VALUE!</v>
      </c>
      <c r="AD103" s="856" t="e">
        <f t="shared" si="92"/>
        <v>#VALUE!</v>
      </c>
      <c r="AE103" s="39" t="e">
        <f t="shared" si="79"/>
        <v>#VALUE!</v>
      </c>
      <c r="AF103" s="39">
        <f t="shared" si="80"/>
        <v>0</v>
      </c>
      <c r="AG103" s="857">
        <f>IF(I103&gt;8,tab!C$157,tab!C$160)</f>
        <v>0.5</v>
      </c>
      <c r="AH103" s="39">
        <f t="shared" si="81"/>
        <v>0</v>
      </c>
      <c r="AI103" s="39">
        <f t="shared" si="82"/>
        <v>0</v>
      </c>
      <c r="AK103" s="39"/>
      <c r="AL103" s="39"/>
      <c r="AM103" s="92"/>
      <c r="AN103" s="174"/>
    </row>
    <row r="104" spans="3:40" ht="13.7" customHeight="1" x14ac:dyDescent="0.2">
      <c r="C104" s="35"/>
      <c r="D104" s="175" t="str">
        <f>IF(dir!D77=0,"",dir!D77)</f>
        <v/>
      </c>
      <c r="E104" s="175" t="str">
        <f>IF(dir!E77=0,"",dir!E77)</f>
        <v/>
      </c>
      <c r="F104" s="175" t="str">
        <f>IF(dir!F77=0,"",dir!F77)</f>
        <v/>
      </c>
      <c r="G104" s="38" t="str">
        <f t="shared" si="83"/>
        <v/>
      </c>
      <c r="H104" s="176" t="str">
        <f>IF(dir!H77=0,"",dir!H77)</f>
        <v/>
      </c>
      <c r="I104" s="177" t="str">
        <f t="shared" si="84"/>
        <v/>
      </c>
      <c r="J104" s="177" t="str">
        <f>IF(E104="","",IF(dir!J77+1&gt;VLOOKUP(I104,Schaal2014,22,FALSE),dir!J77,dir!J77+1))</f>
        <v/>
      </c>
      <c r="K104" s="178" t="str">
        <f>IF(dir!K77="","",dir!K77)</f>
        <v/>
      </c>
      <c r="L104" s="871"/>
      <c r="M104" s="870">
        <f t="shared" ref="M104:N104" si="98">IF(M77="",0,M77)</f>
        <v>0</v>
      </c>
      <c r="N104" s="870">
        <f t="shared" si="98"/>
        <v>0</v>
      </c>
      <c r="O104" s="933" t="str">
        <f t="shared" si="86"/>
        <v/>
      </c>
      <c r="P104" s="933"/>
      <c r="Q104" s="933" t="str">
        <f t="shared" si="87"/>
        <v/>
      </c>
      <c r="R104" s="871"/>
      <c r="S104" s="934" t="str">
        <f t="shared" si="77"/>
        <v/>
      </c>
      <c r="T104" s="922" t="str">
        <f t="shared" si="88"/>
        <v/>
      </c>
      <c r="U104" s="1040" t="str">
        <f t="shared" si="89"/>
        <v/>
      </c>
      <c r="V104" s="169"/>
      <c r="Z104" s="855" t="str">
        <f t="shared" si="78"/>
        <v/>
      </c>
      <c r="AA104" s="90">
        <f>+tab!$C$156</f>
        <v>0.62</v>
      </c>
      <c r="AB104" s="856" t="e">
        <f t="shared" si="90"/>
        <v>#VALUE!</v>
      </c>
      <c r="AC104" s="856" t="e">
        <f t="shared" si="91"/>
        <v>#VALUE!</v>
      </c>
      <c r="AD104" s="856" t="e">
        <f t="shared" si="92"/>
        <v>#VALUE!</v>
      </c>
      <c r="AE104" s="39" t="e">
        <f t="shared" si="79"/>
        <v>#VALUE!</v>
      </c>
      <c r="AF104" s="39">
        <f t="shared" si="80"/>
        <v>0</v>
      </c>
      <c r="AG104" s="857">
        <f>IF(I104&gt;8,tab!C$157,tab!C$160)</f>
        <v>0.5</v>
      </c>
      <c r="AH104" s="39">
        <f t="shared" si="81"/>
        <v>0</v>
      </c>
      <c r="AI104" s="39">
        <f t="shared" si="82"/>
        <v>0</v>
      </c>
      <c r="AK104" s="39"/>
      <c r="AL104" s="39"/>
      <c r="AM104" s="92"/>
      <c r="AN104" s="174"/>
    </row>
    <row r="105" spans="3:40" ht="13.7" customHeight="1" x14ac:dyDescent="0.2">
      <c r="C105" s="35"/>
      <c r="D105" s="175" t="str">
        <f>IF(dir!D78=0,"",dir!D78)</f>
        <v/>
      </c>
      <c r="E105" s="175" t="str">
        <f>IF(dir!E78=0,"",dir!E78)</f>
        <v/>
      </c>
      <c r="F105" s="175" t="str">
        <f>IF(dir!F78=0,"",dir!F78)</f>
        <v/>
      </c>
      <c r="G105" s="38" t="str">
        <f t="shared" si="83"/>
        <v/>
      </c>
      <c r="H105" s="176" t="str">
        <f>IF(dir!H78=0,"",dir!H78)</f>
        <v/>
      </c>
      <c r="I105" s="177" t="str">
        <f t="shared" si="84"/>
        <v/>
      </c>
      <c r="J105" s="177" t="str">
        <f>IF(E105="","",IF(dir!J78+1&gt;VLOOKUP(I105,Schaal2014,22,FALSE),dir!J78,dir!J78+1))</f>
        <v/>
      </c>
      <c r="K105" s="178" t="str">
        <f>IF(dir!K78="","",dir!K78)</f>
        <v/>
      </c>
      <c r="L105" s="871"/>
      <c r="M105" s="870">
        <f t="shared" ref="M105:N105" si="99">IF(M78="",0,M78)</f>
        <v>0</v>
      </c>
      <c r="N105" s="870">
        <f t="shared" si="99"/>
        <v>0</v>
      </c>
      <c r="O105" s="933" t="str">
        <f t="shared" si="86"/>
        <v/>
      </c>
      <c r="P105" s="933"/>
      <c r="Q105" s="933" t="str">
        <f t="shared" si="87"/>
        <v/>
      </c>
      <c r="R105" s="871"/>
      <c r="S105" s="934" t="str">
        <f t="shared" si="77"/>
        <v/>
      </c>
      <c r="T105" s="922" t="str">
        <f t="shared" si="88"/>
        <v/>
      </c>
      <c r="U105" s="1040" t="str">
        <f t="shared" si="89"/>
        <v/>
      </c>
      <c r="V105" s="169"/>
      <c r="Z105" s="855" t="str">
        <f t="shared" si="78"/>
        <v/>
      </c>
      <c r="AA105" s="90">
        <f>+tab!$C$156</f>
        <v>0.62</v>
      </c>
      <c r="AB105" s="856" t="e">
        <f t="shared" si="90"/>
        <v>#VALUE!</v>
      </c>
      <c r="AC105" s="856" t="e">
        <f t="shared" si="91"/>
        <v>#VALUE!</v>
      </c>
      <c r="AD105" s="856" t="e">
        <f t="shared" si="92"/>
        <v>#VALUE!</v>
      </c>
      <c r="AE105" s="39" t="e">
        <f t="shared" si="79"/>
        <v>#VALUE!</v>
      </c>
      <c r="AF105" s="39">
        <f t="shared" si="80"/>
        <v>0</v>
      </c>
      <c r="AG105" s="857">
        <f>IF(I105&gt;8,tab!C$157,tab!C$160)</f>
        <v>0.5</v>
      </c>
      <c r="AH105" s="39">
        <f t="shared" si="81"/>
        <v>0</v>
      </c>
      <c r="AI105" s="39">
        <f t="shared" si="82"/>
        <v>0</v>
      </c>
      <c r="AK105" s="39"/>
      <c r="AL105" s="39"/>
      <c r="AM105" s="92"/>
      <c r="AN105" s="174"/>
    </row>
    <row r="106" spans="3:40" ht="13.7" customHeight="1" x14ac:dyDescent="0.2">
      <c r="C106" s="35"/>
      <c r="D106" s="175" t="str">
        <f>IF(dir!D79=0,"",dir!D79)</f>
        <v/>
      </c>
      <c r="E106" s="175" t="str">
        <f>IF(dir!E79=0,"",dir!E79)</f>
        <v/>
      </c>
      <c r="F106" s="175" t="str">
        <f>IF(dir!F79=0,"",dir!F79)</f>
        <v/>
      </c>
      <c r="G106" s="38" t="str">
        <f t="shared" si="83"/>
        <v/>
      </c>
      <c r="H106" s="176" t="str">
        <f>IF(dir!H79=0,"",dir!H79)</f>
        <v/>
      </c>
      <c r="I106" s="177" t="str">
        <f t="shared" si="84"/>
        <v/>
      </c>
      <c r="J106" s="177" t="str">
        <f>IF(E106="","",IF(dir!J79+1&gt;VLOOKUP(I106,Schaal2014,22,FALSE),dir!J79,dir!J79+1))</f>
        <v/>
      </c>
      <c r="K106" s="178" t="str">
        <f>IF(dir!K79="","",dir!K79)</f>
        <v/>
      </c>
      <c r="L106" s="871"/>
      <c r="M106" s="870">
        <f t="shared" ref="M106:N106" si="100">IF(M79="",0,M79)</f>
        <v>0</v>
      </c>
      <c r="N106" s="870">
        <f t="shared" si="100"/>
        <v>0</v>
      </c>
      <c r="O106" s="933" t="str">
        <f t="shared" si="86"/>
        <v/>
      </c>
      <c r="P106" s="933"/>
      <c r="Q106" s="933" t="str">
        <f t="shared" si="87"/>
        <v/>
      </c>
      <c r="R106" s="871"/>
      <c r="S106" s="934" t="str">
        <f t="shared" si="77"/>
        <v/>
      </c>
      <c r="T106" s="922" t="str">
        <f t="shared" si="88"/>
        <v/>
      </c>
      <c r="U106" s="1040" t="str">
        <f t="shared" si="89"/>
        <v/>
      </c>
      <c r="V106" s="169"/>
      <c r="Z106" s="855" t="str">
        <f t="shared" si="78"/>
        <v/>
      </c>
      <c r="AA106" s="90">
        <f>+tab!$C$156</f>
        <v>0.62</v>
      </c>
      <c r="AB106" s="856" t="e">
        <f t="shared" si="90"/>
        <v>#VALUE!</v>
      </c>
      <c r="AC106" s="856" t="e">
        <f t="shared" si="91"/>
        <v>#VALUE!</v>
      </c>
      <c r="AD106" s="856" t="e">
        <f t="shared" si="92"/>
        <v>#VALUE!</v>
      </c>
      <c r="AE106" s="39" t="e">
        <f t="shared" si="79"/>
        <v>#VALUE!</v>
      </c>
      <c r="AF106" s="39">
        <f t="shared" si="80"/>
        <v>0</v>
      </c>
      <c r="AG106" s="857">
        <f>IF(I106&gt;8,tab!C$157,tab!C$160)</f>
        <v>0.5</v>
      </c>
      <c r="AH106" s="39">
        <f t="shared" si="81"/>
        <v>0</v>
      </c>
      <c r="AI106" s="39">
        <f t="shared" si="82"/>
        <v>0</v>
      </c>
      <c r="AK106" s="39"/>
      <c r="AL106" s="39"/>
      <c r="AM106" s="92"/>
      <c r="AN106" s="174"/>
    </row>
    <row r="107" spans="3:40" ht="13.7" customHeight="1" x14ac:dyDescent="0.2">
      <c r="C107" s="35"/>
      <c r="D107" s="175" t="str">
        <f>IF(dir!D80=0,"",dir!D80)</f>
        <v/>
      </c>
      <c r="E107" s="175" t="str">
        <f>IF(dir!E80=0,"",dir!E80)</f>
        <v/>
      </c>
      <c r="F107" s="175" t="str">
        <f>IF(dir!F80=0,"",dir!F80)</f>
        <v/>
      </c>
      <c r="G107" s="38" t="str">
        <f t="shared" si="83"/>
        <v/>
      </c>
      <c r="H107" s="176" t="str">
        <f>IF(dir!H80=0,"",dir!H80)</f>
        <v/>
      </c>
      <c r="I107" s="177" t="str">
        <f t="shared" si="84"/>
        <v/>
      </c>
      <c r="J107" s="177" t="str">
        <f>IF(E107="","",IF(dir!J80+1&gt;VLOOKUP(I107,Schaal2014,22,FALSE),dir!J80,dir!J80+1))</f>
        <v/>
      </c>
      <c r="K107" s="178" t="str">
        <f>IF(dir!K80="","",dir!K80)</f>
        <v/>
      </c>
      <c r="L107" s="871"/>
      <c r="M107" s="870">
        <f t="shared" ref="M107:N107" si="101">IF(M80="",0,M80)</f>
        <v>0</v>
      </c>
      <c r="N107" s="870">
        <f t="shared" si="101"/>
        <v>0</v>
      </c>
      <c r="O107" s="933" t="str">
        <f t="shared" si="86"/>
        <v/>
      </c>
      <c r="P107" s="933"/>
      <c r="Q107" s="933" t="str">
        <f t="shared" si="87"/>
        <v/>
      </c>
      <c r="R107" s="871"/>
      <c r="S107" s="934" t="str">
        <f t="shared" si="77"/>
        <v/>
      </c>
      <c r="T107" s="922" t="str">
        <f t="shared" si="88"/>
        <v/>
      </c>
      <c r="U107" s="1040" t="str">
        <f t="shared" si="89"/>
        <v/>
      </c>
      <c r="V107" s="169"/>
      <c r="Z107" s="855" t="str">
        <f t="shared" si="78"/>
        <v/>
      </c>
      <c r="AA107" s="90">
        <f>+tab!$C$156</f>
        <v>0.62</v>
      </c>
      <c r="AB107" s="856" t="e">
        <f t="shared" si="90"/>
        <v>#VALUE!</v>
      </c>
      <c r="AC107" s="856" t="e">
        <f t="shared" si="91"/>
        <v>#VALUE!</v>
      </c>
      <c r="AD107" s="856" t="e">
        <f t="shared" si="92"/>
        <v>#VALUE!</v>
      </c>
      <c r="AE107" s="39" t="e">
        <f t="shared" si="79"/>
        <v>#VALUE!</v>
      </c>
      <c r="AF107" s="39">
        <f t="shared" si="80"/>
        <v>0</v>
      </c>
      <c r="AG107" s="857">
        <f>IF(I107&gt;8,tab!C$157,tab!C$160)</f>
        <v>0.5</v>
      </c>
      <c r="AH107" s="39">
        <f t="shared" si="81"/>
        <v>0</v>
      </c>
      <c r="AI107" s="39">
        <f t="shared" si="82"/>
        <v>0</v>
      </c>
      <c r="AK107" s="39"/>
      <c r="AL107" s="39"/>
      <c r="AM107" s="92"/>
      <c r="AN107" s="174"/>
    </row>
    <row r="108" spans="3:40" ht="13.7" customHeight="1" x14ac:dyDescent="0.2">
      <c r="C108" s="35"/>
      <c r="D108" s="175" t="str">
        <f>IF(dir!D81=0,"",dir!D81)</f>
        <v/>
      </c>
      <c r="E108" s="175" t="str">
        <f>IF(dir!E81=0,"",dir!E81)</f>
        <v/>
      </c>
      <c r="F108" s="175" t="str">
        <f>IF(dir!F81=0,"",dir!F81)</f>
        <v/>
      </c>
      <c r="G108" s="38" t="str">
        <f t="shared" si="83"/>
        <v/>
      </c>
      <c r="H108" s="176" t="str">
        <f>IF(dir!H81=0,"",dir!H81)</f>
        <v/>
      </c>
      <c r="I108" s="177" t="str">
        <f t="shared" si="84"/>
        <v/>
      </c>
      <c r="J108" s="177" t="str">
        <f>IF(E108="","",IF(dir!J81+1&gt;VLOOKUP(I108,Schaal2014,22,FALSE),dir!J81,dir!J81+1))</f>
        <v/>
      </c>
      <c r="K108" s="178" t="str">
        <f>IF(dir!K81="","",dir!K81)</f>
        <v/>
      </c>
      <c r="L108" s="871"/>
      <c r="M108" s="870">
        <f t="shared" ref="M108:N108" si="102">IF(M81="",0,M81)</f>
        <v>0</v>
      </c>
      <c r="N108" s="870">
        <f t="shared" si="102"/>
        <v>0</v>
      </c>
      <c r="O108" s="933" t="str">
        <f t="shared" si="86"/>
        <v/>
      </c>
      <c r="P108" s="933"/>
      <c r="Q108" s="933" t="str">
        <f t="shared" si="87"/>
        <v/>
      </c>
      <c r="R108" s="871"/>
      <c r="S108" s="934" t="str">
        <f t="shared" si="77"/>
        <v/>
      </c>
      <c r="T108" s="922" t="str">
        <f t="shared" si="88"/>
        <v/>
      </c>
      <c r="U108" s="1040" t="str">
        <f t="shared" si="89"/>
        <v/>
      </c>
      <c r="V108" s="169"/>
      <c r="Z108" s="855" t="str">
        <f t="shared" si="78"/>
        <v/>
      </c>
      <c r="AA108" s="90">
        <f>+tab!$C$156</f>
        <v>0.62</v>
      </c>
      <c r="AB108" s="856" t="e">
        <f t="shared" si="90"/>
        <v>#VALUE!</v>
      </c>
      <c r="AC108" s="856" t="e">
        <f t="shared" si="91"/>
        <v>#VALUE!</v>
      </c>
      <c r="AD108" s="856" t="e">
        <f t="shared" si="92"/>
        <v>#VALUE!</v>
      </c>
      <c r="AE108" s="39" t="e">
        <f t="shared" si="79"/>
        <v>#VALUE!</v>
      </c>
      <c r="AF108" s="39">
        <f t="shared" si="80"/>
        <v>0</v>
      </c>
      <c r="AG108" s="857">
        <f>IF(I108&gt;8,tab!C$157,tab!C$160)</f>
        <v>0.5</v>
      </c>
      <c r="AH108" s="39">
        <f t="shared" si="81"/>
        <v>0</v>
      </c>
      <c r="AI108" s="39">
        <f t="shared" si="82"/>
        <v>0</v>
      </c>
      <c r="AK108" s="39"/>
      <c r="AL108" s="39"/>
      <c r="AM108" s="92"/>
      <c r="AN108" s="174"/>
    </row>
    <row r="109" spans="3:40" ht="13.7" customHeight="1" x14ac:dyDescent="0.2">
      <c r="C109" s="35"/>
      <c r="D109" s="175" t="str">
        <f>IF(dir!D82=0,"",dir!D82)</f>
        <v/>
      </c>
      <c r="E109" s="175" t="str">
        <f>IF(dir!E82=0,"",dir!E82)</f>
        <v/>
      </c>
      <c r="F109" s="175" t="str">
        <f>IF(dir!F82=0,"",dir!F82)</f>
        <v/>
      </c>
      <c r="G109" s="38" t="str">
        <f t="shared" si="83"/>
        <v/>
      </c>
      <c r="H109" s="176" t="str">
        <f>IF(dir!H82=0,"",dir!H82)</f>
        <v/>
      </c>
      <c r="I109" s="177" t="str">
        <f t="shared" si="84"/>
        <v/>
      </c>
      <c r="J109" s="177" t="str">
        <f>IF(E109="","",IF(dir!J82+1&gt;VLOOKUP(I109,Schaal2014,22,FALSE),dir!J82,dir!J82+1))</f>
        <v/>
      </c>
      <c r="K109" s="178" t="str">
        <f>IF(dir!K82="","",dir!K82)</f>
        <v/>
      </c>
      <c r="L109" s="871"/>
      <c r="M109" s="870">
        <f t="shared" ref="M109:N109" si="103">IF(M82="",0,M82)</f>
        <v>0</v>
      </c>
      <c r="N109" s="870">
        <f t="shared" si="103"/>
        <v>0</v>
      </c>
      <c r="O109" s="933" t="str">
        <f t="shared" si="86"/>
        <v/>
      </c>
      <c r="P109" s="933"/>
      <c r="Q109" s="933" t="str">
        <f t="shared" si="87"/>
        <v/>
      </c>
      <c r="R109" s="871"/>
      <c r="S109" s="934" t="str">
        <f t="shared" si="77"/>
        <v/>
      </c>
      <c r="T109" s="922" t="str">
        <f t="shared" si="88"/>
        <v/>
      </c>
      <c r="U109" s="1040" t="str">
        <f t="shared" si="89"/>
        <v/>
      </c>
      <c r="V109" s="169"/>
      <c r="Z109" s="855" t="str">
        <f t="shared" si="78"/>
        <v/>
      </c>
      <c r="AA109" s="90">
        <f>+tab!$C$156</f>
        <v>0.62</v>
      </c>
      <c r="AB109" s="856" t="e">
        <f t="shared" si="90"/>
        <v>#VALUE!</v>
      </c>
      <c r="AC109" s="856" t="e">
        <f t="shared" si="91"/>
        <v>#VALUE!</v>
      </c>
      <c r="AD109" s="856" t="e">
        <f t="shared" si="92"/>
        <v>#VALUE!</v>
      </c>
      <c r="AE109" s="39" t="e">
        <f t="shared" si="79"/>
        <v>#VALUE!</v>
      </c>
      <c r="AF109" s="39">
        <f t="shared" si="80"/>
        <v>0</v>
      </c>
      <c r="AG109" s="857">
        <f>IF(I109&gt;8,tab!C$157,tab!C$160)</f>
        <v>0.5</v>
      </c>
      <c r="AH109" s="39">
        <f t="shared" si="81"/>
        <v>0</v>
      </c>
      <c r="AI109" s="39">
        <f t="shared" si="82"/>
        <v>0</v>
      </c>
      <c r="AK109" s="39"/>
      <c r="AL109" s="39"/>
      <c r="AM109" s="92"/>
      <c r="AN109" s="174"/>
    </row>
    <row r="110" spans="3:40" ht="13.7" customHeight="1" x14ac:dyDescent="0.2">
      <c r="C110" s="35"/>
      <c r="D110" s="175" t="str">
        <f>IF(dir!D83=0,"",dir!D83)</f>
        <v/>
      </c>
      <c r="E110" s="175" t="str">
        <f>IF(dir!E83=0,"",dir!E83)</f>
        <v/>
      </c>
      <c r="F110" s="175" t="str">
        <f>IF(dir!F83=0,"",dir!F83)</f>
        <v/>
      </c>
      <c r="G110" s="38" t="str">
        <f t="shared" si="83"/>
        <v/>
      </c>
      <c r="H110" s="176" t="str">
        <f>IF(dir!H83=0,"",dir!H83)</f>
        <v/>
      </c>
      <c r="I110" s="177" t="str">
        <f t="shared" si="84"/>
        <v/>
      </c>
      <c r="J110" s="177" t="str">
        <f>IF(E110="","",IF(dir!J83+1&gt;VLOOKUP(I110,Schaal2014,22,FALSE),dir!J83,dir!J83+1))</f>
        <v/>
      </c>
      <c r="K110" s="178" t="str">
        <f>IF(dir!K83="","",dir!K83)</f>
        <v/>
      </c>
      <c r="L110" s="871"/>
      <c r="M110" s="870">
        <f t="shared" ref="M110:N110" si="104">IF(M83="",0,M83)</f>
        <v>0</v>
      </c>
      <c r="N110" s="870">
        <f t="shared" si="104"/>
        <v>0</v>
      </c>
      <c r="O110" s="933" t="str">
        <f t="shared" si="86"/>
        <v/>
      </c>
      <c r="P110" s="933"/>
      <c r="Q110" s="933" t="str">
        <f t="shared" si="87"/>
        <v/>
      </c>
      <c r="R110" s="871"/>
      <c r="S110" s="934" t="str">
        <f t="shared" si="77"/>
        <v/>
      </c>
      <c r="T110" s="922" t="str">
        <f t="shared" si="88"/>
        <v/>
      </c>
      <c r="U110" s="1040" t="str">
        <f t="shared" si="89"/>
        <v/>
      </c>
      <c r="V110" s="169"/>
      <c r="Z110" s="855" t="str">
        <f t="shared" si="78"/>
        <v/>
      </c>
      <c r="AA110" s="90">
        <f>+tab!$C$156</f>
        <v>0.62</v>
      </c>
      <c r="AB110" s="856" t="e">
        <f t="shared" si="90"/>
        <v>#VALUE!</v>
      </c>
      <c r="AC110" s="856" t="e">
        <f t="shared" si="91"/>
        <v>#VALUE!</v>
      </c>
      <c r="AD110" s="856" t="e">
        <f t="shared" si="92"/>
        <v>#VALUE!</v>
      </c>
      <c r="AE110" s="39" t="e">
        <f t="shared" si="79"/>
        <v>#VALUE!</v>
      </c>
      <c r="AF110" s="39">
        <f t="shared" si="80"/>
        <v>0</v>
      </c>
      <c r="AG110" s="857">
        <f>IF(I110&gt;8,tab!C$157,tab!C$160)</f>
        <v>0.5</v>
      </c>
      <c r="AH110" s="39">
        <f t="shared" si="81"/>
        <v>0</v>
      </c>
      <c r="AI110" s="39">
        <f t="shared" si="82"/>
        <v>0</v>
      </c>
      <c r="AK110" s="39"/>
      <c r="AL110" s="39"/>
      <c r="AM110" s="174"/>
      <c r="AN110" s="92"/>
    </row>
    <row r="111" spans="3:40" ht="13.7" customHeight="1" x14ac:dyDescent="0.2">
      <c r="C111" s="35"/>
      <c r="D111" s="175" t="str">
        <f>IF(dir!D84=0,"",dir!D84)</f>
        <v/>
      </c>
      <c r="E111" s="175" t="str">
        <f>IF(dir!E84=0,"",dir!E84)</f>
        <v/>
      </c>
      <c r="F111" s="175" t="str">
        <f>IF(dir!F84=0,"",dir!F84)</f>
        <v/>
      </c>
      <c r="G111" s="38" t="str">
        <f t="shared" si="83"/>
        <v/>
      </c>
      <c r="H111" s="176" t="str">
        <f>IF(dir!H84=0,"",dir!H84)</f>
        <v/>
      </c>
      <c r="I111" s="177" t="str">
        <f t="shared" si="84"/>
        <v/>
      </c>
      <c r="J111" s="177" t="str">
        <f>IF(E111="","",IF(dir!J84+1&gt;VLOOKUP(I111,Schaal2014,22,FALSE),dir!J84,dir!J84+1))</f>
        <v/>
      </c>
      <c r="K111" s="178" t="str">
        <f>IF(dir!K84="","",dir!K84)</f>
        <v/>
      </c>
      <c r="L111" s="871"/>
      <c r="M111" s="870">
        <f t="shared" ref="M111:N111" si="105">IF(M84="",0,M84)</f>
        <v>0</v>
      </c>
      <c r="N111" s="870">
        <f t="shared" si="105"/>
        <v>0</v>
      </c>
      <c r="O111" s="933" t="str">
        <f t="shared" si="86"/>
        <v/>
      </c>
      <c r="P111" s="933"/>
      <c r="Q111" s="933" t="str">
        <f t="shared" si="87"/>
        <v/>
      </c>
      <c r="R111" s="871"/>
      <c r="S111" s="934" t="str">
        <f t="shared" si="77"/>
        <v/>
      </c>
      <c r="T111" s="922" t="str">
        <f t="shared" si="88"/>
        <v/>
      </c>
      <c r="U111" s="1040" t="str">
        <f t="shared" si="89"/>
        <v/>
      </c>
      <c r="V111" s="169"/>
      <c r="Z111" s="855" t="str">
        <f t="shared" si="78"/>
        <v/>
      </c>
      <c r="AA111" s="90">
        <f>+tab!$C$156</f>
        <v>0.62</v>
      </c>
      <c r="AB111" s="856" t="e">
        <f t="shared" si="90"/>
        <v>#VALUE!</v>
      </c>
      <c r="AC111" s="856" t="e">
        <f t="shared" si="91"/>
        <v>#VALUE!</v>
      </c>
      <c r="AD111" s="856" t="e">
        <f t="shared" si="92"/>
        <v>#VALUE!</v>
      </c>
      <c r="AE111" s="39" t="e">
        <f t="shared" si="79"/>
        <v>#VALUE!</v>
      </c>
      <c r="AF111" s="39">
        <f t="shared" si="80"/>
        <v>0</v>
      </c>
      <c r="AG111" s="857">
        <f>IF(I111&gt;8,tab!C$157,tab!C$160)</f>
        <v>0.5</v>
      </c>
      <c r="AH111" s="39">
        <f t="shared" si="81"/>
        <v>0</v>
      </c>
      <c r="AI111" s="39">
        <f t="shared" si="82"/>
        <v>0</v>
      </c>
      <c r="AK111" s="39"/>
      <c r="AL111" s="39"/>
      <c r="AM111" s="174"/>
      <c r="AN111" s="92"/>
    </row>
    <row r="112" spans="3:40" ht="13.7" customHeight="1" x14ac:dyDescent="0.2">
      <c r="C112" s="35"/>
      <c r="D112" s="31"/>
      <c r="E112" s="31"/>
      <c r="F112" s="31"/>
      <c r="G112" s="184"/>
      <c r="H112" s="1179"/>
      <c r="I112" s="36"/>
      <c r="J112" s="36"/>
      <c r="K112" s="951">
        <f>SUM(K97:K111)</f>
        <v>1</v>
      </c>
      <c r="L112" s="858"/>
      <c r="M112" s="952">
        <f t="shared" ref="M112:Q112" si="106">SUM(M97:M111)</f>
        <v>0</v>
      </c>
      <c r="N112" s="952">
        <f t="shared" si="106"/>
        <v>0</v>
      </c>
      <c r="O112" s="952">
        <f t="shared" si="106"/>
        <v>40</v>
      </c>
      <c r="P112" s="952">
        <f t="shared" si="106"/>
        <v>0</v>
      </c>
      <c r="Q112" s="952">
        <f t="shared" si="106"/>
        <v>40</v>
      </c>
      <c r="R112" s="858"/>
      <c r="S112" s="953">
        <f t="shared" ref="S112:U112" si="107">SUM(S97:S111)</f>
        <v>61827.414249547932</v>
      </c>
      <c r="T112" s="953">
        <f t="shared" si="107"/>
        <v>1527.5457504520798</v>
      </c>
      <c r="U112" s="954">
        <f t="shared" si="107"/>
        <v>63354.960000000014</v>
      </c>
      <c r="V112" s="185"/>
      <c r="Z112" s="198"/>
      <c r="AI112" s="198">
        <f>SUM(AI97:AI111)</f>
        <v>3519.7200000000003</v>
      </c>
    </row>
    <row r="113" spans="3:40" ht="13.7" customHeight="1" x14ac:dyDescent="0.2">
      <c r="C113" s="41"/>
      <c r="D113" s="187"/>
      <c r="E113" s="187"/>
      <c r="F113" s="187"/>
      <c r="G113" s="188"/>
      <c r="H113" s="1180"/>
      <c r="I113" s="188"/>
      <c r="J113" s="189"/>
      <c r="K113" s="190"/>
      <c r="L113" s="190"/>
      <c r="M113" s="187"/>
      <c r="N113" s="187"/>
      <c r="O113" s="187"/>
      <c r="P113" s="187"/>
      <c r="Q113" s="187"/>
      <c r="R113" s="190"/>
      <c r="S113" s="189"/>
      <c r="T113" s="189"/>
      <c r="U113" s="191"/>
      <c r="V113" s="194"/>
      <c r="Z113" s="198"/>
      <c r="AI113" s="198"/>
    </row>
    <row r="114" spans="3:40" ht="13.7" customHeight="1" x14ac:dyDescent="0.2">
      <c r="I114" s="9"/>
      <c r="K114" s="180"/>
      <c r="L114" s="180"/>
      <c r="R114" s="180"/>
      <c r="S114" s="207"/>
      <c r="T114" s="207"/>
      <c r="U114" s="1042"/>
    </row>
    <row r="116" spans="3:40" ht="13.7" customHeight="1" x14ac:dyDescent="0.2">
      <c r="C116" s="39" t="s">
        <v>49</v>
      </c>
      <c r="E116" s="211" t="str">
        <f>tab!G2</f>
        <v>2018/19</v>
      </c>
      <c r="I116" s="9"/>
      <c r="K116" s="180"/>
      <c r="L116" s="180"/>
      <c r="R116" s="180"/>
      <c r="S116" s="207"/>
      <c r="T116" s="207"/>
      <c r="U116" s="1042"/>
    </row>
    <row r="117" spans="3:40" ht="13.7" customHeight="1" x14ac:dyDescent="0.2">
      <c r="C117" s="84" t="s">
        <v>165</v>
      </c>
      <c r="E117" s="211">
        <f>tab!H3</f>
        <v>43374</v>
      </c>
      <c r="I117" s="9"/>
      <c r="K117" s="180"/>
      <c r="L117" s="180"/>
      <c r="R117" s="180"/>
      <c r="S117" s="207"/>
      <c r="T117" s="207"/>
      <c r="U117" s="1042"/>
    </row>
    <row r="118" spans="3:40" ht="13.7" customHeight="1" x14ac:dyDescent="0.2">
      <c r="I118" s="9"/>
      <c r="K118" s="180"/>
      <c r="L118" s="180"/>
      <c r="R118" s="180"/>
      <c r="S118" s="207"/>
      <c r="T118" s="207"/>
      <c r="U118" s="1042"/>
    </row>
    <row r="119" spans="3:40" ht="13.7" customHeight="1" x14ac:dyDescent="0.2">
      <c r="C119" s="25"/>
      <c r="D119" s="145"/>
      <c r="E119" s="146"/>
      <c r="F119" s="68"/>
      <c r="G119" s="27"/>
      <c r="H119" s="147"/>
      <c r="I119" s="148"/>
      <c r="J119" s="148"/>
      <c r="K119" s="149"/>
      <c r="L119" s="149"/>
      <c r="M119" s="26"/>
      <c r="N119" s="26"/>
      <c r="O119" s="26"/>
      <c r="P119" s="26"/>
      <c r="Q119" s="26"/>
      <c r="R119" s="149"/>
      <c r="S119" s="150"/>
      <c r="T119" s="150"/>
      <c r="U119" s="449"/>
      <c r="V119" s="28"/>
    </row>
    <row r="120" spans="3:40" s="152" customFormat="1" ht="13.7" customHeight="1" x14ac:dyDescent="0.2">
      <c r="C120" s="154"/>
      <c r="D120" s="1234" t="s">
        <v>166</v>
      </c>
      <c r="E120" s="1235"/>
      <c r="F120" s="1235"/>
      <c r="G120" s="1235"/>
      <c r="H120" s="1235"/>
      <c r="I120" s="1236"/>
      <c r="J120" s="1236"/>
      <c r="K120" s="1236"/>
      <c r="L120" s="1151"/>
      <c r="M120" s="1149" t="s">
        <v>627</v>
      </c>
      <c r="N120" s="925"/>
      <c r="O120" s="925"/>
      <c r="P120" s="925"/>
      <c r="Q120" s="925"/>
      <c r="R120" s="1151"/>
      <c r="S120" s="1234" t="s">
        <v>637</v>
      </c>
      <c r="T120" s="1234"/>
      <c r="U120" s="1236"/>
      <c r="V120" s="156"/>
      <c r="W120" s="158"/>
      <c r="X120" s="158"/>
      <c r="Y120" s="159"/>
      <c r="Z120" s="160"/>
      <c r="AA120" s="159"/>
      <c r="AM120" s="158"/>
      <c r="AN120" s="158"/>
    </row>
    <row r="121" spans="3:40" s="152" customFormat="1" ht="13.7" customHeight="1" x14ac:dyDescent="0.2">
      <c r="C121" s="154"/>
      <c r="D121" s="898" t="s">
        <v>167</v>
      </c>
      <c r="E121" s="898" t="s">
        <v>121</v>
      </c>
      <c r="F121" s="898" t="s">
        <v>168</v>
      </c>
      <c r="G121" s="1168" t="s">
        <v>169</v>
      </c>
      <c r="H121" s="1169" t="s">
        <v>170</v>
      </c>
      <c r="I121" s="1168" t="s">
        <v>171</v>
      </c>
      <c r="J121" s="1168" t="s">
        <v>172</v>
      </c>
      <c r="K121" s="930" t="s">
        <v>173</v>
      </c>
      <c r="L121" s="927"/>
      <c r="M121" s="916" t="s">
        <v>628</v>
      </c>
      <c r="N121" s="916" t="s">
        <v>630</v>
      </c>
      <c r="O121" s="916" t="s">
        <v>632</v>
      </c>
      <c r="P121" s="916" t="s">
        <v>634</v>
      </c>
      <c r="Q121" s="918" t="s">
        <v>636</v>
      </c>
      <c r="R121" s="927"/>
      <c r="S121" s="928" t="s">
        <v>638</v>
      </c>
      <c r="T121" s="928" t="s">
        <v>641</v>
      </c>
      <c r="U121" s="1038" t="s">
        <v>174</v>
      </c>
      <c r="V121" s="162"/>
      <c r="W121" s="164"/>
      <c r="X121" s="164"/>
      <c r="Y121" s="165"/>
      <c r="Z121" s="848" t="s">
        <v>180</v>
      </c>
      <c r="AA121" s="849" t="s">
        <v>643</v>
      </c>
      <c r="AB121" s="850" t="s">
        <v>644</v>
      </c>
      <c r="AC121" s="850" t="s">
        <v>644</v>
      </c>
      <c r="AD121" s="850" t="s">
        <v>647</v>
      </c>
      <c r="AE121" s="850" t="s">
        <v>652</v>
      </c>
      <c r="AF121" s="850" t="s">
        <v>650</v>
      </c>
      <c r="AG121" s="850" t="s">
        <v>653</v>
      </c>
      <c r="AH121" s="850" t="s">
        <v>175</v>
      </c>
      <c r="AI121" s="854" t="s">
        <v>176</v>
      </c>
      <c r="AJ121" s="850" t="s">
        <v>185</v>
      </c>
      <c r="AK121" s="850" t="s">
        <v>186</v>
      </c>
      <c r="AL121" s="850" t="s">
        <v>187</v>
      </c>
      <c r="AM121" s="851" t="s">
        <v>188</v>
      </c>
      <c r="AN121" s="851" t="s">
        <v>1</v>
      </c>
    </row>
    <row r="122" spans="3:40" s="152" customFormat="1" ht="13.7" customHeight="1" x14ac:dyDescent="0.2">
      <c r="C122" s="168"/>
      <c r="D122" s="1150"/>
      <c r="E122" s="898"/>
      <c r="F122" s="929"/>
      <c r="G122" s="1168" t="s">
        <v>177</v>
      </c>
      <c r="H122" s="1169" t="s">
        <v>178</v>
      </c>
      <c r="I122" s="1168"/>
      <c r="J122" s="1168"/>
      <c r="K122" s="930" t="s">
        <v>179</v>
      </c>
      <c r="L122" s="927"/>
      <c r="M122" s="916" t="s">
        <v>629</v>
      </c>
      <c r="N122" s="916" t="s">
        <v>631</v>
      </c>
      <c r="O122" s="916" t="s">
        <v>633</v>
      </c>
      <c r="P122" s="916" t="s">
        <v>635</v>
      </c>
      <c r="Q122" s="918" t="s">
        <v>182</v>
      </c>
      <c r="R122" s="927"/>
      <c r="S122" s="928" t="s">
        <v>639</v>
      </c>
      <c r="T122" s="928" t="s">
        <v>640</v>
      </c>
      <c r="U122" s="1038" t="s">
        <v>182</v>
      </c>
      <c r="V122" s="169"/>
      <c r="Z122" s="850" t="s">
        <v>642</v>
      </c>
      <c r="AA122" s="853">
        <v>0.62</v>
      </c>
      <c r="AB122" s="850" t="s">
        <v>645</v>
      </c>
      <c r="AC122" s="850" t="s">
        <v>646</v>
      </c>
      <c r="AD122" s="850" t="s">
        <v>648</v>
      </c>
      <c r="AE122" s="850" t="s">
        <v>651</v>
      </c>
      <c r="AF122" s="850" t="s">
        <v>651</v>
      </c>
      <c r="AG122" s="850" t="s">
        <v>649</v>
      </c>
      <c r="AH122" s="850"/>
      <c r="AI122" s="850" t="s">
        <v>181</v>
      </c>
      <c r="AJ122" s="850" t="s">
        <v>189</v>
      </c>
      <c r="AK122" s="850" t="s">
        <v>189</v>
      </c>
      <c r="AL122" s="850"/>
      <c r="AM122" s="850" t="s">
        <v>1</v>
      </c>
      <c r="AN122" s="852"/>
    </row>
    <row r="123" spans="3:40" ht="13.7" customHeight="1" x14ac:dyDescent="0.2">
      <c r="C123" s="35"/>
      <c r="D123" s="1150"/>
      <c r="E123" s="1150"/>
      <c r="F123" s="1150"/>
      <c r="G123" s="931"/>
      <c r="H123" s="1178"/>
      <c r="I123" s="1168"/>
      <c r="J123" s="1168"/>
      <c r="K123" s="930"/>
      <c r="L123" s="930"/>
      <c r="M123" s="931"/>
      <c r="N123" s="931"/>
      <c r="O123" s="931"/>
      <c r="P123" s="931"/>
      <c r="Q123" s="931"/>
      <c r="R123" s="930"/>
      <c r="S123" s="932"/>
      <c r="T123" s="932"/>
      <c r="U123" s="1039"/>
      <c r="V123" s="6"/>
      <c r="AB123" s="39"/>
      <c r="AC123" s="39"/>
      <c r="AK123" s="39"/>
      <c r="AL123" s="39"/>
      <c r="AN123" s="174"/>
    </row>
    <row r="124" spans="3:40" ht="13.7" customHeight="1" x14ac:dyDescent="0.2">
      <c r="C124" s="35"/>
      <c r="D124" s="175" t="str">
        <f>IF(dir!D97=0,"",dir!D97)</f>
        <v/>
      </c>
      <c r="E124" s="175" t="str">
        <f>IF(dir!E97=0,"",dir!E97)</f>
        <v>piet</v>
      </c>
      <c r="F124" s="175" t="str">
        <f>IF(dir!F97=0,"",dir!F97)</f>
        <v>directeur</v>
      </c>
      <c r="G124" s="38">
        <f>IF(G97="","",G97+1)</f>
        <v>41</v>
      </c>
      <c r="H124" s="176">
        <f>IF(dir!H97=0,"",dir!H97)</f>
        <v>28031</v>
      </c>
      <c r="I124" s="177" t="str">
        <f>IF(I97=0,"",I97)</f>
        <v>DB</v>
      </c>
      <c r="J124" s="177">
        <f>IF(E124="","",IF(dir!J97+1&gt;VLOOKUP(I124,Schaal2014,22,FALSE),dir!J97,dir!J97+1))</f>
        <v>5</v>
      </c>
      <c r="K124" s="178">
        <f>IF(dir!K97="","",dir!K97)</f>
        <v>1</v>
      </c>
      <c r="L124" s="871"/>
      <c r="M124" s="870">
        <f>IF(M97="",0,M97)</f>
        <v>0</v>
      </c>
      <c r="N124" s="870">
        <f>IF(N97="",0,N97)</f>
        <v>0</v>
      </c>
      <c r="O124" s="933">
        <f>IF(K124="","",IF(K124*40&gt;40,40,K124*40))</f>
        <v>40</v>
      </c>
      <c r="P124" s="933"/>
      <c r="Q124" s="933">
        <f>IF(K124="","",SUM(M124:P124))</f>
        <v>40</v>
      </c>
      <c r="R124" s="871"/>
      <c r="S124" s="934">
        <f t="shared" ref="S124:S138" si="108">IF(K124="","",(1659*K124-Q124)*AC124)</f>
        <v>63800.427775768534</v>
      </c>
      <c r="T124" s="922">
        <f>IF(K124="","",(Q124*AD124)+AB124*(AE124+AF124*(1-AG124)))</f>
        <v>1576.2922242314648</v>
      </c>
      <c r="U124" s="1040">
        <f>IF(K124="","",(S124+T124))</f>
        <v>65376.72</v>
      </c>
      <c r="V124" s="169"/>
      <c r="Z124" s="855">
        <f t="shared" ref="Z124:Z138" si="109">IF(I124="","",VLOOKUP(I124,Schaal2014,J124+1,FALSE))</f>
        <v>3363</v>
      </c>
      <c r="AA124" s="90">
        <f>+tab!$C$156</f>
        <v>0.62</v>
      </c>
      <c r="AB124" s="856">
        <f>Z124*12/1659</f>
        <v>24.325497287522605</v>
      </c>
      <c r="AC124" s="856">
        <f>Z124*12*(1+AA124)/1659</f>
        <v>39.407305605786618</v>
      </c>
      <c r="AD124" s="856">
        <f>AC124-AB124</f>
        <v>15.081808318264013</v>
      </c>
      <c r="AE124" s="39">
        <f t="shared" ref="AE124:AE138" si="110">O124+P124</f>
        <v>40</v>
      </c>
      <c r="AF124" s="39">
        <f t="shared" ref="AF124:AF138" si="111">M124+N124</f>
        <v>0</v>
      </c>
      <c r="AG124" s="857">
        <f>IF(I124&gt;8,tab!C$157,tab!C$160)</f>
        <v>0.5</v>
      </c>
      <c r="AH124" s="39">
        <f t="shared" ref="AH124:AH138" si="112">IF(G124&lt;25,0,IF(G124=25,25,IF(G124&lt;40,0,IF(G124=40,40,IF(G124&gt;=40,0)))))</f>
        <v>0</v>
      </c>
      <c r="AI124" s="39">
        <f t="shared" ref="AI124:AI138" si="113">IF(AH124=25,(Z124*1.08*(K124)/2),IF(AH124=40,(Z124*1.08*(K124)),IF(AH124=0,0)))</f>
        <v>0</v>
      </c>
      <c r="AK124" s="39"/>
      <c r="AL124" s="39"/>
      <c r="AM124" s="174"/>
      <c r="AN124" s="92"/>
    </row>
    <row r="125" spans="3:40" ht="13.7" customHeight="1" x14ac:dyDescent="0.2">
      <c r="C125" s="35"/>
      <c r="D125" s="175" t="str">
        <f>IF(dir!D98=0,"",dir!D98)</f>
        <v/>
      </c>
      <c r="E125" s="175" t="str">
        <f>IF(dir!E98=0,"",dir!E98)</f>
        <v/>
      </c>
      <c r="F125" s="175" t="str">
        <f>IF(dir!F98=0,"",dir!F98)</f>
        <v/>
      </c>
      <c r="G125" s="38" t="str">
        <f t="shared" ref="G125:G138" si="114">IF(G98="","",G98+1)</f>
        <v/>
      </c>
      <c r="H125" s="176" t="str">
        <f>IF(dir!H98=0,"",dir!H98)</f>
        <v/>
      </c>
      <c r="I125" s="177" t="str">
        <f t="shared" ref="I125:I138" si="115">IF(I98=0,"",I98)</f>
        <v/>
      </c>
      <c r="J125" s="177" t="str">
        <f>IF(E125="","",IF(dir!J98+1&gt;VLOOKUP(I125,Schaal2014,22,FALSE),dir!J98,dir!J98+1))</f>
        <v/>
      </c>
      <c r="K125" s="178" t="str">
        <f>IF(dir!K98="","",dir!K98)</f>
        <v/>
      </c>
      <c r="L125" s="871"/>
      <c r="M125" s="870">
        <f t="shared" ref="M125:N125" si="116">IF(M98="",0,M98)</f>
        <v>0</v>
      </c>
      <c r="N125" s="870">
        <f t="shared" si="116"/>
        <v>0</v>
      </c>
      <c r="O125" s="933" t="str">
        <f t="shared" ref="O125:O138" si="117">IF(K125="","",IF(K125*40&gt;40,40,K125*40))</f>
        <v/>
      </c>
      <c r="P125" s="933"/>
      <c r="Q125" s="933" t="str">
        <f t="shared" ref="Q125:Q138" si="118">IF(K125="","",SUM(M125:P125))</f>
        <v/>
      </c>
      <c r="R125" s="871"/>
      <c r="S125" s="934" t="str">
        <f t="shared" si="108"/>
        <v/>
      </c>
      <c r="T125" s="922" t="str">
        <f t="shared" ref="T125:T138" si="119">IF(K125="","",(Q125*AD125)+AB125*(AE125+AF125*(1-AG125)))</f>
        <v/>
      </c>
      <c r="U125" s="1040" t="str">
        <f t="shared" ref="U125:U138" si="120">IF(K125="","",(S125+T125))</f>
        <v/>
      </c>
      <c r="V125" s="169"/>
      <c r="Z125" s="855" t="str">
        <f t="shared" si="109"/>
        <v/>
      </c>
      <c r="AA125" s="90">
        <f>+tab!$C$156</f>
        <v>0.62</v>
      </c>
      <c r="AB125" s="856" t="e">
        <f t="shared" ref="AB125:AB138" si="121">Z125*12/1659</f>
        <v>#VALUE!</v>
      </c>
      <c r="AC125" s="856" t="e">
        <f t="shared" ref="AC125:AC138" si="122">Z125*12*(1+AA125)/1659</f>
        <v>#VALUE!</v>
      </c>
      <c r="AD125" s="856" t="e">
        <f t="shared" ref="AD125:AD138" si="123">AC125-AB125</f>
        <v>#VALUE!</v>
      </c>
      <c r="AE125" s="39" t="e">
        <f t="shared" si="110"/>
        <v>#VALUE!</v>
      </c>
      <c r="AF125" s="39">
        <f t="shared" si="111"/>
        <v>0</v>
      </c>
      <c r="AG125" s="857">
        <f>IF(I125&gt;8,tab!C$157,tab!C$160)</f>
        <v>0.5</v>
      </c>
      <c r="AH125" s="39">
        <f t="shared" si="112"/>
        <v>0</v>
      </c>
      <c r="AI125" s="39">
        <f t="shared" si="113"/>
        <v>0</v>
      </c>
      <c r="AK125" s="39"/>
      <c r="AL125" s="39"/>
      <c r="AM125" s="92"/>
      <c r="AN125" s="174"/>
    </row>
    <row r="126" spans="3:40" ht="13.7" customHeight="1" x14ac:dyDescent="0.2">
      <c r="C126" s="35"/>
      <c r="D126" s="175" t="str">
        <f>IF(dir!D99=0,"",dir!D99)</f>
        <v/>
      </c>
      <c r="E126" s="175" t="str">
        <f>IF(dir!E99=0,"",dir!E99)</f>
        <v/>
      </c>
      <c r="F126" s="175" t="str">
        <f>IF(dir!F99=0,"",dir!F99)</f>
        <v/>
      </c>
      <c r="G126" s="38" t="str">
        <f t="shared" si="114"/>
        <v/>
      </c>
      <c r="H126" s="176" t="str">
        <f>IF(dir!H99=0,"",dir!H99)</f>
        <v/>
      </c>
      <c r="I126" s="177" t="str">
        <f t="shared" si="115"/>
        <v/>
      </c>
      <c r="J126" s="177" t="str">
        <f>IF(E126="","",IF(dir!J99+1&gt;VLOOKUP(I126,Schaal2014,22,FALSE),dir!J99,dir!J99+1))</f>
        <v/>
      </c>
      <c r="K126" s="178" t="str">
        <f>IF(dir!K99="","",dir!K99)</f>
        <v/>
      </c>
      <c r="L126" s="871"/>
      <c r="M126" s="870">
        <f t="shared" ref="M126:N126" si="124">IF(M99="",0,M99)</f>
        <v>0</v>
      </c>
      <c r="N126" s="870">
        <f t="shared" si="124"/>
        <v>0</v>
      </c>
      <c r="O126" s="933" t="str">
        <f t="shared" si="117"/>
        <v/>
      </c>
      <c r="P126" s="933"/>
      <c r="Q126" s="933" t="str">
        <f t="shared" si="118"/>
        <v/>
      </c>
      <c r="R126" s="871"/>
      <c r="S126" s="934" t="str">
        <f t="shared" si="108"/>
        <v/>
      </c>
      <c r="T126" s="922" t="str">
        <f t="shared" si="119"/>
        <v/>
      </c>
      <c r="U126" s="1040" t="str">
        <f t="shared" si="120"/>
        <v/>
      </c>
      <c r="V126" s="169"/>
      <c r="Z126" s="855" t="str">
        <f t="shared" si="109"/>
        <v/>
      </c>
      <c r="AA126" s="90">
        <f>+tab!$C$156</f>
        <v>0.62</v>
      </c>
      <c r="AB126" s="856" t="e">
        <f t="shared" si="121"/>
        <v>#VALUE!</v>
      </c>
      <c r="AC126" s="856" t="e">
        <f t="shared" si="122"/>
        <v>#VALUE!</v>
      </c>
      <c r="AD126" s="856" t="e">
        <f t="shared" si="123"/>
        <v>#VALUE!</v>
      </c>
      <c r="AE126" s="39" t="e">
        <f t="shared" si="110"/>
        <v>#VALUE!</v>
      </c>
      <c r="AF126" s="39">
        <f t="shared" si="111"/>
        <v>0</v>
      </c>
      <c r="AG126" s="857">
        <f>IF(I126&gt;8,tab!C$157,tab!C$160)</f>
        <v>0.5</v>
      </c>
      <c r="AH126" s="39">
        <f t="shared" si="112"/>
        <v>0</v>
      </c>
      <c r="AI126" s="39">
        <f t="shared" si="113"/>
        <v>0</v>
      </c>
      <c r="AK126" s="39"/>
      <c r="AL126" s="39"/>
      <c r="AM126" s="92"/>
      <c r="AN126" s="174"/>
    </row>
    <row r="127" spans="3:40" ht="13.7" customHeight="1" x14ac:dyDescent="0.2">
      <c r="C127" s="35"/>
      <c r="D127" s="175" t="str">
        <f>IF(dir!D100=0,"",dir!D100)</f>
        <v/>
      </c>
      <c r="E127" s="175" t="str">
        <f>IF(dir!E100=0,"",dir!E100)</f>
        <v/>
      </c>
      <c r="F127" s="175" t="str">
        <f>IF(dir!F100=0,"",dir!F100)</f>
        <v/>
      </c>
      <c r="G127" s="38" t="str">
        <f t="shared" si="114"/>
        <v/>
      </c>
      <c r="H127" s="176" t="str">
        <f>IF(dir!H100=0,"",dir!H100)</f>
        <v/>
      </c>
      <c r="I127" s="177" t="str">
        <f t="shared" si="115"/>
        <v/>
      </c>
      <c r="J127" s="177" t="str">
        <f>IF(E127="","",IF(dir!J100+1&gt;VLOOKUP(I127,Schaal2014,22,FALSE),dir!J100,dir!J100+1))</f>
        <v/>
      </c>
      <c r="K127" s="178" t="str">
        <f>IF(dir!K100="","",dir!K100)</f>
        <v/>
      </c>
      <c r="L127" s="871"/>
      <c r="M127" s="870">
        <f t="shared" ref="M127:N127" si="125">IF(M100="",0,M100)</f>
        <v>0</v>
      </c>
      <c r="N127" s="870">
        <f t="shared" si="125"/>
        <v>0</v>
      </c>
      <c r="O127" s="933" t="str">
        <f t="shared" si="117"/>
        <v/>
      </c>
      <c r="P127" s="933"/>
      <c r="Q127" s="933" t="str">
        <f t="shared" si="118"/>
        <v/>
      </c>
      <c r="R127" s="871"/>
      <c r="S127" s="934" t="str">
        <f t="shared" si="108"/>
        <v/>
      </c>
      <c r="T127" s="922" t="str">
        <f t="shared" si="119"/>
        <v/>
      </c>
      <c r="U127" s="1040" t="str">
        <f t="shared" si="120"/>
        <v/>
      </c>
      <c r="V127" s="169"/>
      <c r="Z127" s="855" t="str">
        <f t="shared" si="109"/>
        <v/>
      </c>
      <c r="AA127" s="90">
        <f>+tab!$C$156</f>
        <v>0.62</v>
      </c>
      <c r="AB127" s="856" t="e">
        <f t="shared" si="121"/>
        <v>#VALUE!</v>
      </c>
      <c r="AC127" s="856" t="e">
        <f t="shared" si="122"/>
        <v>#VALUE!</v>
      </c>
      <c r="AD127" s="856" t="e">
        <f t="shared" si="123"/>
        <v>#VALUE!</v>
      </c>
      <c r="AE127" s="39" t="e">
        <f t="shared" si="110"/>
        <v>#VALUE!</v>
      </c>
      <c r="AF127" s="39">
        <f t="shared" si="111"/>
        <v>0</v>
      </c>
      <c r="AG127" s="857">
        <f>IF(I127&gt;8,tab!C$157,tab!C$160)</f>
        <v>0.5</v>
      </c>
      <c r="AH127" s="39">
        <f t="shared" si="112"/>
        <v>0</v>
      </c>
      <c r="AI127" s="39">
        <f t="shared" si="113"/>
        <v>0</v>
      </c>
      <c r="AK127" s="39"/>
      <c r="AL127" s="39"/>
      <c r="AM127" s="92"/>
      <c r="AN127" s="174"/>
    </row>
    <row r="128" spans="3:40" ht="13.7" customHeight="1" x14ac:dyDescent="0.2">
      <c r="C128" s="35"/>
      <c r="D128" s="175" t="str">
        <f>IF(dir!D101=0,"",dir!D101)</f>
        <v/>
      </c>
      <c r="E128" s="175" t="str">
        <f>IF(dir!E101=0,"",dir!E101)</f>
        <v/>
      </c>
      <c r="F128" s="175" t="str">
        <f>IF(dir!F101=0,"",dir!F101)</f>
        <v/>
      </c>
      <c r="G128" s="38" t="str">
        <f t="shared" si="114"/>
        <v/>
      </c>
      <c r="H128" s="176" t="str">
        <f>IF(dir!H101=0,"",dir!H101)</f>
        <v/>
      </c>
      <c r="I128" s="177" t="str">
        <f t="shared" si="115"/>
        <v/>
      </c>
      <c r="J128" s="177" t="str">
        <f>IF(E128="","",IF(dir!J101+1&gt;VLOOKUP(I128,Schaal2014,22,FALSE),dir!J101,dir!J101+1))</f>
        <v/>
      </c>
      <c r="K128" s="178" t="str">
        <f>IF(dir!K101="","",dir!K101)</f>
        <v/>
      </c>
      <c r="L128" s="871"/>
      <c r="M128" s="870">
        <f t="shared" ref="M128:N128" si="126">IF(M101="",0,M101)</f>
        <v>0</v>
      </c>
      <c r="N128" s="870">
        <f t="shared" si="126"/>
        <v>0</v>
      </c>
      <c r="O128" s="933" t="str">
        <f t="shared" si="117"/>
        <v/>
      </c>
      <c r="P128" s="933"/>
      <c r="Q128" s="933" t="str">
        <f t="shared" si="118"/>
        <v/>
      </c>
      <c r="R128" s="871"/>
      <c r="S128" s="934" t="str">
        <f t="shared" si="108"/>
        <v/>
      </c>
      <c r="T128" s="922" t="str">
        <f t="shared" si="119"/>
        <v/>
      </c>
      <c r="U128" s="1040" t="str">
        <f t="shared" si="120"/>
        <v/>
      </c>
      <c r="V128" s="169"/>
      <c r="Z128" s="855" t="str">
        <f t="shared" si="109"/>
        <v/>
      </c>
      <c r="AA128" s="90">
        <f>+tab!$C$156</f>
        <v>0.62</v>
      </c>
      <c r="AB128" s="856" t="e">
        <f t="shared" si="121"/>
        <v>#VALUE!</v>
      </c>
      <c r="AC128" s="856" t="e">
        <f t="shared" si="122"/>
        <v>#VALUE!</v>
      </c>
      <c r="AD128" s="856" t="e">
        <f t="shared" si="123"/>
        <v>#VALUE!</v>
      </c>
      <c r="AE128" s="39" t="e">
        <f t="shared" si="110"/>
        <v>#VALUE!</v>
      </c>
      <c r="AF128" s="39">
        <f t="shared" si="111"/>
        <v>0</v>
      </c>
      <c r="AG128" s="857">
        <f>IF(I128&gt;8,tab!C$157,tab!C$160)</f>
        <v>0.5</v>
      </c>
      <c r="AH128" s="39">
        <f t="shared" si="112"/>
        <v>0</v>
      </c>
      <c r="AI128" s="39">
        <f t="shared" si="113"/>
        <v>0</v>
      </c>
      <c r="AK128" s="39"/>
      <c r="AL128" s="39"/>
      <c r="AM128" s="92"/>
      <c r="AN128" s="174"/>
    </row>
    <row r="129" spans="3:40" ht="13.7" customHeight="1" x14ac:dyDescent="0.2">
      <c r="C129" s="35"/>
      <c r="D129" s="175" t="str">
        <f>IF(dir!D102=0,"",dir!D102)</f>
        <v/>
      </c>
      <c r="E129" s="175" t="str">
        <f>IF(dir!E102=0,"",dir!E102)</f>
        <v/>
      </c>
      <c r="F129" s="175" t="str">
        <f>IF(dir!F102=0,"",dir!F102)</f>
        <v/>
      </c>
      <c r="G129" s="38" t="str">
        <f t="shared" si="114"/>
        <v/>
      </c>
      <c r="H129" s="176" t="str">
        <f>IF(dir!H102=0,"",dir!H102)</f>
        <v/>
      </c>
      <c r="I129" s="177" t="str">
        <f t="shared" si="115"/>
        <v/>
      </c>
      <c r="J129" s="177" t="str">
        <f>IF(E129="","",IF(dir!J102+1&gt;VLOOKUP(I129,Schaal2014,22,FALSE),dir!J102,dir!J102+1))</f>
        <v/>
      </c>
      <c r="K129" s="178" t="str">
        <f>IF(dir!K102="","",dir!K102)</f>
        <v/>
      </c>
      <c r="L129" s="871"/>
      <c r="M129" s="870">
        <f t="shared" ref="M129:N129" si="127">IF(M102="",0,M102)</f>
        <v>0</v>
      </c>
      <c r="N129" s="870">
        <f t="shared" si="127"/>
        <v>0</v>
      </c>
      <c r="O129" s="933" t="str">
        <f t="shared" si="117"/>
        <v/>
      </c>
      <c r="P129" s="933"/>
      <c r="Q129" s="933" t="str">
        <f t="shared" si="118"/>
        <v/>
      </c>
      <c r="R129" s="871"/>
      <c r="S129" s="934" t="str">
        <f t="shared" si="108"/>
        <v/>
      </c>
      <c r="T129" s="922" t="str">
        <f t="shared" si="119"/>
        <v/>
      </c>
      <c r="U129" s="1040" t="str">
        <f t="shared" si="120"/>
        <v/>
      </c>
      <c r="V129" s="169"/>
      <c r="Z129" s="855" t="str">
        <f t="shared" si="109"/>
        <v/>
      </c>
      <c r="AA129" s="90">
        <f>+tab!$C$156</f>
        <v>0.62</v>
      </c>
      <c r="AB129" s="856" t="e">
        <f t="shared" si="121"/>
        <v>#VALUE!</v>
      </c>
      <c r="AC129" s="856" t="e">
        <f t="shared" si="122"/>
        <v>#VALUE!</v>
      </c>
      <c r="AD129" s="856" t="e">
        <f t="shared" si="123"/>
        <v>#VALUE!</v>
      </c>
      <c r="AE129" s="39" t="e">
        <f t="shared" si="110"/>
        <v>#VALUE!</v>
      </c>
      <c r="AF129" s="39">
        <f t="shared" si="111"/>
        <v>0</v>
      </c>
      <c r="AG129" s="857">
        <f>IF(I129&gt;8,tab!C$157,tab!C$160)</f>
        <v>0.5</v>
      </c>
      <c r="AH129" s="39">
        <f t="shared" si="112"/>
        <v>0</v>
      </c>
      <c r="AI129" s="39">
        <f t="shared" si="113"/>
        <v>0</v>
      </c>
      <c r="AK129" s="39"/>
      <c r="AL129" s="39"/>
      <c r="AM129" s="92"/>
      <c r="AN129" s="174"/>
    </row>
    <row r="130" spans="3:40" ht="13.7" customHeight="1" x14ac:dyDescent="0.2">
      <c r="C130" s="35"/>
      <c r="D130" s="175" t="str">
        <f>IF(dir!D103=0,"",dir!D103)</f>
        <v/>
      </c>
      <c r="E130" s="175" t="str">
        <f>IF(dir!E103=0,"",dir!E103)</f>
        <v/>
      </c>
      <c r="F130" s="175" t="str">
        <f>IF(dir!F103=0,"",dir!F103)</f>
        <v/>
      </c>
      <c r="G130" s="38" t="str">
        <f t="shared" si="114"/>
        <v/>
      </c>
      <c r="H130" s="176" t="str">
        <f>IF(dir!H103=0,"",dir!H103)</f>
        <v/>
      </c>
      <c r="I130" s="177" t="str">
        <f t="shared" si="115"/>
        <v/>
      </c>
      <c r="J130" s="177" t="str">
        <f>IF(E130="","",IF(dir!J103+1&gt;VLOOKUP(I130,Schaal2014,22,FALSE),dir!J103,dir!J103+1))</f>
        <v/>
      </c>
      <c r="K130" s="178" t="str">
        <f>IF(dir!K103="","",dir!K103)</f>
        <v/>
      </c>
      <c r="L130" s="871"/>
      <c r="M130" s="870">
        <f t="shared" ref="M130:N130" si="128">IF(M103="",0,M103)</f>
        <v>0</v>
      </c>
      <c r="N130" s="870">
        <f t="shared" si="128"/>
        <v>0</v>
      </c>
      <c r="O130" s="933" t="str">
        <f t="shared" si="117"/>
        <v/>
      </c>
      <c r="P130" s="933"/>
      <c r="Q130" s="933" t="str">
        <f t="shared" si="118"/>
        <v/>
      </c>
      <c r="R130" s="871"/>
      <c r="S130" s="934" t="str">
        <f t="shared" si="108"/>
        <v/>
      </c>
      <c r="T130" s="922" t="str">
        <f t="shared" si="119"/>
        <v/>
      </c>
      <c r="U130" s="1040" t="str">
        <f t="shared" si="120"/>
        <v/>
      </c>
      <c r="V130" s="169"/>
      <c r="Z130" s="855" t="str">
        <f t="shared" si="109"/>
        <v/>
      </c>
      <c r="AA130" s="90">
        <f>+tab!$C$156</f>
        <v>0.62</v>
      </c>
      <c r="AB130" s="856" t="e">
        <f t="shared" si="121"/>
        <v>#VALUE!</v>
      </c>
      <c r="AC130" s="856" t="e">
        <f t="shared" si="122"/>
        <v>#VALUE!</v>
      </c>
      <c r="AD130" s="856" t="e">
        <f t="shared" si="123"/>
        <v>#VALUE!</v>
      </c>
      <c r="AE130" s="39" t="e">
        <f t="shared" si="110"/>
        <v>#VALUE!</v>
      </c>
      <c r="AF130" s="39">
        <f t="shared" si="111"/>
        <v>0</v>
      </c>
      <c r="AG130" s="857">
        <f>IF(I130&gt;8,tab!C$157,tab!C$160)</f>
        <v>0.5</v>
      </c>
      <c r="AH130" s="39">
        <f t="shared" si="112"/>
        <v>0</v>
      </c>
      <c r="AI130" s="39">
        <f t="shared" si="113"/>
        <v>0</v>
      </c>
      <c r="AK130" s="39"/>
      <c r="AL130" s="39"/>
      <c r="AM130" s="92"/>
      <c r="AN130" s="174"/>
    </row>
    <row r="131" spans="3:40" ht="13.7" customHeight="1" x14ac:dyDescent="0.2">
      <c r="C131" s="35"/>
      <c r="D131" s="175" t="str">
        <f>IF(dir!D104=0,"",dir!D104)</f>
        <v/>
      </c>
      <c r="E131" s="175" t="str">
        <f>IF(dir!E104=0,"",dir!E104)</f>
        <v/>
      </c>
      <c r="F131" s="175" t="str">
        <f>IF(dir!F104=0,"",dir!F104)</f>
        <v/>
      </c>
      <c r="G131" s="38" t="str">
        <f t="shared" si="114"/>
        <v/>
      </c>
      <c r="H131" s="176" t="str">
        <f>IF(dir!H104=0,"",dir!H104)</f>
        <v/>
      </c>
      <c r="I131" s="177" t="str">
        <f t="shared" si="115"/>
        <v/>
      </c>
      <c r="J131" s="177" t="str">
        <f>IF(E131="","",IF(dir!J104+1&gt;VLOOKUP(I131,Schaal2014,22,FALSE),dir!J104,dir!J104+1))</f>
        <v/>
      </c>
      <c r="K131" s="178" t="str">
        <f>IF(dir!K104="","",dir!K104)</f>
        <v/>
      </c>
      <c r="L131" s="871"/>
      <c r="M131" s="870">
        <f t="shared" ref="M131:N131" si="129">IF(M104="",0,M104)</f>
        <v>0</v>
      </c>
      <c r="N131" s="870">
        <f t="shared" si="129"/>
        <v>0</v>
      </c>
      <c r="O131" s="933" t="str">
        <f t="shared" si="117"/>
        <v/>
      </c>
      <c r="P131" s="933"/>
      <c r="Q131" s="933" t="str">
        <f t="shared" si="118"/>
        <v/>
      </c>
      <c r="R131" s="871"/>
      <c r="S131" s="934" t="str">
        <f t="shared" si="108"/>
        <v/>
      </c>
      <c r="T131" s="922" t="str">
        <f t="shared" si="119"/>
        <v/>
      </c>
      <c r="U131" s="1040" t="str">
        <f t="shared" si="120"/>
        <v/>
      </c>
      <c r="V131" s="169"/>
      <c r="Z131" s="855" t="str">
        <f t="shared" si="109"/>
        <v/>
      </c>
      <c r="AA131" s="90">
        <f>+tab!$C$156</f>
        <v>0.62</v>
      </c>
      <c r="AB131" s="856" t="e">
        <f t="shared" si="121"/>
        <v>#VALUE!</v>
      </c>
      <c r="AC131" s="856" t="e">
        <f t="shared" si="122"/>
        <v>#VALUE!</v>
      </c>
      <c r="AD131" s="856" t="e">
        <f t="shared" si="123"/>
        <v>#VALUE!</v>
      </c>
      <c r="AE131" s="39" t="e">
        <f t="shared" si="110"/>
        <v>#VALUE!</v>
      </c>
      <c r="AF131" s="39">
        <f t="shared" si="111"/>
        <v>0</v>
      </c>
      <c r="AG131" s="857">
        <f>IF(I131&gt;8,tab!C$157,tab!C$160)</f>
        <v>0.5</v>
      </c>
      <c r="AH131" s="39">
        <f t="shared" si="112"/>
        <v>0</v>
      </c>
      <c r="AI131" s="39">
        <f t="shared" si="113"/>
        <v>0</v>
      </c>
      <c r="AK131" s="39"/>
      <c r="AL131" s="39"/>
      <c r="AM131" s="92"/>
      <c r="AN131" s="174"/>
    </row>
    <row r="132" spans="3:40" ht="13.7" customHeight="1" x14ac:dyDescent="0.2">
      <c r="C132" s="35"/>
      <c r="D132" s="175" t="str">
        <f>IF(dir!D105=0,"",dir!D105)</f>
        <v/>
      </c>
      <c r="E132" s="175" t="str">
        <f>IF(dir!E105=0,"",dir!E105)</f>
        <v/>
      </c>
      <c r="F132" s="175" t="str">
        <f>IF(dir!F105=0,"",dir!F105)</f>
        <v/>
      </c>
      <c r="G132" s="38" t="str">
        <f t="shared" si="114"/>
        <v/>
      </c>
      <c r="H132" s="176" t="str">
        <f>IF(dir!H105=0,"",dir!H105)</f>
        <v/>
      </c>
      <c r="I132" s="177" t="str">
        <f t="shared" si="115"/>
        <v/>
      </c>
      <c r="J132" s="177" t="str">
        <f>IF(E132="","",IF(dir!J105+1&gt;VLOOKUP(I132,Schaal2014,22,FALSE),dir!J105,dir!J105+1))</f>
        <v/>
      </c>
      <c r="K132" s="178" t="str">
        <f>IF(dir!K105="","",dir!K105)</f>
        <v/>
      </c>
      <c r="L132" s="871"/>
      <c r="M132" s="870">
        <f t="shared" ref="M132:N132" si="130">IF(M105="",0,M105)</f>
        <v>0</v>
      </c>
      <c r="N132" s="870">
        <f t="shared" si="130"/>
        <v>0</v>
      </c>
      <c r="O132" s="933" t="str">
        <f t="shared" si="117"/>
        <v/>
      </c>
      <c r="P132" s="933"/>
      <c r="Q132" s="933" t="str">
        <f t="shared" si="118"/>
        <v/>
      </c>
      <c r="R132" s="871"/>
      <c r="S132" s="934" t="str">
        <f t="shared" si="108"/>
        <v/>
      </c>
      <c r="T132" s="922" t="str">
        <f t="shared" si="119"/>
        <v/>
      </c>
      <c r="U132" s="1040" t="str">
        <f t="shared" si="120"/>
        <v/>
      </c>
      <c r="V132" s="169"/>
      <c r="Z132" s="855" t="str">
        <f t="shared" si="109"/>
        <v/>
      </c>
      <c r="AA132" s="90">
        <f>+tab!$C$156</f>
        <v>0.62</v>
      </c>
      <c r="AB132" s="856" t="e">
        <f t="shared" si="121"/>
        <v>#VALUE!</v>
      </c>
      <c r="AC132" s="856" t="e">
        <f t="shared" si="122"/>
        <v>#VALUE!</v>
      </c>
      <c r="AD132" s="856" t="e">
        <f t="shared" si="123"/>
        <v>#VALUE!</v>
      </c>
      <c r="AE132" s="39" t="e">
        <f t="shared" si="110"/>
        <v>#VALUE!</v>
      </c>
      <c r="AF132" s="39">
        <f t="shared" si="111"/>
        <v>0</v>
      </c>
      <c r="AG132" s="857">
        <f>IF(I132&gt;8,tab!C$157,tab!C$160)</f>
        <v>0.5</v>
      </c>
      <c r="AH132" s="39">
        <f t="shared" si="112"/>
        <v>0</v>
      </c>
      <c r="AI132" s="39">
        <f t="shared" si="113"/>
        <v>0</v>
      </c>
      <c r="AK132" s="39"/>
      <c r="AL132" s="39"/>
      <c r="AM132" s="92"/>
      <c r="AN132" s="174"/>
    </row>
    <row r="133" spans="3:40" ht="13.7" customHeight="1" x14ac:dyDescent="0.2">
      <c r="C133" s="35"/>
      <c r="D133" s="175" t="str">
        <f>IF(dir!D106=0,"",dir!D106)</f>
        <v/>
      </c>
      <c r="E133" s="175" t="str">
        <f>IF(dir!E106=0,"",dir!E106)</f>
        <v/>
      </c>
      <c r="F133" s="175" t="str">
        <f>IF(dir!F106=0,"",dir!F106)</f>
        <v/>
      </c>
      <c r="G133" s="38" t="str">
        <f t="shared" si="114"/>
        <v/>
      </c>
      <c r="H133" s="176" t="str">
        <f>IF(dir!H106=0,"",dir!H106)</f>
        <v/>
      </c>
      <c r="I133" s="177" t="str">
        <f t="shared" si="115"/>
        <v/>
      </c>
      <c r="J133" s="177" t="str">
        <f>IF(E133="","",IF(dir!J106+1&gt;VLOOKUP(I133,Schaal2014,22,FALSE),dir!J106,dir!J106+1))</f>
        <v/>
      </c>
      <c r="K133" s="178" t="str">
        <f>IF(dir!K106="","",dir!K106)</f>
        <v/>
      </c>
      <c r="L133" s="871"/>
      <c r="M133" s="870">
        <f t="shared" ref="M133:N133" si="131">IF(M106="",0,M106)</f>
        <v>0</v>
      </c>
      <c r="N133" s="870">
        <f t="shared" si="131"/>
        <v>0</v>
      </c>
      <c r="O133" s="933" t="str">
        <f t="shared" si="117"/>
        <v/>
      </c>
      <c r="P133" s="933"/>
      <c r="Q133" s="933" t="str">
        <f t="shared" si="118"/>
        <v/>
      </c>
      <c r="R133" s="871"/>
      <c r="S133" s="934" t="str">
        <f t="shared" si="108"/>
        <v/>
      </c>
      <c r="T133" s="922" t="str">
        <f t="shared" si="119"/>
        <v/>
      </c>
      <c r="U133" s="1040" t="str">
        <f t="shared" si="120"/>
        <v/>
      </c>
      <c r="V133" s="169"/>
      <c r="Z133" s="855" t="str">
        <f t="shared" si="109"/>
        <v/>
      </c>
      <c r="AA133" s="90">
        <f>+tab!$C$156</f>
        <v>0.62</v>
      </c>
      <c r="AB133" s="856" t="e">
        <f t="shared" si="121"/>
        <v>#VALUE!</v>
      </c>
      <c r="AC133" s="856" t="e">
        <f t="shared" si="122"/>
        <v>#VALUE!</v>
      </c>
      <c r="AD133" s="856" t="e">
        <f t="shared" si="123"/>
        <v>#VALUE!</v>
      </c>
      <c r="AE133" s="39" t="e">
        <f t="shared" si="110"/>
        <v>#VALUE!</v>
      </c>
      <c r="AF133" s="39">
        <f t="shared" si="111"/>
        <v>0</v>
      </c>
      <c r="AG133" s="857">
        <f>IF(I133&gt;8,tab!C$157,tab!C$160)</f>
        <v>0.5</v>
      </c>
      <c r="AH133" s="39">
        <f t="shared" si="112"/>
        <v>0</v>
      </c>
      <c r="AI133" s="39">
        <f t="shared" si="113"/>
        <v>0</v>
      </c>
      <c r="AK133" s="39"/>
      <c r="AL133" s="39"/>
      <c r="AM133" s="92"/>
      <c r="AN133" s="174"/>
    </row>
    <row r="134" spans="3:40" ht="13.7" customHeight="1" x14ac:dyDescent="0.2">
      <c r="C134" s="35"/>
      <c r="D134" s="175" t="str">
        <f>IF(dir!D107=0,"",dir!D107)</f>
        <v/>
      </c>
      <c r="E134" s="175" t="str">
        <f>IF(dir!E107=0,"",dir!E107)</f>
        <v/>
      </c>
      <c r="F134" s="175" t="str">
        <f>IF(dir!F107=0,"",dir!F107)</f>
        <v/>
      </c>
      <c r="G134" s="38" t="str">
        <f t="shared" si="114"/>
        <v/>
      </c>
      <c r="H134" s="176" t="str">
        <f>IF(dir!H107=0,"",dir!H107)</f>
        <v/>
      </c>
      <c r="I134" s="177" t="str">
        <f t="shared" si="115"/>
        <v/>
      </c>
      <c r="J134" s="177" t="str">
        <f>IF(E134="","",IF(dir!J107+1&gt;VLOOKUP(I134,Schaal2014,22,FALSE),dir!J107,dir!J107+1))</f>
        <v/>
      </c>
      <c r="K134" s="178" t="str">
        <f>IF(dir!K107="","",dir!K107)</f>
        <v/>
      </c>
      <c r="L134" s="871"/>
      <c r="M134" s="870">
        <f t="shared" ref="M134:N134" si="132">IF(M107="",0,M107)</f>
        <v>0</v>
      </c>
      <c r="N134" s="870">
        <f t="shared" si="132"/>
        <v>0</v>
      </c>
      <c r="O134" s="933" t="str">
        <f t="shared" si="117"/>
        <v/>
      </c>
      <c r="P134" s="933"/>
      <c r="Q134" s="933" t="str">
        <f t="shared" si="118"/>
        <v/>
      </c>
      <c r="R134" s="871"/>
      <c r="S134" s="934" t="str">
        <f t="shared" si="108"/>
        <v/>
      </c>
      <c r="T134" s="922" t="str">
        <f t="shared" si="119"/>
        <v/>
      </c>
      <c r="U134" s="1040" t="str">
        <f t="shared" si="120"/>
        <v/>
      </c>
      <c r="V134" s="169"/>
      <c r="Z134" s="855" t="str">
        <f t="shared" si="109"/>
        <v/>
      </c>
      <c r="AA134" s="90">
        <f>+tab!$C$156</f>
        <v>0.62</v>
      </c>
      <c r="AB134" s="856" t="e">
        <f t="shared" si="121"/>
        <v>#VALUE!</v>
      </c>
      <c r="AC134" s="856" t="e">
        <f t="shared" si="122"/>
        <v>#VALUE!</v>
      </c>
      <c r="AD134" s="856" t="e">
        <f t="shared" si="123"/>
        <v>#VALUE!</v>
      </c>
      <c r="AE134" s="39" t="e">
        <f t="shared" si="110"/>
        <v>#VALUE!</v>
      </c>
      <c r="AF134" s="39">
        <f t="shared" si="111"/>
        <v>0</v>
      </c>
      <c r="AG134" s="857">
        <f>IF(I134&gt;8,tab!C$157,tab!C$160)</f>
        <v>0.5</v>
      </c>
      <c r="AH134" s="39">
        <f t="shared" si="112"/>
        <v>0</v>
      </c>
      <c r="AI134" s="39">
        <f t="shared" si="113"/>
        <v>0</v>
      </c>
      <c r="AK134" s="39"/>
      <c r="AL134" s="39"/>
      <c r="AM134" s="92"/>
      <c r="AN134" s="174"/>
    </row>
    <row r="135" spans="3:40" ht="13.7" customHeight="1" x14ac:dyDescent="0.2">
      <c r="C135" s="35"/>
      <c r="D135" s="175" t="str">
        <f>IF(dir!D108=0,"",dir!D108)</f>
        <v/>
      </c>
      <c r="E135" s="175" t="str">
        <f>IF(dir!E108=0,"",dir!E108)</f>
        <v/>
      </c>
      <c r="F135" s="175" t="str">
        <f>IF(dir!F108=0,"",dir!F108)</f>
        <v/>
      </c>
      <c r="G135" s="38" t="str">
        <f t="shared" si="114"/>
        <v/>
      </c>
      <c r="H135" s="176" t="str">
        <f>IF(dir!H108=0,"",dir!H108)</f>
        <v/>
      </c>
      <c r="I135" s="177" t="str">
        <f t="shared" si="115"/>
        <v/>
      </c>
      <c r="J135" s="177" t="str">
        <f>IF(E135="","",IF(dir!J108+1&gt;VLOOKUP(I135,Schaal2014,22,FALSE),dir!J108,dir!J108+1))</f>
        <v/>
      </c>
      <c r="K135" s="178" t="str">
        <f>IF(dir!K108="","",dir!K108)</f>
        <v/>
      </c>
      <c r="L135" s="871"/>
      <c r="M135" s="870">
        <f t="shared" ref="M135:N135" si="133">IF(M108="",0,M108)</f>
        <v>0</v>
      </c>
      <c r="N135" s="870">
        <f t="shared" si="133"/>
        <v>0</v>
      </c>
      <c r="O135" s="933" t="str">
        <f t="shared" si="117"/>
        <v/>
      </c>
      <c r="P135" s="933"/>
      <c r="Q135" s="933" t="str">
        <f t="shared" si="118"/>
        <v/>
      </c>
      <c r="R135" s="871"/>
      <c r="S135" s="934" t="str">
        <f t="shared" si="108"/>
        <v/>
      </c>
      <c r="T135" s="922" t="str">
        <f t="shared" si="119"/>
        <v/>
      </c>
      <c r="U135" s="1040" t="str">
        <f t="shared" si="120"/>
        <v/>
      </c>
      <c r="V135" s="169"/>
      <c r="Z135" s="855" t="str">
        <f t="shared" si="109"/>
        <v/>
      </c>
      <c r="AA135" s="90">
        <f>+tab!$C$156</f>
        <v>0.62</v>
      </c>
      <c r="AB135" s="856" t="e">
        <f t="shared" si="121"/>
        <v>#VALUE!</v>
      </c>
      <c r="AC135" s="856" t="e">
        <f t="shared" si="122"/>
        <v>#VALUE!</v>
      </c>
      <c r="AD135" s="856" t="e">
        <f t="shared" si="123"/>
        <v>#VALUE!</v>
      </c>
      <c r="AE135" s="39" t="e">
        <f t="shared" si="110"/>
        <v>#VALUE!</v>
      </c>
      <c r="AF135" s="39">
        <f t="shared" si="111"/>
        <v>0</v>
      </c>
      <c r="AG135" s="857">
        <f>IF(I135&gt;8,tab!C$157,tab!C$160)</f>
        <v>0.5</v>
      </c>
      <c r="AH135" s="39">
        <f t="shared" si="112"/>
        <v>0</v>
      </c>
      <c r="AI135" s="39">
        <f t="shared" si="113"/>
        <v>0</v>
      </c>
      <c r="AK135" s="39"/>
      <c r="AL135" s="39"/>
      <c r="AM135" s="92"/>
      <c r="AN135" s="174"/>
    </row>
    <row r="136" spans="3:40" ht="13.7" customHeight="1" x14ac:dyDescent="0.2">
      <c r="C136" s="35"/>
      <c r="D136" s="175" t="str">
        <f>IF(dir!D109=0,"",dir!D109)</f>
        <v/>
      </c>
      <c r="E136" s="175" t="str">
        <f>IF(dir!E109=0,"",dir!E109)</f>
        <v/>
      </c>
      <c r="F136" s="175" t="str">
        <f>IF(dir!F109=0,"",dir!F109)</f>
        <v/>
      </c>
      <c r="G136" s="38" t="str">
        <f t="shared" si="114"/>
        <v/>
      </c>
      <c r="H136" s="176" t="str">
        <f>IF(dir!H109=0,"",dir!H109)</f>
        <v/>
      </c>
      <c r="I136" s="177" t="str">
        <f t="shared" si="115"/>
        <v/>
      </c>
      <c r="J136" s="177" t="str">
        <f>IF(E136="","",IF(dir!J109+1&gt;VLOOKUP(I136,Schaal2014,22,FALSE),dir!J109,dir!J109+1))</f>
        <v/>
      </c>
      <c r="K136" s="178" t="str">
        <f>IF(dir!K109="","",dir!K109)</f>
        <v/>
      </c>
      <c r="L136" s="871"/>
      <c r="M136" s="870">
        <f t="shared" ref="M136:N136" si="134">IF(M109="",0,M109)</f>
        <v>0</v>
      </c>
      <c r="N136" s="870">
        <f t="shared" si="134"/>
        <v>0</v>
      </c>
      <c r="O136" s="933" t="str">
        <f t="shared" si="117"/>
        <v/>
      </c>
      <c r="P136" s="933"/>
      <c r="Q136" s="933" t="str">
        <f t="shared" si="118"/>
        <v/>
      </c>
      <c r="R136" s="871"/>
      <c r="S136" s="934" t="str">
        <f t="shared" si="108"/>
        <v/>
      </c>
      <c r="T136" s="922" t="str">
        <f t="shared" si="119"/>
        <v/>
      </c>
      <c r="U136" s="1040" t="str">
        <f t="shared" si="120"/>
        <v/>
      </c>
      <c r="V136" s="169"/>
      <c r="Z136" s="855" t="str">
        <f t="shared" si="109"/>
        <v/>
      </c>
      <c r="AA136" s="90">
        <f>+tab!$C$156</f>
        <v>0.62</v>
      </c>
      <c r="AB136" s="856" t="e">
        <f t="shared" si="121"/>
        <v>#VALUE!</v>
      </c>
      <c r="AC136" s="856" t="e">
        <f t="shared" si="122"/>
        <v>#VALUE!</v>
      </c>
      <c r="AD136" s="856" t="e">
        <f t="shared" si="123"/>
        <v>#VALUE!</v>
      </c>
      <c r="AE136" s="39" t="e">
        <f t="shared" si="110"/>
        <v>#VALUE!</v>
      </c>
      <c r="AF136" s="39">
        <f t="shared" si="111"/>
        <v>0</v>
      </c>
      <c r="AG136" s="857">
        <f>IF(I136&gt;8,tab!C$157,tab!C$160)</f>
        <v>0.5</v>
      </c>
      <c r="AH136" s="39">
        <f t="shared" si="112"/>
        <v>0</v>
      </c>
      <c r="AI136" s="39">
        <f t="shared" si="113"/>
        <v>0</v>
      </c>
      <c r="AK136" s="39"/>
      <c r="AL136" s="39"/>
      <c r="AM136" s="92"/>
      <c r="AN136" s="174"/>
    </row>
    <row r="137" spans="3:40" ht="13.7" customHeight="1" x14ac:dyDescent="0.2">
      <c r="C137" s="35"/>
      <c r="D137" s="175" t="str">
        <f>IF(dir!D110=0,"",dir!D110)</f>
        <v/>
      </c>
      <c r="E137" s="175" t="str">
        <f>IF(dir!E110=0,"",dir!E110)</f>
        <v/>
      </c>
      <c r="F137" s="175" t="str">
        <f>IF(dir!F110=0,"",dir!F110)</f>
        <v/>
      </c>
      <c r="G137" s="38" t="str">
        <f t="shared" si="114"/>
        <v/>
      </c>
      <c r="H137" s="176" t="str">
        <f>IF(dir!H110=0,"",dir!H110)</f>
        <v/>
      </c>
      <c r="I137" s="177" t="str">
        <f t="shared" si="115"/>
        <v/>
      </c>
      <c r="J137" s="177" t="str">
        <f>IF(E137="","",IF(dir!J110+1&gt;VLOOKUP(I137,Schaal2014,22,FALSE),dir!J110,dir!J110+1))</f>
        <v/>
      </c>
      <c r="K137" s="178" t="str">
        <f>IF(dir!K110="","",dir!K110)</f>
        <v/>
      </c>
      <c r="L137" s="871"/>
      <c r="M137" s="870">
        <f t="shared" ref="M137:N137" si="135">IF(M110="",0,M110)</f>
        <v>0</v>
      </c>
      <c r="N137" s="870">
        <f t="shared" si="135"/>
        <v>0</v>
      </c>
      <c r="O137" s="933" t="str">
        <f t="shared" si="117"/>
        <v/>
      </c>
      <c r="P137" s="933"/>
      <c r="Q137" s="933" t="str">
        <f t="shared" si="118"/>
        <v/>
      </c>
      <c r="R137" s="871"/>
      <c r="S137" s="934" t="str">
        <f t="shared" si="108"/>
        <v/>
      </c>
      <c r="T137" s="922" t="str">
        <f t="shared" si="119"/>
        <v/>
      </c>
      <c r="U137" s="1040" t="str">
        <f t="shared" si="120"/>
        <v/>
      </c>
      <c r="V137" s="169"/>
      <c r="Z137" s="855" t="str">
        <f t="shared" si="109"/>
        <v/>
      </c>
      <c r="AA137" s="90">
        <f>+tab!$C$156</f>
        <v>0.62</v>
      </c>
      <c r="AB137" s="856" t="e">
        <f t="shared" si="121"/>
        <v>#VALUE!</v>
      </c>
      <c r="AC137" s="856" t="e">
        <f t="shared" si="122"/>
        <v>#VALUE!</v>
      </c>
      <c r="AD137" s="856" t="e">
        <f t="shared" si="123"/>
        <v>#VALUE!</v>
      </c>
      <c r="AE137" s="39" t="e">
        <f t="shared" si="110"/>
        <v>#VALUE!</v>
      </c>
      <c r="AF137" s="39">
        <f t="shared" si="111"/>
        <v>0</v>
      </c>
      <c r="AG137" s="857">
        <f>IF(I137&gt;8,tab!C$157,tab!C$160)</f>
        <v>0.5</v>
      </c>
      <c r="AH137" s="39">
        <f t="shared" si="112"/>
        <v>0</v>
      </c>
      <c r="AI137" s="39">
        <f t="shared" si="113"/>
        <v>0</v>
      </c>
      <c r="AK137" s="39"/>
      <c r="AL137" s="39"/>
      <c r="AM137" s="174"/>
      <c r="AN137" s="92"/>
    </row>
    <row r="138" spans="3:40" ht="13.7" customHeight="1" x14ac:dyDescent="0.2">
      <c r="C138" s="35"/>
      <c r="D138" s="175" t="str">
        <f>IF(dir!D111=0,"",dir!D111)</f>
        <v/>
      </c>
      <c r="E138" s="175" t="str">
        <f>IF(dir!E111=0,"",dir!E111)</f>
        <v/>
      </c>
      <c r="F138" s="175" t="str">
        <f>IF(dir!F111=0,"",dir!F111)</f>
        <v/>
      </c>
      <c r="G138" s="38" t="str">
        <f t="shared" si="114"/>
        <v/>
      </c>
      <c r="H138" s="176" t="str">
        <f>IF(dir!H111=0,"",dir!H111)</f>
        <v/>
      </c>
      <c r="I138" s="177" t="str">
        <f t="shared" si="115"/>
        <v/>
      </c>
      <c r="J138" s="177" t="str">
        <f>IF(E138="","",IF(dir!J111+1&gt;VLOOKUP(I138,Schaal2014,22,FALSE),dir!J111,dir!J111+1))</f>
        <v/>
      </c>
      <c r="K138" s="178" t="str">
        <f>IF(dir!K111="","",dir!K111)</f>
        <v/>
      </c>
      <c r="L138" s="871"/>
      <c r="M138" s="870">
        <f t="shared" ref="M138:N138" si="136">IF(M111="",0,M111)</f>
        <v>0</v>
      </c>
      <c r="N138" s="870">
        <f t="shared" si="136"/>
        <v>0</v>
      </c>
      <c r="O138" s="933" t="str">
        <f t="shared" si="117"/>
        <v/>
      </c>
      <c r="P138" s="933"/>
      <c r="Q138" s="933" t="str">
        <f t="shared" si="118"/>
        <v/>
      </c>
      <c r="R138" s="871"/>
      <c r="S138" s="934" t="str">
        <f t="shared" si="108"/>
        <v/>
      </c>
      <c r="T138" s="922" t="str">
        <f t="shared" si="119"/>
        <v/>
      </c>
      <c r="U138" s="1040" t="str">
        <f t="shared" si="120"/>
        <v/>
      </c>
      <c r="V138" s="169"/>
      <c r="Z138" s="855" t="str">
        <f t="shared" si="109"/>
        <v/>
      </c>
      <c r="AA138" s="90">
        <f>+tab!$C$156</f>
        <v>0.62</v>
      </c>
      <c r="AB138" s="856" t="e">
        <f t="shared" si="121"/>
        <v>#VALUE!</v>
      </c>
      <c r="AC138" s="856" t="e">
        <f t="shared" si="122"/>
        <v>#VALUE!</v>
      </c>
      <c r="AD138" s="856" t="e">
        <f t="shared" si="123"/>
        <v>#VALUE!</v>
      </c>
      <c r="AE138" s="39" t="e">
        <f t="shared" si="110"/>
        <v>#VALUE!</v>
      </c>
      <c r="AF138" s="39">
        <f t="shared" si="111"/>
        <v>0</v>
      </c>
      <c r="AG138" s="857">
        <f>IF(I138&gt;8,tab!C$157,tab!C$160)</f>
        <v>0.5</v>
      </c>
      <c r="AH138" s="39">
        <f t="shared" si="112"/>
        <v>0</v>
      </c>
      <c r="AI138" s="39">
        <f t="shared" si="113"/>
        <v>0</v>
      </c>
      <c r="AK138" s="39"/>
      <c r="AL138" s="39"/>
      <c r="AM138" s="174"/>
      <c r="AN138" s="92"/>
    </row>
    <row r="139" spans="3:40" ht="13.7" customHeight="1" x14ac:dyDescent="0.2">
      <c r="C139" s="35"/>
      <c r="D139" s="31"/>
      <c r="E139" s="31"/>
      <c r="F139" s="31"/>
      <c r="G139" s="184"/>
      <c r="H139" s="1179"/>
      <c r="I139" s="36"/>
      <c r="J139" s="36"/>
      <c r="K139" s="951">
        <f>SUM(K124:K138)</f>
        <v>1</v>
      </c>
      <c r="L139" s="858"/>
      <c r="M139" s="952">
        <f t="shared" ref="M139:Q139" si="137">SUM(M124:M138)</f>
        <v>0</v>
      </c>
      <c r="N139" s="952">
        <f t="shared" si="137"/>
        <v>0</v>
      </c>
      <c r="O139" s="952">
        <f t="shared" si="137"/>
        <v>40</v>
      </c>
      <c r="P139" s="952">
        <f t="shared" si="137"/>
        <v>0</v>
      </c>
      <c r="Q139" s="952">
        <f t="shared" si="137"/>
        <v>40</v>
      </c>
      <c r="R139" s="858"/>
      <c r="S139" s="953">
        <f t="shared" ref="S139:U139" si="138">SUM(S124:S138)</f>
        <v>63800.427775768534</v>
      </c>
      <c r="T139" s="953">
        <f t="shared" si="138"/>
        <v>1576.2922242314648</v>
      </c>
      <c r="U139" s="954">
        <f t="shared" si="138"/>
        <v>65376.72</v>
      </c>
      <c r="V139" s="185"/>
      <c r="AB139" s="39"/>
      <c r="AC139" s="39"/>
      <c r="AI139" s="40">
        <f>SUM(AI124:AI138)</f>
        <v>0</v>
      </c>
      <c r="AK139" s="39"/>
      <c r="AL139" s="39"/>
    </row>
    <row r="140" spans="3:40" ht="13.7" customHeight="1" x14ac:dyDescent="0.2">
      <c r="C140" s="41"/>
      <c r="D140" s="187"/>
      <c r="E140" s="187"/>
      <c r="F140" s="187"/>
      <c r="G140" s="188"/>
      <c r="H140" s="1180"/>
      <c r="I140" s="188"/>
      <c r="J140" s="189"/>
      <c r="K140" s="190"/>
      <c r="L140" s="190"/>
      <c r="M140" s="187"/>
      <c r="N140" s="187"/>
      <c r="O140" s="187"/>
      <c r="P140" s="187"/>
      <c r="Q140" s="187"/>
      <c r="R140" s="190"/>
      <c r="S140" s="189"/>
      <c r="T140" s="189"/>
      <c r="U140" s="191"/>
      <c r="V140" s="194"/>
      <c r="Z140" s="198"/>
      <c r="AI140" s="198"/>
    </row>
    <row r="141" spans="3:40" ht="13.7" customHeight="1" x14ac:dyDescent="0.2">
      <c r="I141" s="9"/>
      <c r="K141" s="180"/>
      <c r="L141" s="180"/>
      <c r="R141" s="180"/>
      <c r="S141" s="207"/>
      <c r="T141" s="207"/>
      <c r="U141" s="1042"/>
    </row>
    <row r="143" spans="3:40" ht="13.7" customHeight="1" x14ac:dyDescent="0.2">
      <c r="C143" s="39" t="s">
        <v>49</v>
      </c>
      <c r="E143" s="211" t="str">
        <f>tab!H2</f>
        <v>2019/20</v>
      </c>
      <c r="I143" s="9"/>
      <c r="K143" s="180"/>
      <c r="L143" s="180"/>
      <c r="R143" s="180"/>
      <c r="S143" s="207"/>
      <c r="T143" s="207"/>
      <c r="U143" s="1042"/>
    </row>
    <row r="144" spans="3:40" ht="13.7" customHeight="1" x14ac:dyDescent="0.2">
      <c r="C144" s="84" t="s">
        <v>165</v>
      </c>
      <c r="E144" s="211">
        <f>tab!I3</f>
        <v>43739</v>
      </c>
      <c r="I144" s="9"/>
      <c r="K144" s="180"/>
      <c r="L144" s="180"/>
      <c r="R144" s="180"/>
      <c r="S144" s="207"/>
      <c r="T144" s="207"/>
      <c r="U144" s="1042"/>
    </row>
    <row r="145" spans="3:40" ht="13.7" customHeight="1" x14ac:dyDescent="0.2">
      <c r="I145" s="9"/>
      <c r="K145" s="180"/>
      <c r="L145" s="180"/>
      <c r="R145" s="180"/>
      <c r="S145" s="207"/>
      <c r="T145" s="207"/>
      <c r="U145" s="1042"/>
    </row>
    <row r="146" spans="3:40" ht="13.7" customHeight="1" x14ac:dyDescent="0.2">
      <c r="C146" s="25"/>
      <c r="D146" s="145"/>
      <c r="E146" s="146"/>
      <c r="F146" s="68"/>
      <c r="G146" s="27"/>
      <c r="H146" s="147"/>
      <c r="I146" s="148"/>
      <c r="J146" s="148"/>
      <c r="K146" s="149"/>
      <c r="L146" s="149"/>
      <c r="M146" s="26"/>
      <c r="N146" s="26"/>
      <c r="O146" s="26"/>
      <c r="P146" s="26"/>
      <c r="Q146" s="26"/>
      <c r="R146" s="149"/>
      <c r="S146" s="150"/>
      <c r="T146" s="150"/>
      <c r="U146" s="449"/>
      <c r="V146" s="28"/>
    </row>
    <row r="147" spans="3:40" s="152" customFormat="1" ht="13.7" customHeight="1" x14ac:dyDescent="0.2">
      <c r="C147" s="154"/>
      <c r="D147" s="1234" t="s">
        <v>166</v>
      </c>
      <c r="E147" s="1235"/>
      <c r="F147" s="1235"/>
      <c r="G147" s="1235"/>
      <c r="H147" s="1235"/>
      <c r="I147" s="1236"/>
      <c r="J147" s="1236"/>
      <c r="K147" s="1236"/>
      <c r="L147" s="1151"/>
      <c r="M147" s="1149" t="s">
        <v>627</v>
      </c>
      <c r="N147" s="925"/>
      <c r="O147" s="925"/>
      <c r="P147" s="925"/>
      <c r="Q147" s="925"/>
      <c r="R147" s="1151"/>
      <c r="S147" s="1234" t="s">
        <v>637</v>
      </c>
      <c r="T147" s="1234"/>
      <c r="U147" s="1236"/>
      <c r="V147" s="156"/>
      <c r="W147" s="158"/>
      <c r="X147" s="158"/>
      <c r="Y147" s="159"/>
      <c r="Z147" s="160"/>
      <c r="AA147" s="159"/>
      <c r="AM147" s="158"/>
      <c r="AN147" s="158"/>
    </row>
    <row r="148" spans="3:40" s="152" customFormat="1" ht="13.7" customHeight="1" x14ac:dyDescent="0.2">
      <c r="C148" s="154"/>
      <c r="D148" s="898" t="s">
        <v>167</v>
      </c>
      <c r="E148" s="898" t="s">
        <v>121</v>
      </c>
      <c r="F148" s="898" t="s">
        <v>168</v>
      </c>
      <c r="G148" s="1168" t="s">
        <v>169</v>
      </c>
      <c r="H148" s="1169" t="s">
        <v>170</v>
      </c>
      <c r="I148" s="1168" t="s">
        <v>171</v>
      </c>
      <c r="J148" s="1168" t="s">
        <v>172</v>
      </c>
      <c r="K148" s="930" t="s">
        <v>173</v>
      </c>
      <c r="L148" s="927"/>
      <c r="M148" s="916" t="s">
        <v>628</v>
      </c>
      <c r="N148" s="916" t="s">
        <v>630</v>
      </c>
      <c r="O148" s="916" t="s">
        <v>632</v>
      </c>
      <c r="P148" s="916" t="s">
        <v>634</v>
      </c>
      <c r="Q148" s="918" t="s">
        <v>636</v>
      </c>
      <c r="R148" s="927"/>
      <c r="S148" s="928" t="s">
        <v>638</v>
      </c>
      <c r="T148" s="928" t="s">
        <v>641</v>
      </c>
      <c r="U148" s="1038" t="s">
        <v>174</v>
      </c>
      <c r="V148" s="162"/>
      <c r="W148" s="164"/>
      <c r="X148" s="164"/>
      <c r="Y148" s="165"/>
      <c r="Z148" s="848" t="s">
        <v>180</v>
      </c>
      <c r="AA148" s="849" t="s">
        <v>643</v>
      </c>
      <c r="AB148" s="850" t="s">
        <v>644</v>
      </c>
      <c r="AC148" s="850" t="s">
        <v>644</v>
      </c>
      <c r="AD148" s="850" t="s">
        <v>647</v>
      </c>
      <c r="AE148" s="850" t="s">
        <v>652</v>
      </c>
      <c r="AF148" s="850" t="s">
        <v>650</v>
      </c>
      <c r="AG148" s="850" t="s">
        <v>653</v>
      </c>
      <c r="AH148" s="850" t="s">
        <v>175</v>
      </c>
      <c r="AI148" s="854" t="s">
        <v>176</v>
      </c>
      <c r="AJ148" s="850" t="s">
        <v>185</v>
      </c>
      <c r="AK148" s="850" t="s">
        <v>186</v>
      </c>
      <c r="AL148" s="850" t="s">
        <v>187</v>
      </c>
      <c r="AM148" s="851" t="s">
        <v>188</v>
      </c>
      <c r="AN148" s="851" t="s">
        <v>1</v>
      </c>
    </row>
    <row r="149" spans="3:40" s="152" customFormat="1" ht="13.7" customHeight="1" x14ac:dyDescent="0.2">
      <c r="C149" s="168"/>
      <c r="D149" s="1150"/>
      <c r="E149" s="898"/>
      <c r="F149" s="929"/>
      <c r="G149" s="1168" t="s">
        <v>177</v>
      </c>
      <c r="H149" s="1169" t="s">
        <v>178</v>
      </c>
      <c r="I149" s="1168"/>
      <c r="J149" s="1168"/>
      <c r="K149" s="930" t="s">
        <v>179</v>
      </c>
      <c r="L149" s="927"/>
      <c r="M149" s="916" t="s">
        <v>629</v>
      </c>
      <c r="N149" s="916" t="s">
        <v>631</v>
      </c>
      <c r="O149" s="916" t="s">
        <v>633</v>
      </c>
      <c r="P149" s="916" t="s">
        <v>635</v>
      </c>
      <c r="Q149" s="918" t="s">
        <v>182</v>
      </c>
      <c r="R149" s="927"/>
      <c r="S149" s="928" t="s">
        <v>639</v>
      </c>
      <c r="T149" s="928" t="s">
        <v>640</v>
      </c>
      <c r="U149" s="1038" t="s">
        <v>182</v>
      </c>
      <c r="V149" s="169"/>
      <c r="Z149" s="850" t="s">
        <v>642</v>
      </c>
      <c r="AA149" s="853">
        <v>0.62</v>
      </c>
      <c r="AB149" s="850" t="s">
        <v>645</v>
      </c>
      <c r="AC149" s="850" t="s">
        <v>646</v>
      </c>
      <c r="AD149" s="850" t="s">
        <v>648</v>
      </c>
      <c r="AE149" s="850" t="s">
        <v>651</v>
      </c>
      <c r="AF149" s="850" t="s">
        <v>651</v>
      </c>
      <c r="AG149" s="850" t="s">
        <v>649</v>
      </c>
      <c r="AH149" s="850"/>
      <c r="AI149" s="850" t="s">
        <v>181</v>
      </c>
      <c r="AJ149" s="850" t="s">
        <v>189</v>
      </c>
      <c r="AK149" s="850" t="s">
        <v>189</v>
      </c>
      <c r="AL149" s="850"/>
      <c r="AM149" s="850" t="s">
        <v>1</v>
      </c>
      <c r="AN149" s="852"/>
    </row>
    <row r="150" spans="3:40" ht="13.7" customHeight="1" x14ac:dyDescent="0.2">
      <c r="C150" s="35"/>
      <c r="D150" s="1150"/>
      <c r="E150" s="1150"/>
      <c r="F150" s="1150"/>
      <c r="G150" s="931"/>
      <c r="H150" s="1178"/>
      <c r="I150" s="1168"/>
      <c r="J150" s="1168"/>
      <c r="K150" s="930"/>
      <c r="L150" s="930"/>
      <c r="M150" s="931"/>
      <c r="N150" s="931"/>
      <c r="O150" s="931"/>
      <c r="P150" s="931"/>
      <c r="Q150" s="931"/>
      <c r="R150" s="930"/>
      <c r="S150" s="932"/>
      <c r="T150" s="932"/>
      <c r="U150" s="1039"/>
      <c r="V150" s="6"/>
      <c r="AB150" s="39"/>
      <c r="AC150" s="39"/>
      <c r="AK150" s="39"/>
      <c r="AL150" s="39"/>
      <c r="AN150" s="174"/>
    </row>
    <row r="151" spans="3:40" ht="13.7" customHeight="1" x14ac:dyDescent="0.2">
      <c r="C151" s="35"/>
      <c r="D151" s="175" t="str">
        <f>IF(dir!D124=0,"",dir!D124)</f>
        <v/>
      </c>
      <c r="E151" s="175" t="str">
        <f>IF(dir!E124=0,"",dir!E124)</f>
        <v>piet</v>
      </c>
      <c r="F151" s="175" t="str">
        <f>IF(dir!F124=0,"",dir!F124)</f>
        <v>directeur</v>
      </c>
      <c r="G151" s="38">
        <f>IF(G124="","",G124+1)</f>
        <v>42</v>
      </c>
      <c r="H151" s="176">
        <f>IF(dir!H124=0,"",dir!H124)</f>
        <v>28031</v>
      </c>
      <c r="I151" s="177" t="str">
        <f>IF(I124=0,"",I124)</f>
        <v>DB</v>
      </c>
      <c r="J151" s="177">
        <f>IF(E151="","",IF(dir!J124+1&gt;VLOOKUP(I151,Schaal2014,22,FALSE),dir!J124,dir!J124+1))</f>
        <v>6</v>
      </c>
      <c r="K151" s="178">
        <f>IF(dir!K124="","",dir!K124)</f>
        <v>1</v>
      </c>
      <c r="L151" s="871"/>
      <c r="M151" s="870">
        <f>IF(M124="",0,M124)</f>
        <v>0</v>
      </c>
      <c r="N151" s="870">
        <f>IF(N124="",0,N124)</f>
        <v>0</v>
      </c>
      <c r="O151" s="933">
        <f>IF(K151="","",IF(K151*40&gt;40,40,K151*40))</f>
        <v>40</v>
      </c>
      <c r="P151" s="933"/>
      <c r="Q151" s="933">
        <f>IF(K151="","",SUM(M151:P151))</f>
        <v>40</v>
      </c>
      <c r="R151" s="871"/>
      <c r="S151" s="934">
        <f t="shared" ref="S151:S165" si="139">IF(K151="","",(1659*K151-Q151)*AC151)</f>
        <v>65735.498734177221</v>
      </c>
      <c r="T151" s="922">
        <f>IF(K151="","",(Q151*AD151)+AB151*(AE151+AF151*(1-AG151)))</f>
        <v>1624.1012658227851</v>
      </c>
      <c r="U151" s="1040">
        <f>IF(K151="","",(S151+T151))</f>
        <v>67359.600000000006</v>
      </c>
      <c r="V151" s="169"/>
      <c r="Z151" s="855">
        <f t="shared" ref="Z151:Z165" si="140">IF(I151="","",VLOOKUP(I151,Schaal2014,J151+1,FALSE))</f>
        <v>3465</v>
      </c>
      <c r="AA151" s="90">
        <f>+tab!$C$156</f>
        <v>0.62</v>
      </c>
      <c r="AB151" s="856">
        <f>Z151*12/1659</f>
        <v>25.063291139240505</v>
      </c>
      <c r="AC151" s="856">
        <f>Z151*12*(1+AA151)/1659</f>
        <v>40.602531645569627</v>
      </c>
      <c r="AD151" s="856">
        <f>AC151-AB151</f>
        <v>15.539240506329122</v>
      </c>
      <c r="AE151" s="39">
        <f t="shared" ref="AE151:AE165" si="141">O151+P151</f>
        <v>40</v>
      </c>
      <c r="AF151" s="39">
        <f t="shared" ref="AF151:AF165" si="142">M151+N151</f>
        <v>0</v>
      </c>
      <c r="AG151" s="857">
        <f>IF(I151&gt;8,tab!C$157,tab!C$160)</f>
        <v>0.5</v>
      </c>
      <c r="AH151" s="39">
        <f t="shared" ref="AH151:AH165" si="143">IF(G151&lt;25,0,IF(G151=25,25,IF(G151&lt;40,0,IF(G151=40,40,IF(G151&gt;=40,0)))))</f>
        <v>0</v>
      </c>
      <c r="AI151" s="39">
        <f t="shared" ref="AI151:AI165" si="144">IF(AH151=25,(Z151*1.08*(K151)/2),IF(AH151=40,(Z151*1.08*(K151)),IF(AH151=0,0)))</f>
        <v>0</v>
      </c>
      <c r="AK151" s="39"/>
      <c r="AL151" s="39"/>
      <c r="AM151" s="174"/>
      <c r="AN151" s="92"/>
    </row>
    <row r="152" spans="3:40" ht="13.7" customHeight="1" x14ac:dyDescent="0.2">
      <c r="C152" s="35"/>
      <c r="D152" s="175" t="str">
        <f>IF(dir!D125=0,"",dir!D125)</f>
        <v/>
      </c>
      <c r="E152" s="175" t="str">
        <f>IF(dir!E125=0,"",dir!E125)</f>
        <v/>
      </c>
      <c r="F152" s="175" t="str">
        <f>IF(dir!F125=0,"",dir!F125)</f>
        <v/>
      </c>
      <c r="G152" s="38" t="str">
        <f t="shared" ref="G152:G165" si="145">IF(G125="","",G125+1)</f>
        <v/>
      </c>
      <c r="H152" s="176" t="str">
        <f>IF(dir!H125=0,"",dir!H125)</f>
        <v/>
      </c>
      <c r="I152" s="177" t="str">
        <f t="shared" ref="I152:I165" si="146">IF(I125=0,"",I125)</f>
        <v/>
      </c>
      <c r="J152" s="177" t="str">
        <f>IF(E152="","",IF(dir!J125+1&gt;VLOOKUP(I152,Schaal2014,22,FALSE),dir!J125,dir!J125+1))</f>
        <v/>
      </c>
      <c r="K152" s="178" t="str">
        <f>IF(dir!K125="","",dir!K125)</f>
        <v/>
      </c>
      <c r="L152" s="871"/>
      <c r="M152" s="870">
        <f t="shared" ref="M152:N152" si="147">IF(M125="",0,M125)</f>
        <v>0</v>
      </c>
      <c r="N152" s="870">
        <f t="shared" si="147"/>
        <v>0</v>
      </c>
      <c r="O152" s="933" t="str">
        <f t="shared" ref="O152:O165" si="148">IF(K152="","",IF(K152*40&gt;40,40,K152*40))</f>
        <v/>
      </c>
      <c r="P152" s="933"/>
      <c r="Q152" s="933" t="str">
        <f t="shared" ref="Q152:Q165" si="149">IF(K152="","",SUM(M152:P152))</f>
        <v/>
      </c>
      <c r="R152" s="871"/>
      <c r="S152" s="934" t="str">
        <f t="shared" si="139"/>
        <v/>
      </c>
      <c r="T152" s="922" t="str">
        <f t="shared" ref="T152:T165" si="150">IF(K152="","",(Q152*AD152)+AB152*(AE152+AF152*(1-AG152)))</f>
        <v/>
      </c>
      <c r="U152" s="1040" t="str">
        <f t="shared" ref="U152:U165" si="151">IF(K152="","",(S152+T152))</f>
        <v/>
      </c>
      <c r="V152" s="169"/>
      <c r="Z152" s="855" t="str">
        <f t="shared" si="140"/>
        <v/>
      </c>
      <c r="AA152" s="90">
        <f>+tab!$C$156</f>
        <v>0.62</v>
      </c>
      <c r="AB152" s="856" t="e">
        <f t="shared" ref="AB152:AB165" si="152">Z152*12/1659</f>
        <v>#VALUE!</v>
      </c>
      <c r="AC152" s="856" t="e">
        <f t="shared" ref="AC152:AC165" si="153">Z152*12*(1+AA152)/1659</f>
        <v>#VALUE!</v>
      </c>
      <c r="AD152" s="856" t="e">
        <f t="shared" ref="AD152:AD165" si="154">AC152-AB152</f>
        <v>#VALUE!</v>
      </c>
      <c r="AE152" s="39" t="e">
        <f t="shared" si="141"/>
        <v>#VALUE!</v>
      </c>
      <c r="AF152" s="39">
        <f t="shared" si="142"/>
        <v>0</v>
      </c>
      <c r="AG152" s="857">
        <f>IF(I152&gt;8,tab!C$157,tab!C$160)</f>
        <v>0.5</v>
      </c>
      <c r="AH152" s="39">
        <f t="shared" si="143"/>
        <v>0</v>
      </c>
      <c r="AI152" s="39">
        <f t="shared" si="144"/>
        <v>0</v>
      </c>
      <c r="AK152" s="39"/>
      <c r="AL152" s="39"/>
      <c r="AM152" s="92"/>
      <c r="AN152" s="174"/>
    </row>
    <row r="153" spans="3:40" ht="13.7" customHeight="1" x14ac:dyDescent="0.2">
      <c r="C153" s="35"/>
      <c r="D153" s="175" t="str">
        <f>IF(dir!D126=0,"",dir!D126)</f>
        <v/>
      </c>
      <c r="E153" s="175" t="str">
        <f>IF(dir!E126=0,"",dir!E126)</f>
        <v/>
      </c>
      <c r="F153" s="175" t="str">
        <f>IF(dir!F126=0,"",dir!F126)</f>
        <v/>
      </c>
      <c r="G153" s="38" t="str">
        <f t="shared" si="145"/>
        <v/>
      </c>
      <c r="H153" s="176" t="str">
        <f>IF(dir!H126=0,"",dir!H126)</f>
        <v/>
      </c>
      <c r="I153" s="177" t="str">
        <f t="shared" si="146"/>
        <v/>
      </c>
      <c r="J153" s="177" t="str">
        <f>IF(E153="","",IF(dir!J126+1&gt;VLOOKUP(I153,Schaal2014,22,FALSE),dir!J126,dir!J126+1))</f>
        <v/>
      </c>
      <c r="K153" s="178" t="str">
        <f>IF(dir!K126="","",dir!K126)</f>
        <v/>
      </c>
      <c r="L153" s="871"/>
      <c r="M153" s="870">
        <f t="shared" ref="M153:N153" si="155">IF(M126="",0,M126)</f>
        <v>0</v>
      </c>
      <c r="N153" s="870">
        <f t="shared" si="155"/>
        <v>0</v>
      </c>
      <c r="O153" s="933" t="str">
        <f t="shared" si="148"/>
        <v/>
      </c>
      <c r="P153" s="933"/>
      <c r="Q153" s="933" t="str">
        <f t="shared" si="149"/>
        <v/>
      </c>
      <c r="R153" s="871"/>
      <c r="S153" s="934" t="str">
        <f t="shared" si="139"/>
        <v/>
      </c>
      <c r="T153" s="922" t="str">
        <f t="shared" si="150"/>
        <v/>
      </c>
      <c r="U153" s="1040" t="str">
        <f t="shared" si="151"/>
        <v/>
      </c>
      <c r="V153" s="169"/>
      <c r="Z153" s="855" t="str">
        <f t="shared" si="140"/>
        <v/>
      </c>
      <c r="AA153" s="90">
        <f>+tab!$C$156</f>
        <v>0.62</v>
      </c>
      <c r="AB153" s="856" t="e">
        <f t="shared" si="152"/>
        <v>#VALUE!</v>
      </c>
      <c r="AC153" s="856" t="e">
        <f t="shared" si="153"/>
        <v>#VALUE!</v>
      </c>
      <c r="AD153" s="856" t="e">
        <f t="shared" si="154"/>
        <v>#VALUE!</v>
      </c>
      <c r="AE153" s="39" t="e">
        <f t="shared" si="141"/>
        <v>#VALUE!</v>
      </c>
      <c r="AF153" s="39">
        <f t="shared" si="142"/>
        <v>0</v>
      </c>
      <c r="AG153" s="857">
        <f>IF(I153&gt;8,tab!C$157,tab!C$160)</f>
        <v>0.5</v>
      </c>
      <c r="AH153" s="39">
        <f t="shared" si="143"/>
        <v>0</v>
      </c>
      <c r="AI153" s="39">
        <f t="shared" si="144"/>
        <v>0</v>
      </c>
      <c r="AK153" s="39"/>
      <c r="AL153" s="39"/>
      <c r="AM153" s="92"/>
      <c r="AN153" s="174"/>
    </row>
    <row r="154" spans="3:40" ht="13.7" customHeight="1" x14ac:dyDescent="0.2">
      <c r="C154" s="35"/>
      <c r="D154" s="175" t="str">
        <f>IF(dir!D127=0,"",dir!D127)</f>
        <v/>
      </c>
      <c r="E154" s="175" t="str">
        <f>IF(dir!E127=0,"",dir!E127)</f>
        <v/>
      </c>
      <c r="F154" s="175" t="str">
        <f>IF(dir!F127=0,"",dir!F127)</f>
        <v/>
      </c>
      <c r="G154" s="38" t="str">
        <f t="shared" si="145"/>
        <v/>
      </c>
      <c r="H154" s="176" t="str">
        <f>IF(dir!H127=0,"",dir!H127)</f>
        <v/>
      </c>
      <c r="I154" s="177" t="str">
        <f t="shared" si="146"/>
        <v/>
      </c>
      <c r="J154" s="177" t="str">
        <f>IF(E154="","",IF(dir!J127+1&gt;VLOOKUP(I154,Schaal2014,22,FALSE),dir!J127,dir!J127+1))</f>
        <v/>
      </c>
      <c r="K154" s="178" t="str">
        <f>IF(dir!K127="","",dir!K127)</f>
        <v/>
      </c>
      <c r="L154" s="871"/>
      <c r="M154" s="870">
        <f t="shared" ref="M154:N154" si="156">IF(M127="",0,M127)</f>
        <v>0</v>
      </c>
      <c r="N154" s="870">
        <f t="shared" si="156"/>
        <v>0</v>
      </c>
      <c r="O154" s="933" t="str">
        <f t="shared" si="148"/>
        <v/>
      </c>
      <c r="P154" s="933"/>
      <c r="Q154" s="933" t="str">
        <f t="shared" si="149"/>
        <v/>
      </c>
      <c r="R154" s="871"/>
      <c r="S154" s="934" t="str">
        <f t="shared" si="139"/>
        <v/>
      </c>
      <c r="T154" s="922" t="str">
        <f t="shared" si="150"/>
        <v/>
      </c>
      <c r="U154" s="1040" t="str">
        <f t="shared" si="151"/>
        <v/>
      </c>
      <c r="V154" s="169"/>
      <c r="Z154" s="855" t="str">
        <f t="shared" si="140"/>
        <v/>
      </c>
      <c r="AA154" s="90">
        <f>+tab!$C$156</f>
        <v>0.62</v>
      </c>
      <c r="AB154" s="856" t="e">
        <f t="shared" si="152"/>
        <v>#VALUE!</v>
      </c>
      <c r="AC154" s="856" t="e">
        <f t="shared" si="153"/>
        <v>#VALUE!</v>
      </c>
      <c r="AD154" s="856" t="e">
        <f t="shared" si="154"/>
        <v>#VALUE!</v>
      </c>
      <c r="AE154" s="39" t="e">
        <f t="shared" si="141"/>
        <v>#VALUE!</v>
      </c>
      <c r="AF154" s="39">
        <f t="shared" si="142"/>
        <v>0</v>
      </c>
      <c r="AG154" s="857">
        <f>IF(I154&gt;8,tab!C$157,tab!C$160)</f>
        <v>0.5</v>
      </c>
      <c r="AH154" s="39">
        <f t="shared" si="143"/>
        <v>0</v>
      </c>
      <c r="AI154" s="39">
        <f t="shared" si="144"/>
        <v>0</v>
      </c>
      <c r="AK154" s="39"/>
      <c r="AL154" s="39"/>
      <c r="AM154" s="92"/>
      <c r="AN154" s="174"/>
    </row>
    <row r="155" spans="3:40" ht="13.7" customHeight="1" x14ac:dyDescent="0.2">
      <c r="C155" s="35"/>
      <c r="D155" s="175" t="str">
        <f>IF(dir!D128=0,"",dir!D128)</f>
        <v/>
      </c>
      <c r="E155" s="175" t="str">
        <f>IF(dir!E128=0,"",dir!E128)</f>
        <v/>
      </c>
      <c r="F155" s="175" t="str">
        <f>IF(dir!F128=0,"",dir!F128)</f>
        <v/>
      </c>
      <c r="G155" s="38" t="str">
        <f t="shared" si="145"/>
        <v/>
      </c>
      <c r="H155" s="176" t="str">
        <f>IF(dir!H128=0,"",dir!H128)</f>
        <v/>
      </c>
      <c r="I155" s="177" t="str">
        <f t="shared" si="146"/>
        <v/>
      </c>
      <c r="J155" s="177" t="str">
        <f>IF(E155="","",IF(dir!J128+1&gt;VLOOKUP(I155,Schaal2014,22,FALSE),dir!J128,dir!J128+1))</f>
        <v/>
      </c>
      <c r="K155" s="178" t="str">
        <f>IF(dir!K128="","",dir!K128)</f>
        <v/>
      </c>
      <c r="L155" s="871"/>
      <c r="M155" s="870">
        <f t="shared" ref="M155:N155" si="157">IF(M128="",0,M128)</f>
        <v>0</v>
      </c>
      <c r="N155" s="870">
        <f t="shared" si="157"/>
        <v>0</v>
      </c>
      <c r="O155" s="933" t="str">
        <f t="shared" si="148"/>
        <v/>
      </c>
      <c r="P155" s="933"/>
      <c r="Q155" s="933" t="str">
        <f t="shared" si="149"/>
        <v/>
      </c>
      <c r="R155" s="871"/>
      <c r="S155" s="934" t="str">
        <f t="shared" si="139"/>
        <v/>
      </c>
      <c r="T155" s="922" t="str">
        <f t="shared" si="150"/>
        <v/>
      </c>
      <c r="U155" s="1040" t="str">
        <f t="shared" si="151"/>
        <v/>
      </c>
      <c r="V155" s="169"/>
      <c r="Z155" s="855" t="str">
        <f t="shared" si="140"/>
        <v/>
      </c>
      <c r="AA155" s="90">
        <f>+tab!$C$156</f>
        <v>0.62</v>
      </c>
      <c r="AB155" s="856" t="e">
        <f t="shared" si="152"/>
        <v>#VALUE!</v>
      </c>
      <c r="AC155" s="856" t="e">
        <f t="shared" si="153"/>
        <v>#VALUE!</v>
      </c>
      <c r="AD155" s="856" t="e">
        <f t="shared" si="154"/>
        <v>#VALUE!</v>
      </c>
      <c r="AE155" s="39" t="e">
        <f t="shared" si="141"/>
        <v>#VALUE!</v>
      </c>
      <c r="AF155" s="39">
        <f t="shared" si="142"/>
        <v>0</v>
      </c>
      <c r="AG155" s="857">
        <f>IF(I155&gt;8,tab!C$157,tab!C$160)</f>
        <v>0.5</v>
      </c>
      <c r="AH155" s="39">
        <f t="shared" si="143"/>
        <v>0</v>
      </c>
      <c r="AI155" s="39">
        <f t="shared" si="144"/>
        <v>0</v>
      </c>
      <c r="AK155" s="39"/>
      <c r="AL155" s="39"/>
      <c r="AM155" s="92"/>
      <c r="AN155" s="174"/>
    </row>
    <row r="156" spans="3:40" ht="13.7" customHeight="1" x14ac:dyDescent="0.2">
      <c r="C156" s="35"/>
      <c r="D156" s="175" t="str">
        <f>IF(dir!D129=0,"",dir!D129)</f>
        <v/>
      </c>
      <c r="E156" s="175" t="str">
        <f>IF(dir!E129=0,"",dir!E129)</f>
        <v/>
      </c>
      <c r="F156" s="175" t="str">
        <f>IF(dir!F129=0,"",dir!F129)</f>
        <v/>
      </c>
      <c r="G156" s="38" t="str">
        <f t="shared" si="145"/>
        <v/>
      </c>
      <c r="H156" s="176" t="str">
        <f>IF(dir!H129=0,"",dir!H129)</f>
        <v/>
      </c>
      <c r="I156" s="177" t="str">
        <f t="shared" si="146"/>
        <v/>
      </c>
      <c r="J156" s="177" t="str">
        <f>IF(E156="","",IF(dir!J129+1&gt;VLOOKUP(I156,Schaal2014,22,FALSE),dir!J129,dir!J129+1))</f>
        <v/>
      </c>
      <c r="K156" s="178" t="str">
        <f>IF(dir!K129="","",dir!K129)</f>
        <v/>
      </c>
      <c r="L156" s="871"/>
      <c r="M156" s="870">
        <f t="shared" ref="M156:N156" si="158">IF(M129="",0,M129)</f>
        <v>0</v>
      </c>
      <c r="N156" s="870">
        <f t="shared" si="158"/>
        <v>0</v>
      </c>
      <c r="O156" s="933" t="str">
        <f t="shared" si="148"/>
        <v/>
      </c>
      <c r="P156" s="933"/>
      <c r="Q156" s="933" t="str">
        <f t="shared" si="149"/>
        <v/>
      </c>
      <c r="R156" s="871"/>
      <c r="S156" s="934" t="str">
        <f t="shared" si="139"/>
        <v/>
      </c>
      <c r="T156" s="922" t="str">
        <f t="shared" si="150"/>
        <v/>
      </c>
      <c r="U156" s="1040" t="str">
        <f t="shared" si="151"/>
        <v/>
      </c>
      <c r="V156" s="169"/>
      <c r="Z156" s="855" t="str">
        <f t="shared" si="140"/>
        <v/>
      </c>
      <c r="AA156" s="90">
        <f>+tab!$C$156</f>
        <v>0.62</v>
      </c>
      <c r="AB156" s="856" t="e">
        <f t="shared" si="152"/>
        <v>#VALUE!</v>
      </c>
      <c r="AC156" s="856" t="e">
        <f t="shared" si="153"/>
        <v>#VALUE!</v>
      </c>
      <c r="AD156" s="856" t="e">
        <f t="shared" si="154"/>
        <v>#VALUE!</v>
      </c>
      <c r="AE156" s="39" t="e">
        <f t="shared" si="141"/>
        <v>#VALUE!</v>
      </c>
      <c r="AF156" s="39">
        <f t="shared" si="142"/>
        <v>0</v>
      </c>
      <c r="AG156" s="857">
        <f>IF(I156&gt;8,tab!C$157,tab!C$160)</f>
        <v>0.5</v>
      </c>
      <c r="AH156" s="39">
        <f t="shared" si="143"/>
        <v>0</v>
      </c>
      <c r="AI156" s="39">
        <f t="shared" si="144"/>
        <v>0</v>
      </c>
      <c r="AK156" s="39"/>
      <c r="AL156" s="39"/>
      <c r="AM156" s="92"/>
      <c r="AN156" s="174"/>
    </row>
    <row r="157" spans="3:40" ht="13.7" customHeight="1" x14ac:dyDescent="0.2">
      <c r="C157" s="35"/>
      <c r="D157" s="175" t="str">
        <f>IF(dir!D130=0,"",dir!D130)</f>
        <v/>
      </c>
      <c r="E157" s="175" t="str">
        <f>IF(dir!E130=0,"",dir!E130)</f>
        <v/>
      </c>
      <c r="F157" s="175" t="str">
        <f>IF(dir!F130=0,"",dir!F130)</f>
        <v/>
      </c>
      <c r="G157" s="38" t="str">
        <f t="shared" si="145"/>
        <v/>
      </c>
      <c r="H157" s="176" t="str">
        <f>IF(dir!H130=0,"",dir!H130)</f>
        <v/>
      </c>
      <c r="I157" s="177" t="str">
        <f t="shared" si="146"/>
        <v/>
      </c>
      <c r="J157" s="177" t="str">
        <f>IF(E157="","",IF(dir!J130+1&gt;VLOOKUP(I157,Schaal2014,22,FALSE),dir!J130,dir!J130+1))</f>
        <v/>
      </c>
      <c r="K157" s="178" t="str">
        <f>IF(dir!K130="","",dir!K130)</f>
        <v/>
      </c>
      <c r="L157" s="871"/>
      <c r="M157" s="870">
        <f t="shared" ref="M157:N157" si="159">IF(M130="",0,M130)</f>
        <v>0</v>
      </c>
      <c r="N157" s="870">
        <f t="shared" si="159"/>
        <v>0</v>
      </c>
      <c r="O157" s="933" t="str">
        <f t="shared" si="148"/>
        <v/>
      </c>
      <c r="P157" s="933"/>
      <c r="Q157" s="933" t="str">
        <f t="shared" si="149"/>
        <v/>
      </c>
      <c r="R157" s="871"/>
      <c r="S157" s="934" t="str">
        <f t="shared" si="139"/>
        <v/>
      </c>
      <c r="T157" s="922" t="str">
        <f t="shared" si="150"/>
        <v/>
      </c>
      <c r="U157" s="1040" t="str">
        <f t="shared" si="151"/>
        <v/>
      </c>
      <c r="V157" s="169"/>
      <c r="Z157" s="855" t="str">
        <f t="shared" si="140"/>
        <v/>
      </c>
      <c r="AA157" s="90">
        <f>+tab!$C$156</f>
        <v>0.62</v>
      </c>
      <c r="AB157" s="856" t="e">
        <f t="shared" si="152"/>
        <v>#VALUE!</v>
      </c>
      <c r="AC157" s="856" t="e">
        <f t="shared" si="153"/>
        <v>#VALUE!</v>
      </c>
      <c r="AD157" s="856" t="e">
        <f t="shared" si="154"/>
        <v>#VALUE!</v>
      </c>
      <c r="AE157" s="39" t="e">
        <f t="shared" si="141"/>
        <v>#VALUE!</v>
      </c>
      <c r="AF157" s="39">
        <f t="shared" si="142"/>
        <v>0</v>
      </c>
      <c r="AG157" s="857">
        <f>IF(I157&gt;8,tab!C$157,tab!C$160)</f>
        <v>0.5</v>
      </c>
      <c r="AH157" s="39">
        <f t="shared" si="143"/>
        <v>0</v>
      </c>
      <c r="AI157" s="39">
        <f t="shared" si="144"/>
        <v>0</v>
      </c>
      <c r="AK157" s="39"/>
      <c r="AL157" s="39"/>
      <c r="AM157" s="92"/>
      <c r="AN157" s="174"/>
    </row>
    <row r="158" spans="3:40" ht="13.7" customHeight="1" x14ac:dyDescent="0.2">
      <c r="C158" s="35"/>
      <c r="D158" s="175" t="str">
        <f>IF(dir!D131=0,"",dir!D131)</f>
        <v/>
      </c>
      <c r="E158" s="175" t="str">
        <f>IF(dir!E131=0,"",dir!E131)</f>
        <v/>
      </c>
      <c r="F158" s="175" t="str">
        <f>IF(dir!F131=0,"",dir!F131)</f>
        <v/>
      </c>
      <c r="G158" s="38" t="str">
        <f t="shared" si="145"/>
        <v/>
      </c>
      <c r="H158" s="176" t="str">
        <f>IF(dir!H131=0,"",dir!H131)</f>
        <v/>
      </c>
      <c r="I158" s="177" t="str">
        <f t="shared" si="146"/>
        <v/>
      </c>
      <c r="J158" s="177" t="str">
        <f>IF(E158="","",IF(dir!J131+1&gt;VLOOKUP(I158,Schaal2014,22,FALSE),dir!J131,dir!J131+1))</f>
        <v/>
      </c>
      <c r="K158" s="178" t="str">
        <f>IF(dir!K131="","",dir!K131)</f>
        <v/>
      </c>
      <c r="L158" s="871"/>
      <c r="M158" s="870">
        <f t="shared" ref="M158:N158" si="160">IF(M131="",0,M131)</f>
        <v>0</v>
      </c>
      <c r="N158" s="870">
        <f t="shared" si="160"/>
        <v>0</v>
      </c>
      <c r="O158" s="933" t="str">
        <f t="shared" si="148"/>
        <v/>
      </c>
      <c r="P158" s="933"/>
      <c r="Q158" s="933" t="str">
        <f t="shared" si="149"/>
        <v/>
      </c>
      <c r="R158" s="871"/>
      <c r="S158" s="934" t="str">
        <f t="shared" si="139"/>
        <v/>
      </c>
      <c r="T158" s="922" t="str">
        <f t="shared" si="150"/>
        <v/>
      </c>
      <c r="U158" s="1040" t="str">
        <f t="shared" si="151"/>
        <v/>
      </c>
      <c r="V158" s="169"/>
      <c r="Z158" s="855" t="str">
        <f t="shared" si="140"/>
        <v/>
      </c>
      <c r="AA158" s="90">
        <f>+tab!$C$156</f>
        <v>0.62</v>
      </c>
      <c r="AB158" s="856" t="e">
        <f t="shared" si="152"/>
        <v>#VALUE!</v>
      </c>
      <c r="AC158" s="856" t="e">
        <f t="shared" si="153"/>
        <v>#VALUE!</v>
      </c>
      <c r="AD158" s="856" t="e">
        <f t="shared" si="154"/>
        <v>#VALUE!</v>
      </c>
      <c r="AE158" s="39" t="e">
        <f t="shared" si="141"/>
        <v>#VALUE!</v>
      </c>
      <c r="AF158" s="39">
        <f t="shared" si="142"/>
        <v>0</v>
      </c>
      <c r="AG158" s="857">
        <f>IF(I158&gt;8,tab!C$157,tab!C$160)</f>
        <v>0.5</v>
      </c>
      <c r="AH158" s="39">
        <f t="shared" si="143"/>
        <v>0</v>
      </c>
      <c r="AI158" s="39">
        <f t="shared" si="144"/>
        <v>0</v>
      </c>
      <c r="AK158" s="39"/>
      <c r="AL158" s="39"/>
      <c r="AM158" s="92"/>
      <c r="AN158" s="174"/>
    </row>
    <row r="159" spans="3:40" ht="13.7" customHeight="1" x14ac:dyDescent="0.2">
      <c r="C159" s="35"/>
      <c r="D159" s="175" t="str">
        <f>IF(dir!D132=0,"",dir!D132)</f>
        <v/>
      </c>
      <c r="E159" s="175" t="str">
        <f>IF(dir!E132=0,"",dir!E132)</f>
        <v/>
      </c>
      <c r="F159" s="175" t="str">
        <f>IF(dir!F132=0,"",dir!F132)</f>
        <v/>
      </c>
      <c r="G159" s="38" t="str">
        <f t="shared" si="145"/>
        <v/>
      </c>
      <c r="H159" s="176" t="str">
        <f>IF(dir!H132=0,"",dir!H132)</f>
        <v/>
      </c>
      <c r="I159" s="177" t="str">
        <f t="shared" si="146"/>
        <v/>
      </c>
      <c r="J159" s="177" t="str">
        <f>IF(E159="","",IF(dir!J132+1&gt;VLOOKUP(I159,Schaal2014,22,FALSE),dir!J132,dir!J132+1))</f>
        <v/>
      </c>
      <c r="K159" s="178" t="str">
        <f>IF(dir!K132="","",dir!K132)</f>
        <v/>
      </c>
      <c r="L159" s="871"/>
      <c r="M159" s="870">
        <f t="shared" ref="M159:N159" si="161">IF(M132="",0,M132)</f>
        <v>0</v>
      </c>
      <c r="N159" s="870">
        <f t="shared" si="161"/>
        <v>0</v>
      </c>
      <c r="O159" s="933" t="str">
        <f t="shared" si="148"/>
        <v/>
      </c>
      <c r="P159" s="933"/>
      <c r="Q159" s="933" t="str">
        <f t="shared" si="149"/>
        <v/>
      </c>
      <c r="R159" s="871"/>
      <c r="S159" s="934" t="str">
        <f t="shared" si="139"/>
        <v/>
      </c>
      <c r="T159" s="922" t="str">
        <f t="shared" si="150"/>
        <v/>
      </c>
      <c r="U159" s="1040" t="str">
        <f t="shared" si="151"/>
        <v/>
      </c>
      <c r="V159" s="169"/>
      <c r="Z159" s="855" t="str">
        <f t="shared" si="140"/>
        <v/>
      </c>
      <c r="AA159" s="90">
        <f>+tab!$C$156</f>
        <v>0.62</v>
      </c>
      <c r="AB159" s="856" t="e">
        <f t="shared" si="152"/>
        <v>#VALUE!</v>
      </c>
      <c r="AC159" s="856" t="e">
        <f t="shared" si="153"/>
        <v>#VALUE!</v>
      </c>
      <c r="AD159" s="856" t="e">
        <f t="shared" si="154"/>
        <v>#VALUE!</v>
      </c>
      <c r="AE159" s="39" t="e">
        <f t="shared" si="141"/>
        <v>#VALUE!</v>
      </c>
      <c r="AF159" s="39">
        <f t="shared" si="142"/>
        <v>0</v>
      </c>
      <c r="AG159" s="857">
        <f>IF(I159&gt;8,tab!C$157,tab!C$160)</f>
        <v>0.5</v>
      </c>
      <c r="AH159" s="39">
        <f t="shared" si="143"/>
        <v>0</v>
      </c>
      <c r="AI159" s="39">
        <f t="shared" si="144"/>
        <v>0</v>
      </c>
      <c r="AK159" s="39"/>
      <c r="AL159" s="39"/>
      <c r="AM159" s="92"/>
      <c r="AN159" s="174"/>
    </row>
    <row r="160" spans="3:40" ht="13.7" customHeight="1" x14ac:dyDescent="0.2">
      <c r="C160" s="35"/>
      <c r="D160" s="175" t="str">
        <f>IF(dir!D133=0,"",dir!D133)</f>
        <v/>
      </c>
      <c r="E160" s="175" t="str">
        <f>IF(dir!E133=0,"",dir!E133)</f>
        <v/>
      </c>
      <c r="F160" s="175" t="str">
        <f>IF(dir!F133=0,"",dir!F133)</f>
        <v/>
      </c>
      <c r="G160" s="38" t="str">
        <f t="shared" si="145"/>
        <v/>
      </c>
      <c r="H160" s="176" t="str">
        <f>IF(dir!H133=0,"",dir!H133)</f>
        <v/>
      </c>
      <c r="I160" s="177" t="str">
        <f t="shared" si="146"/>
        <v/>
      </c>
      <c r="J160" s="177" t="str">
        <f>IF(E160="","",IF(dir!J133+1&gt;VLOOKUP(I160,Schaal2014,22,FALSE),dir!J133,dir!J133+1))</f>
        <v/>
      </c>
      <c r="K160" s="178" t="str">
        <f>IF(dir!K133="","",dir!K133)</f>
        <v/>
      </c>
      <c r="L160" s="871"/>
      <c r="M160" s="870">
        <f t="shared" ref="M160:N160" si="162">IF(M133="",0,M133)</f>
        <v>0</v>
      </c>
      <c r="N160" s="870">
        <f t="shared" si="162"/>
        <v>0</v>
      </c>
      <c r="O160" s="933" t="str">
        <f t="shared" si="148"/>
        <v/>
      </c>
      <c r="P160" s="933"/>
      <c r="Q160" s="933" t="str">
        <f t="shared" si="149"/>
        <v/>
      </c>
      <c r="R160" s="871"/>
      <c r="S160" s="934" t="str">
        <f t="shared" si="139"/>
        <v/>
      </c>
      <c r="T160" s="922" t="str">
        <f t="shared" si="150"/>
        <v/>
      </c>
      <c r="U160" s="1040" t="str">
        <f t="shared" si="151"/>
        <v/>
      </c>
      <c r="V160" s="169"/>
      <c r="Z160" s="855" t="str">
        <f t="shared" si="140"/>
        <v/>
      </c>
      <c r="AA160" s="90">
        <f>+tab!$C$156</f>
        <v>0.62</v>
      </c>
      <c r="AB160" s="856" t="e">
        <f t="shared" si="152"/>
        <v>#VALUE!</v>
      </c>
      <c r="AC160" s="856" t="e">
        <f t="shared" si="153"/>
        <v>#VALUE!</v>
      </c>
      <c r="AD160" s="856" t="e">
        <f t="shared" si="154"/>
        <v>#VALUE!</v>
      </c>
      <c r="AE160" s="39" t="e">
        <f t="shared" si="141"/>
        <v>#VALUE!</v>
      </c>
      <c r="AF160" s="39">
        <f t="shared" si="142"/>
        <v>0</v>
      </c>
      <c r="AG160" s="857">
        <f>IF(I160&gt;8,tab!C$157,tab!C$160)</f>
        <v>0.5</v>
      </c>
      <c r="AH160" s="39">
        <f t="shared" si="143"/>
        <v>0</v>
      </c>
      <c r="AI160" s="39">
        <f t="shared" si="144"/>
        <v>0</v>
      </c>
      <c r="AK160" s="39"/>
      <c r="AL160" s="39"/>
      <c r="AM160" s="92"/>
      <c r="AN160" s="174"/>
    </row>
    <row r="161" spans="3:40" ht="13.7" customHeight="1" x14ac:dyDescent="0.2">
      <c r="C161" s="35"/>
      <c r="D161" s="175" t="str">
        <f>IF(dir!D134=0,"",dir!D134)</f>
        <v/>
      </c>
      <c r="E161" s="175" t="str">
        <f>IF(dir!E134=0,"",dir!E134)</f>
        <v/>
      </c>
      <c r="F161" s="175" t="str">
        <f>IF(dir!F134=0,"",dir!F134)</f>
        <v/>
      </c>
      <c r="G161" s="38" t="str">
        <f t="shared" si="145"/>
        <v/>
      </c>
      <c r="H161" s="176" t="str">
        <f>IF(dir!H134=0,"",dir!H134)</f>
        <v/>
      </c>
      <c r="I161" s="177" t="str">
        <f t="shared" si="146"/>
        <v/>
      </c>
      <c r="J161" s="177" t="str">
        <f>IF(E161="","",IF(dir!J134+1&gt;VLOOKUP(I161,Schaal2014,22,FALSE),dir!J134,dir!J134+1))</f>
        <v/>
      </c>
      <c r="K161" s="178" t="str">
        <f>IF(dir!K134="","",dir!K134)</f>
        <v/>
      </c>
      <c r="L161" s="871"/>
      <c r="M161" s="870">
        <f t="shared" ref="M161:N161" si="163">IF(M134="",0,M134)</f>
        <v>0</v>
      </c>
      <c r="N161" s="870">
        <f t="shared" si="163"/>
        <v>0</v>
      </c>
      <c r="O161" s="933" t="str">
        <f t="shared" si="148"/>
        <v/>
      </c>
      <c r="P161" s="933"/>
      <c r="Q161" s="933" t="str">
        <f t="shared" si="149"/>
        <v/>
      </c>
      <c r="R161" s="871"/>
      <c r="S161" s="934" t="str">
        <f t="shared" si="139"/>
        <v/>
      </c>
      <c r="T161" s="922" t="str">
        <f t="shared" si="150"/>
        <v/>
      </c>
      <c r="U161" s="1040" t="str">
        <f t="shared" si="151"/>
        <v/>
      </c>
      <c r="V161" s="169"/>
      <c r="Z161" s="855" t="str">
        <f t="shared" si="140"/>
        <v/>
      </c>
      <c r="AA161" s="90">
        <f>+tab!$C$156</f>
        <v>0.62</v>
      </c>
      <c r="AB161" s="856" t="e">
        <f t="shared" si="152"/>
        <v>#VALUE!</v>
      </c>
      <c r="AC161" s="856" t="e">
        <f t="shared" si="153"/>
        <v>#VALUE!</v>
      </c>
      <c r="AD161" s="856" t="e">
        <f t="shared" si="154"/>
        <v>#VALUE!</v>
      </c>
      <c r="AE161" s="39" t="e">
        <f t="shared" si="141"/>
        <v>#VALUE!</v>
      </c>
      <c r="AF161" s="39">
        <f t="shared" si="142"/>
        <v>0</v>
      </c>
      <c r="AG161" s="857">
        <f>IF(I161&gt;8,tab!C$157,tab!C$160)</f>
        <v>0.5</v>
      </c>
      <c r="AH161" s="39">
        <f t="shared" si="143"/>
        <v>0</v>
      </c>
      <c r="AI161" s="39">
        <f t="shared" si="144"/>
        <v>0</v>
      </c>
      <c r="AK161" s="39"/>
      <c r="AL161" s="39"/>
      <c r="AM161" s="92"/>
      <c r="AN161" s="174"/>
    </row>
    <row r="162" spans="3:40" ht="13.7" customHeight="1" x14ac:dyDescent="0.2">
      <c r="C162" s="35"/>
      <c r="D162" s="175" t="str">
        <f>IF(dir!D135=0,"",dir!D135)</f>
        <v/>
      </c>
      <c r="E162" s="175" t="str">
        <f>IF(dir!E135=0,"",dir!E135)</f>
        <v/>
      </c>
      <c r="F162" s="175" t="str">
        <f>IF(dir!F135=0,"",dir!F135)</f>
        <v/>
      </c>
      <c r="G162" s="38" t="str">
        <f t="shared" si="145"/>
        <v/>
      </c>
      <c r="H162" s="176" t="str">
        <f>IF(dir!H135=0,"",dir!H135)</f>
        <v/>
      </c>
      <c r="I162" s="177" t="str">
        <f t="shared" si="146"/>
        <v/>
      </c>
      <c r="J162" s="177" t="str">
        <f>IF(E162="","",IF(dir!J135+1&gt;VLOOKUP(I162,Schaal2014,22,FALSE),dir!J135,dir!J135+1))</f>
        <v/>
      </c>
      <c r="K162" s="178" t="str">
        <f>IF(dir!K135="","",dir!K135)</f>
        <v/>
      </c>
      <c r="L162" s="871"/>
      <c r="M162" s="870">
        <f t="shared" ref="M162:N162" si="164">IF(M135="",0,M135)</f>
        <v>0</v>
      </c>
      <c r="N162" s="870">
        <f t="shared" si="164"/>
        <v>0</v>
      </c>
      <c r="O162" s="933" t="str">
        <f t="shared" si="148"/>
        <v/>
      </c>
      <c r="P162" s="933"/>
      <c r="Q162" s="933" t="str">
        <f t="shared" si="149"/>
        <v/>
      </c>
      <c r="R162" s="871"/>
      <c r="S162" s="934" t="str">
        <f t="shared" si="139"/>
        <v/>
      </c>
      <c r="T162" s="922" t="str">
        <f t="shared" si="150"/>
        <v/>
      </c>
      <c r="U162" s="1040" t="str">
        <f t="shared" si="151"/>
        <v/>
      </c>
      <c r="V162" s="169"/>
      <c r="Z162" s="855" t="str">
        <f t="shared" si="140"/>
        <v/>
      </c>
      <c r="AA162" s="90">
        <f>+tab!$C$156</f>
        <v>0.62</v>
      </c>
      <c r="AB162" s="856" t="e">
        <f t="shared" si="152"/>
        <v>#VALUE!</v>
      </c>
      <c r="AC162" s="856" t="e">
        <f t="shared" si="153"/>
        <v>#VALUE!</v>
      </c>
      <c r="AD162" s="856" t="e">
        <f t="shared" si="154"/>
        <v>#VALUE!</v>
      </c>
      <c r="AE162" s="39" t="e">
        <f t="shared" si="141"/>
        <v>#VALUE!</v>
      </c>
      <c r="AF162" s="39">
        <f t="shared" si="142"/>
        <v>0</v>
      </c>
      <c r="AG162" s="857">
        <f>IF(I162&gt;8,tab!C$157,tab!C$160)</f>
        <v>0.5</v>
      </c>
      <c r="AH162" s="39">
        <f t="shared" si="143"/>
        <v>0</v>
      </c>
      <c r="AI162" s="39">
        <f t="shared" si="144"/>
        <v>0</v>
      </c>
      <c r="AK162" s="39"/>
      <c r="AL162" s="39"/>
      <c r="AM162" s="92"/>
      <c r="AN162" s="174"/>
    </row>
    <row r="163" spans="3:40" ht="13.7" customHeight="1" x14ac:dyDescent="0.2">
      <c r="C163" s="35"/>
      <c r="D163" s="175" t="str">
        <f>IF(dir!D136=0,"",dir!D136)</f>
        <v/>
      </c>
      <c r="E163" s="175" t="str">
        <f>IF(dir!E136=0,"",dir!E136)</f>
        <v/>
      </c>
      <c r="F163" s="175" t="str">
        <f>IF(dir!F136=0,"",dir!F136)</f>
        <v/>
      </c>
      <c r="G163" s="38" t="str">
        <f t="shared" si="145"/>
        <v/>
      </c>
      <c r="H163" s="176" t="str">
        <f>IF(dir!H136=0,"",dir!H136)</f>
        <v/>
      </c>
      <c r="I163" s="177" t="str">
        <f t="shared" si="146"/>
        <v/>
      </c>
      <c r="J163" s="177" t="str">
        <f>IF(E163="","",IF(dir!J136+1&gt;VLOOKUP(I163,Schaal2014,22,FALSE),dir!J136,dir!J136+1))</f>
        <v/>
      </c>
      <c r="K163" s="178" t="str">
        <f>IF(dir!K136="","",dir!K136)</f>
        <v/>
      </c>
      <c r="L163" s="871"/>
      <c r="M163" s="870">
        <f t="shared" ref="M163:N163" si="165">IF(M136="",0,M136)</f>
        <v>0</v>
      </c>
      <c r="N163" s="870">
        <f t="shared" si="165"/>
        <v>0</v>
      </c>
      <c r="O163" s="933" t="str">
        <f t="shared" si="148"/>
        <v/>
      </c>
      <c r="P163" s="933"/>
      <c r="Q163" s="933" t="str">
        <f t="shared" si="149"/>
        <v/>
      </c>
      <c r="R163" s="871"/>
      <c r="S163" s="934" t="str">
        <f t="shared" si="139"/>
        <v/>
      </c>
      <c r="T163" s="922" t="str">
        <f t="shared" si="150"/>
        <v/>
      </c>
      <c r="U163" s="1040" t="str">
        <f t="shared" si="151"/>
        <v/>
      </c>
      <c r="V163" s="169"/>
      <c r="Z163" s="855" t="str">
        <f t="shared" si="140"/>
        <v/>
      </c>
      <c r="AA163" s="90">
        <f>+tab!$C$156</f>
        <v>0.62</v>
      </c>
      <c r="AB163" s="856" t="e">
        <f t="shared" si="152"/>
        <v>#VALUE!</v>
      </c>
      <c r="AC163" s="856" t="e">
        <f t="shared" si="153"/>
        <v>#VALUE!</v>
      </c>
      <c r="AD163" s="856" t="e">
        <f t="shared" si="154"/>
        <v>#VALUE!</v>
      </c>
      <c r="AE163" s="39" t="e">
        <f t="shared" si="141"/>
        <v>#VALUE!</v>
      </c>
      <c r="AF163" s="39">
        <f t="shared" si="142"/>
        <v>0</v>
      </c>
      <c r="AG163" s="857">
        <f>IF(I163&gt;8,tab!C$157,tab!C$160)</f>
        <v>0.5</v>
      </c>
      <c r="AH163" s="39">
        <f t="shared" si="143"/>
        <v>0</v>
      </c>
      <c r="AI163" s="39">
        <f t="shared" si="144"/>
        <v>0</v>
      </c>
      <c r="AK163" s="39"/>
      <c r="AL163" s="39"/>
      <c r="AM163" s="92"/>
      <c r="AN163" s="174"/>
    </row>
    <row r="164" spans="3:40" ht="13.7" customHeight="1" x14ac:dyDescent="0.2">
      <c r="C164" s="35"/>
      <c r="D164" s="175" t="str">
        <f>IF(dir!D137=0,"",dir!D137)</f>
        <v/>
      </c>
      <c r="E164" s="175" t="str">
        <f>IF(dir!E137=0,"",dir!E137)</f>
        <v/>
      </c>
      <c r="F164" s="175" t="str">
        <f>IF(dir!F137=0,"",dir!F137)</f>
        <v/>
      </c>
      <c r="G164" s="38" t="str">
        <f t="shared" si="145"/>
        <v/>
      </c>
      <c r="H164" s="176" t="str">
        <f>IF(dir!H137=0,"",dir!H137)</f>
        <v/>
      </c>
      <c r="I164" s="177" t="str">
        <f t="shared" si="146"/>
        <v/>
      </c>
      <c r="J164" s="177" t="str">
        <f>IF(E164="","",IF(dir!J137+1&gt;VLOOKUP(I164,Schaal2014,22,FALSE),dir!J137,dir!J137+1))</f>
        <v/>
      </c>
      <c r="K164" s="178" t="str">
        <f>IF(dir!K137="","",dir!K137)</f>
        <v/>
      </c>
      <c r="L164" s="871"/>
      <c r="M164" s="870">
        <f t="shared" ref="M164:N164" si="166">IF(M137="",0,M137)</f>
        <v>0</v>
      </c>
      <c r="N164" s="870">
        <f t="shared" si="166"/>
        <v>0</v>
      </c>
      <c r="O164" s="933" t="str">
        <f t="shared" si="148"/>
        <v/>
      </c>
      <c r="P164" s="933"/>
      <c r="Q164" s="933" t="str">
        <f t="shared" si="149"/>
        <v/>
      </c>
      <c r="R164" s="871"/>
      <c r="S164" s="934" t="str">
        <f t="shared" si="139"/>
        <v/>
      </c>
      <c r="T164" s="922" t="str">
        <f t="shared" si="150"/>
        <v/>
      </c>
      <c r="U164" s="1040" t="str">
        <f t="shared" si="151"/>
        <v/>
      </c>
      <c r="V164" s="169"/>
      <c r="Z164" s="855" t="str">
        <f t="shared" si="140"/>
        <v/>
      </c>
      <c r="AA164" s="90">
        <f>+tab!$C$156</f>
        <v>0.62</v>
      </c>
      <c r="AB164" s="856" t="e">
        <f t="shared" si="152"/>
        <v>#VALUE!</v>
      </c>
      <c r="AC164" s="856" t="e">
        <f t="shared" si="153"/>
        <v>#VALUE!</v>
      </c>
      <c r="AD164" s="856" t="e">
        <f t="shared" si="154"/>
        <v>#VALUE!</v>
      </c>
      <c r="AE164" s="39" t="e">
        <f t="shared" si="141"/>
        <v>#VALUE!</v>
      </c>
      <c r="AF164" s="39">
        <f t="shared" si="142"/>
        <v>0</v>
      </c>
      <c r="AG164" s="857">
        <f>IF(I164&gt;8,tab!C$157,tab!C$160)</f>
        <v>0.5</v>
      </c>
      <c r="AH164" s="39">
        <f t="shared" si="143"/>
        <v>0</v>
      </c>
      <c r="AI164" s="39">
        <f t="shared" si="144"/>
        <v>0</v>
      </c>
      <c r="AK164" s="39"/>
      <c r="AL164" s="39"/>
      <c r="AM164" s="174"/>
      <c r="AN164" s="92"/>
    </row>
    <row r="165" spans="3:40" ht="13.7" customHeight="1" x14ac:dyDescent="0.2">
      <c r="C165" s="35"/>
      <c r="D165" s="175" t="str">
        <f>IF(dir!D138=0,"",dir!D138)</f>
        <v/>
      </c>
      <c r="E165" s="175" t="str">
        <f>IF(dir!E138=0,"",dir!E138)</f>
        <v/>
      </c>
      <c r="F165" s="175" t="str">
        <f>IF(dir!F138=0,"",dir!F138)</f>
        <v/>
      </c>
      <c r="G165" s="38" t="str">
        <f t="shared" si="145"/>
        <v/>
      </c>
      <c r="H165" s="176" t="str">
        <f>IF(dir!H138=0,"",dir!H138)</f>
        <v/>
      </c>
      <c r="I165" s="177" t="str">
        <f t="shared" si="146"/>
        <v/>
      </c>
      <c r="J165" s="177" t="str">
        <f>IF(E165="","",IF(dir!J138+1&gt;VLOOKUP(I165,Schaal2014,22,FALSE),dir!J138,dir!J138+1))</f>
        <v/>
      </c>
      <c r="K165" s="178" t="str">
        <f>IF(dir!K138="","",dir!K138)</f>
        <v/>
      </c>
      <c r="L165" s="871"/>
      <c r="M165" s="870">
        <f t="shared" ref="M165:N165" si="167">IF(M138="",0,M138)</f>
        <v>0</v>
      </c>
      <c r="N165" s="870">
        <f t="shared" si="167"/>
        <v>0</v>
      </c>
      <c r="O165" s="933" t="str">
        <f t="shared" si="148"/>
        <v/>
      </c>
      <c r="P165" s="933"/>
      <c r="Q165" s="933" t="str">
        <f t="shared" si="149"/>
        <v/>
      </c>
      <c r="R165" s="871"/>
      <c r="S165" s="934" t="str">
        <f t="shared" si="139"/>
        <v/>
      </c>
      <c r="T165" s="922" t="str">
        <f t="shared" si="150"/>
        <v/>
      </c>
      <c r="U165" s="1040" t="str">
        <f t="shared" si="151"/>
        <v/>
      </c>
      <c r="V165" s="169"/>
      <c r="Z165" s="855" t="str">
        <f t="shared" si="140"/>
        <v/>
      </c>
      <c r="AA165" s="90">
        <f>+tab!$C$156</f>
        <v>0.62</v>
      </c>
      <c r="AB165" s="856" t="e">
        <f t="shared" si="152"/>
        <v>#VALUE!</v>
      </c>
      <c r="AC165" s="856" t="e">
        <f t="shared" si="153"/>
        <v>#VALUE!</v>
      </c>
      <c r="AD165" s="856" t="e">
        <f t="shared" si="154"/>
        <v>#VALUE!</v>
      </c>
      <c r="AE165" s="39" t="e">
        <f t="shared" si="141"/>
        <v>#VALUE!</v>
      </c>
      <c r="AF165" s="39">
        <f t="shared" si="142"/>
        <v>0</v>
      </c>
      <c r="AG165" s="857">
        <f>IF(I165&gt;8,tab!C$157,tab!C$160)</f>
        <v>0.5</v>
      </c>
      <c r="AH165" s="39">
        <f t="shared" si="143"/>
        <v>0</v>
      </c>
      <c r="AI165" s="39">
        <f t="shared" si="144"/>
        <v>0</v>
      </c>
      <c r="AK165" s="39"/>
      <c r="AL165" s="39"/>
      <c r="AM165" s="174"/>
      <c r="AN165" s="92"/>
    </row>
    <row r="166" spans="3:40" ht="13.7" customHeight="1" x14ac:dyDescent="0.2">
      <c r="C166" s="35"/>
      <c r="D166" s="31"/>
      <c r="E166" s="31"/>
      <c r="F166" s="31"/>
      <c r="G166" s="184"/>
      <c r="H166" s="1179"/>
      <c r="I166" s="36"/>
      <c r="J166" s="36"/>
      <c r="K166" s="951">
        <f>SUM(K151:K165)</f>
        <v>1</v>
      </c>
      <c r="L166" s="858"/>
      <c r="M166" s="952">
        <f t="shared" ref="M166:Q166" si="168">SUM(M151:M165)</f>
        <v>0</v>
      </c>
      <c r="N166" s="952">
        <f t="shared" si="168"/>
        <v>0</v>
      </c>
      <c r="O166" s="952">
        <f t="shared" si="168"/>
        <v>40</v>
      </c>
      <c r="P166" s="952">
        <f t="shared" si="168"/>
        <v>0</v>
      </c>
      <c r="Q166" s="952">
        <f t="shared" si="168"/>
        <v>40</v>
      </c>
      <c r="R166" s="858"/>
      <c r="S166" s="953">
        <f>SUM(S151:S165)</f>
        <v>65735.498734177221</v>
      </c>
      <c r="T166" s="953">
        <f t="shared" ref="T166:U166" si="169">SUM(T151:T165)</f>
        <v>1624.1012658227851</v>
      </c>
      <c r="U166" s="954">
        <f t="shared" si="169"/>
        <v>67359.600000000006</v>
      </c>
      <c r="V166" s="185"/>
      <c r="AB166" s="39"/>
      <c r="AC166" s="39"/>
      <c r="AI166" s="40">
        <f>SUM(AI151:AI165)</f>
        <v>0</v>
      </c>
      <c r="AK166" s="39"/>
      <c r="AL166" s="39"/>
    </row>
    <row r="167" spans="3:40" ht="13.7" customHeight="1" x14ac:dyDescent="0.2">
      <c r="C167" s="41"/>
      <c r="D167" s="187"/>
      <c r="E167" s="187"/>
      <c r="F167" s="187"/>
      <c r="G167" s="188"/>
      <c r="H167" s="1180"/>
      <c r="I167" s="188"/>
      <c r="J167" s="189"/>
      <c r="K167" s="190"/>
      <c r="L167" s="190"/>
      <c r="M167" s="187"/>
      <c r="N167" s="187"/>
      <c r="O167" s="187"/>
      <c r="P167" s="187"/>
      <c r="Q167" s="187"/>
      <c r="R167" s="190"/>
      <c r="S167" s="189"/>
      <c r="T167" s="189"/>
      <c r="U167" s="191"/>
      <c r="V167" s="194"/>
      <c r="Z167" s="198"/>
      <c r="AI167" s="198"/>
    </row>
    <row r="168" spans="3:40" ht="13.7" customHeight="1" x14ac:dyDescent="0.2">
      <c r="I168" s="9"/>
      <c r="K168" s="180"/>
      <c r="L168" s="180"/>
      <c r="R168" s="180"/>
      <c r="S168" s="207"/>
      <c r="T168" s="207"/>
      <c r="U168" s="1042"/>
    </row>
    <row r="170" spans="3:40" ht="13.7" customHeight="1" x14ac:dyDescent="0.2">
      <c r="C170" s="39" t="s">
        <v>49</v>
      </c>
      <c r="E170" s="211" t="str">
        <f>tab!I2</f>
        <v>2020/21</v>
      </c>
      <c r="I170" s="9"/>
      <c r="K170" s="180"/>
      <c r="L170" s="180"/>
      <c r="R170" s="180"/>
      <c r="S170" s="207"/>
      <c r="T170" s="207"/>
      <c r="U170" s="1042"/>
    </row>
    <row r="171" spans="3:40" ht="13.7" customHeight="1" x14ac:dyDescent="0.2">
      <c r="C171" s="84" t="s">
        <v>165</v>
      </c>
      <c r="E171" s="211">
        <f>tab!J3</f>
        <v>44105</v>
      </c>
      <c r="I171" s="9"/>
      <c r="K171" s="180"/>
      <c r="L171" s="180"/>
      <c r="R171" s="180"/>
      <c r="S171" s="207"/>
      <c r="T171" s="207"/>
      <c r="U171" s="1042"/>
    </row>
    <row r="172" spans="3:40" ht="13.7" customHeight="1" x14ac:dyDescent="0.2">
      <c r="I172" s="9"/>
      <c r="K172" s="180"/>
      <c r="L172" s="180"/>
      <c r="R172" s="180"/>
      <c r="S172" s="207"/>
      <c r="T172" s="207"/>
      <c r="U172" s="1042"/>
    </row>
    <row r="173" spans="3:40" ht="13.7" customHeight="1" x14ac:dyDescent="0.2">
      <c r="C173" s="25"/>
      <c r="D173" s="145"/>
      <c r="E173" s="146"/>
      <c r="F173" s="68"/>
      <c r="G173" s="27"/>
      <c r="H173" s="147"/>
      <c r="I173" s="148"/>
      <c r="J173" s="148"/>
      <c r="K173" s="149"/>
      <c r="L173" s="149"/>
      <c r="M173" s="26"/>
      <c r="N173" s="26"/>
      <c r="O173" s="26"/>
      <c r="P173" s="26"/>
      <c r="Q173" s="26"/>
      <c r="R173" s="149"/>
      <c r="S173" s="150"/>
      <c r="T173" s="150"/>
      <c r="U173" s="449"/>
      <c r="V173" s="28"/>
    </row>
    <row r="174" spans="3:40" s="152" customFormat="1" ht="13.7" customHeight="1" x14ac:dyDescent="0.2">
      <c r="C174" s="154"/>
      <c r="D174" s="1234" t="s">
        <v>166</v>
      </c>
      <c r="E174" s="1235"/>
      <c r="F174" s="1235"/>
      <c r="G174" s="1235"/>
      <c r="H174" s="1235"/>
      <c r="I174" s="1236"/>
      <c r="J174" s="1236"/>
      <c r="K174" s="1236"/>
      <c r="L174" s="1151"/>
      <c r="M174" s="1149" t="s">
        <v>627</v>
      </c>
      <c r="N174" s="925"/>
      <c r="O174" s="925"/>
      <c r="P174" s="925"/>
      <c r="Q174" s="925"/>
      <c r="R174" s="1151"/>
      <c r="S174" s="1234" t="s">
        <v>637</v>
      </c>
      <c r="T174" s="1234"/>
      <c r="U174" s="1236"/>
      <c r="V174" s="156"/>
      <c r="W174" s="158"/>
      <c r="X174" s="158"/>
      <c r="Y174" s="159"/>
      <c r="Z174" s="160"/>
      <c r="AA174" s="159"/>
      <c r="AM174" s="158"/>
      <c r="AN174" s="158"/>
    </row>
    <row r="175" spans="3:40" s="152" customFormat="1" ht="13.7" customHeight="1" x14ac:dyDescent="0.2">
      <c r="C175" s="154"/>
      <c r="D175" s="898" t="s">
        <v>167</v>
      </c>
      <c r="E175" s="898" t="s">
        <v>121</v>
      </c>
      <c r="F175" s="898" t="s">
        <v>168</v>
      </c>
      <c r="G175" s="1168" t="s">
        <v>169</v>
      </c>
      <c r="H175" s="1169" t="s">
        <v>170</v>
      </c>
      <c r="I175" s="1168" t="s">
        <v>171</v>
      </c>
      <c r="J175" s="1168" t="s">
        <v>172</v>
      </c>
      <c r="K175" s="930" t="s">
        <v>173</v>
      </c>
      <c r="L175" s="927"/>
      <c r="M175" s="916" t="s">
        <v>628</v>
      </c>
      <c r="N175" s="916" t="s">
        <v>630</v>
      </c>
      <c r="O175" s="916" t="s">
        <v>632</v>
      </c>
      <c r="P175" s="916" t="s">
        <v>634</v>
      </c>
      <c r="Q175" s="918" t="s">
        <v>636</v>
      </c>
      <c r="R175" s="927"/>
      <c r="S175" s="928" t="s">
        <v>638</v>
      </c>
      <c r="T175" s="928" t="s">
        <v>641</v>
      </c>
      <c r="U175" s="1038" t="s">
        <v>174</v>
      </c>
      <c r="V175" s="162"/>
      <c r="W175" s="164"/>
      <c r="X175" s="164"/>
      <c r="Y175" s="165"/>
      <c r="Z175" s="848" t="s">
        <v>180</v>
      </c>
      <c r="AA175" s="849" t="s">
        <v>643</v>
      </c>
      <c r="AB175" s="850" t="s">
        <v>644</v>
      </c>
      <c r="AC175" s="850" t="s">
        <v>644</v>
      </c>
      <c r="AD175" s="850" t="s">
        <v>647</v>
      </c>
      <c r="AE175" s="850" t="s">
        <v>652</v>
      </c>
      <c r="AF175" s="850" t="s">
        <v>650</v>
      </c>
      <c r="AG175" s="850" t="s">
        <v>653</v>
      </c>
      <c r="AH175" s="850" t="s">
        <v>175</v>
      </c>
      <c r="AI175" s="854" t="s">
        <v>176</v>
      </c>
      <c r="AJ175" s="850" t="s">
        <v>185</v>
      </c>
      <c r="AK175" s="850" t="s">
        <v>186</v>
      </c>
      <c r="AL175" s="850" t="s">
        <v>187</v>
      </c>
      <c r="AM175" s="851" t="s">
        <v>188</v>
      </c>
      <c r="AN175" s="851" t="s">
        <v>1</v>
      </c>
    </row>
    <row r="176" spans="3:40" s="152" customFormat="1" ht="13.7" customHeight="1" x14ac:dyDescent="0.2">
      <c r="C176" s="168"/>
      <c r="D176" s="1150"/>
      <c r="E176" s="898"/>
      <c r="F176" s="929"/>
      <c r="G176" s="1168" t="s">
        <v>177</v>
      </c>
      <c r="H176" s="1169" t="s">
        <v>178</v>
      </c>
      <c r="I176" s="1168"/>
      <c r="J176" s="1168"/>
      <c r="K176" s="930" t="s">
        <v>179</v>
      </c>
      <c r="L176" s="927"/>
      <c r="M176" s="916" t="s">
        <v>629</v>
      </c>
      <c r="N176" s="916" t="s">
        <v>631</v>
      </c>
      <c r="O176" s="916" t="s">
        <v>633</v>
      </c>
      <c r="P176" s="916" t="s">
        <v>635</v>
      </c>
      <c r="Q176" s="918" t="s">
        <v>182</v>
      </c>
      <c r="R176" s="927"/>
      <c r="S176" s="928" t="s">
        <v>639</v>
      </c>
      <c r="T176" s="928" t="s">
        <v>640</v>
      </c>
      <c r="U176" s="1038" t="s">
        <v>182</v>
      </c>
      <c r="V176" s="169"/>
      <c r="Z176" s="850" t="s">
        <v>642</v>
      </c>
      <c r="AA176" s="853">
        <v>0.62</v>
      </c>
      <c r="AB176" s="850" t="s">
        <v>645</v>
      </c>
      <c r="AC176" s="850" t="s">
        <v>646</v>
      </c>
      <c r="AD176" s="850" t="s">
        <v>648</v>
      </c>
      <c r="AE176" s="850" t="s">
        <v>651</v>
      </c>
      <c r="AF176" s="850" t="s">
        <v>651</v>
      </c>
      <c r="AG176" s="850" t="s">
        <v>649</v>
      </c>
      <c r="AH176" s="850"/>
      <c r="AI176" s="850" t="s">
        <v>181</v>
      </c>
      <c r="AJ176" s="850" t="s">
        <v>189</v>
      </c>
      <c r="AK176" s="850" t="s">
        <v>189</v>
      </c>
      <c r="AL176" s="850"/>
      <c r="AM176" s="850" t="s">
        <v>1</v>
      </c>
      <c r="AN176" s="852"/>
    </row>
    <row r="177" spans="3:40" ht="13.7" customHeight="1" x14ac:dyDescent="0.2">
      <c r="C177" s="35"/>
      <c r="D177" s="1150"/>
      <c r="E177" s="1150"/>
      <c r="F177" s="1150"/>
      <c r="G177" s="931"/>
      <c r="H177" s="1178"/>
      <c r="I177" s="1168"/>
      <c r="J177" s="1168"/>
      <c r="K177" s="930"/>
      <c r="L177" s="930"/>
      <c r="M177" s="931"/>
      <c r="N177" s="931"/>
      <c r="O177" s="931"/>
      <c r="P177" s="931"/>
      <c r="Q177" s="931"/>
      <c r="R177" s="930"/>
      <c r="S177" s="932"/>
      <c r="T177" s="932"/>
      <c r="U177" s="1039"/>
      <c r="V177" s="6"/>
      <c r="AB177" s="39"/>
      <c r="AC177" s="39"/>
      <c r="AK177" s="39"/>
      <c r="AL177" s="39"/>
      <c r="AN177" s="174"/>
    </row>
    <row r="178" spans="3:40" ht="13.7" customHeight="1" x14ac:dyDescent="0.2">
      <c r="C178" s="35"/>
      <c r="D178" s="175" t="str">
        <f>IF(dir!D151=0,"",dir!D151)</f>
        <v/>
      </c>
      <c r="E178" s="175" t="str">
        <f>IF(dir!E151=0,"",dir!E151)</f>
        <v>piet</v>
      </c>
      <c r="F178" s="175" t="str">
        <f>IF(dir!F151=0,"",dir!F151)</f>
        <v>directeur</v>
      </c>
      <c r="G178" s="38">
        <f>IF(G151="","",G151+1)</f>
        <v>43</v>
      </c>
      <c r="H178" s="176">
        <f>IF(dir!H151=0,"",dir!H151)</f>
        <v>28031</v>
      </c>
      <c r="I178" s="177" t="str">
        <f>IF(I151=0,"",I151)</f>
        <v>DB</v>
      </c>
      <c r="J178" s="177">
        <f>IF(E178="","",IF(dir!J151+1&gt;VLOOKUP(I178,Schaal2014,22,FALSE),dir!J151,dir!J151+1))</f>
        <v>7</v>
      </c>
      <c r="K178" s="178">
        <f>IF(dir!K151="","",dir!K151)</f>
        <v>1</v>
      </c>
      <c r="L178" s="871"/>
      <c r="M178" s="870">
        <f>IF(M151="",0,M151)</f>
        <v>0</v>
      </c>
      <c r="N178" s="870">
        <f>IF(N151="",0,N151)</f>
        <v>0</v>
      </c>
      <c r="O178" s="933">
        <f>IF(K178="","",IF(K178*40&gt;40,40,K178*40))</f>
        <v>40</v>
      </c>
      <c r="P178" s="933"/>
      <c r="Q178" s="933">
        <f>IF(K178="","",SUM(M178:P178))</f>
        <v>40</v>
      </c>
      <c r="R178" s="871"/>
      <c r="S178" s="934">
        <f t="shared" ref="S178:S192" si="170">IF(K178="","",(1659*K178-Q178)*AC178)</f>
        <v>67708.512260397823</v>
      </c>
      <c r="T178" s="922">
        <f>IF(K178="","",(Q178*AD178)+AB178*(AE178+AF178*(1-AG178)))</f>
        <v>1672.8477396021699</v>
      </c>
      <c r="U178" s="1040">
        <f>IF(K178="","",(S178+T178))</f>
        <v>69381.359999999986</v>
      </c>
      <c r="V178" s="169"/>
      <c r="Z178" s="855">
        <f t="shared" ref="Z178:Z192" si="171">IF(I178="","",VLOOKUP(I178,Schaal2014,J178+1,FALSE))</f>
        <v>3569</v>
      </c>
      <c r="AA178" s="90">
        <f>+tab!$C$156</f>
        <v>0.62</v>
      </c>
      <c r="AB178" s="856">
        <f>Z178*12/1659</f>
        <v>25.815551537070526</v>
      </c>
      <c r="AC178" s="856">
        <f>Z178*12*(1+AA178)/1659</f>
        <v>41.821193490054249</v>
      </c>
      <c r="AD178" s="856">
        <f>AC178-AB178</f>
        <v>16.005641952983723</v>
      </c>
      <c r="AE178" s="39">
        <f t="shared" ref="AE178:AE192" si="172">O178+P178</f>
        <v>40</v>
      </c>
      <c r="AF178" s="39">
        <f t="shared" ref="AF178:AF192" si="173">M178+N178</f>
        <v>0</v>
      </c>
      <c r="AG178" s="857">
        <f>IF(I178&gt;8,tab!C$157,tab!C$160)</f>
        <v>0.5</v>
      </c>
      <c r="AH178" s="39">
        <f t="shared" ref="AH178:AH192" si="174">IF(G178&lt;25,0,IF(G178=25,25,IF(G178&lt;40,0,IF(G178=40,40,IF(G178&gt;=40,0)))))</f>
        <v>0</v>
      </c>
      <c r="AI178" s="39">
        <f t="shared" ref="AI178:AI192" si="175">IF(AH178=25,(Z178*1.08*(K178)/2),IF(AH178=40,(Z178*1.08*(K178)),IF(AH178=0,0)))</f>
        <v>0</v>
      </c>
      <c r="AK178" s="39"/>
      <c r="AL178" s="39"/>
      <c r="AM178" s="174"/>
      <c r="AN178" s="92"/>
    </row>
    <row r="179" spans="3:40" ht="13.7" customHeight="1" x14ac:dyDescent="0.2">
      <c r="C179" s="35"/>
      <c r="D179" s="175" t="str">
        <f>IF(dir!D152=0,"",dir!D152)</f>
        <v/>
      </c>
      <c r="E179" s="175" t="str">
        <f>IF(dir!E152=0,"",dir!E152)</f>
        <v/>
      </c>
      <c r="F179" s="175" t="str">
        <f>IF(dir!F152=0,"",dir!F152)</f>
        <v/>
      </c>
      <c r="G179" s="38" t="str">
        <f t="shared" ref="G179:G192" si="176">IF(G152="","",G152+1)</f>
        <v/>
      </c>
      <c r="H179" s="176" t="str">
        <f>IF(dir!H152=0,"",dir!H152)</f>
        <v/>
      </c>
      <c r="I179" s="177" t="str">
        <f t="shared" ref="I179:I192" si="177">IF(I152=0,"",I152)</f>
        <v/>
      </c>
      <c r="J179" s="177" t="str">
        <f>IF(E179="","",IF(dir!J152+1&gt;VLOOKUP(I179,Schaal2014,22,FALSE),dir!J152,dir!J152+1))</f>
        <v/>
      </c>
      <c r="K179" s="178" t="str">
        <f>IF(dir!K152="","",dir!K152)</f>
        <v/>
      </c>
      <c r="L179" s="871"/>
      <c r="M179" s="870">
        <f t="shared" ref="M179:N179" si="178">IF(M152="",0,M152)</f>
        <v>0</v>
      </c>
      <c r="N179" s="870">
        <f t="shared" si="178"/>
        <v>0</v>
      </c>
      <c r="O179" s="933" t="str">
        <f t="shared" ref="O179:O192" si="179">IF(K179="","",IF(K179*40&gt;40,40,K179*40))</f>
        <v/>
      </c>
      <c r="P179" s="933"/>
      <c r="Q179" s="933" t="str">
        <f t="shared" ref="Q179:Q192" si="180">IF(K179="","",SUM(M179:P179))</f>
        <v/>
      </c>
      <c r="R179" s="871"/>
      <c r="S179" s="934" t="str">
        <f t="shared" si="170"/>
        <v/>
      </c>
      <c r="T179" s="922" t="str">
        <f t="shared" ref="T179:T192" si="181">IF(K179="","",(Q179*AD179)+AB179*(AE179+AF179*(1-AG179)))</f>
        <v/>
      </c>
      <c r="U179" s="1040" t="str">
        <f t="shared" ref="U179:U192" si="182">IF(K179="","",(S179+T179))</f>
        <v/>
      </c>
      <c r="V179" s="169"/>
      <c r="Z179" s="855" t="str">
        <f t="shared" si="171"/>
        <v/>
      </c>
      <c r="AA179" s="90">
        <f>+tab!$C$156</f>
        <v>0.62</v>
      </c>
      <c r="AB179" s="856" t="e">
        <f t="shared" ref="AB179:AB192" si="183">Z179*12/1659</f>
        <v>#VALUE!</v>
      </c>
      <c r="AC179" s="856" t="e">
        <f t="shared" ref="AC179:AC192" si="184">Z179*12*(1+AA179)/1659</f>
        <v>#VALUE!</v>
      </c>
      <c r="AD179" s="856" t="e">
        <f t="shared" ref="AD179:AD192" si="185">AC179-AB179</f>
        <v>#VALUE!</v>
      </c>
      <c r="AE179" s="39" t="e">
        <f t="shared" si="172"/>
        <v>#VALUE!</v>
      </c>
      <c r="AF179" s="39">
        <f t="shared" si="173"/>
        <v>0</v>
      </c>
      <c r="AG179" s="857">
        <f>IF(I179&gt;8,tab!C$157,tab!C$160)</f>
        <v>0.5</v>
      </c>
      <c r="AH179" s="39">
        <f t="shared" si="174"/>
        <v>0</v>
      </c>
      <c r="AI179" s="39">
        <f t="shared" si="175"/>
        <v>0</v>
      </c>
      <c r="AK179" s="39"/>
      <c r="AL179" s="39"/>
      <c r="AM179" s="92"/>
      <c r="AN179" s="174"/>
    </row>
    <row r="180" spans="3:40" ht="13.7" customHeight="1" x14ac:dyDescent="0.2">
      <c r="C180" s="35"/>
      <c r="D180" s="175" t="str">
        <f>IF(dir!D153=0,"",dir!D153)</f>
        <v/>
      </c>
      <c r="E180" s="175" t="str">
        <f>IF(dir!E153=0,"",dir!E153)</f>
        <v/>
      </c>
      <c r="F180" s="175" t="str">
        <f>IF(dir!F153=0,"",dir!F153)</f>
        <v/>
      </c>
      <c r="G180" s="38" t="str">
        <f t="shared" si="176"/>
        <v/>
      </c>
      <c r="H180" s="176" t="str">
        <f>IF(dir!H153=0,"",dir!H153)</f>
        <v/>
      </c>
      <c r="I180" s="177" t="str">
        <f t="shared" si="177"/>
        <v/>
      </c>
      <c r="J180" s="177" t="str">
        <f>IF(E180="","",IF(dir!J153+1&gt;VLOOKUP(I180,Schaal2014,22,FALSE),dir!J153,dir!J153+1))</f>
        <v/>
      </c>
      <c r="K180" s="178" t="str">
        <f>IF(dir!K153="","",dir!K153)</f>
        <v/>
      </c>
      <c r="L180" s="871"/>
      <c r="M180" s="870">
        <f t="shared" ref="M180:N180" si="186">IF(M153="",0,M153)</f>
        <v>0</v>
      </c>
      <c r="N180" s="870">
        <f t="shared" si="186"/>
        <v>0</v>
      </c>
      <c r="O180" s="933" t="str">
        <f t="shared" si="179"/>
        <v/>
      </c>
      <c r="P180" s="933"/>
      <c r="Q180" s="933" t="str">
        <f t="shared" si="180"/>
        <v/>
      </c>
      <c r="R180" s="871"/>
      <c r="S180" s="934" t="str">
        <f t="shared" si="170"/>
        <v/>
      </c>
      <c r="T180" s="922" t="str">
        <f t="shared" si="181"/>
        <v/>
      </c>
      <c r="U180" s="1040" t="str">
        <f t="shared" si="182"/>
        <v/>
      </c>
      <c r="V180" s="169"/>
      <c r="Z180" s="855" t="str">
        <f t="shared" si="171"/>
        <v/>
      </c>
      <c r="AA180" s="90">
        <f>+tab!$C$156</f>
        <v>0.62</v>
      </c>
      <c r="AB180" s="856" t="e">
        <f t="shared" si="183"/>
        <v>#VALUE!</v>
      </c>
      <c r="AC180" s="856" t="e">
        <f t="shared" si="184"/>
        <v>#VALUE!</v>
      </c>
      <c r="AD180" s="856" t="e">
        <f t="shared" si="185"/>
        <v>#VALUE!</v>
      </c>
      <c r="AE180" s="39" t="e">
        <f t="shared" si="172"/>
        <v>#VALUE!</v>
      </c>
      <c r="AF180" s="39">
        <f t="shared" si="173"/>
        <v>0</v>
      </c>
      <c r="AG180" s="857">
        <f>IF(I180&gt;8,tab!C$157,tab!C$160)</f>
        <v>0.5</v>
      </c>
      <c r="AH180" s="39">
        <f t="shared" si="174"/>
        <v>0</v>
      </c>
      <c r="AI180" s="39">
        <f t="shared" si="175"/>
        <v>0</v>
      </c>
      <c r="AK180" s="39"/>
      <c r="AL180" s="39"/>
      <c r="AM180" s="92"/>
      <c r="AN180" s="174"/>
    </row>
    <row r="181" spans="3:40" ht="13.7" customHeight="1" x14ac:dyDescent="0.2">
      <c r="C181" s="35"/>
      <c r="D181" s="175" t="str">
        <f>IF(dir!D154=0,"",dir!D154)</f>
        <v/>
      </c>
      <c r="E181" s="175" t="str">
        <f>IF(dir!E154=0,"",dir!E154)</f>
        <v/>
      </c>
      <c r="F181" s="175" t="str">
        <f>IF(dir!F154=0,"",dir!F154)</f>
        <v/>
      </c>
      <c r="G181" s="38" t="str">
        <f t="shared" si="176"/>
        <v/>
      </c>
      <c r="H181" s="176" t="str">
        <f>IF(dir!H154=0,"",dir!H154)</f>
        <v/>
      </c>
      <c r="I181" s="177" t="str">
        <f t="shared" si="177"/>
        <v/>
      </c>
      <c r="J181" s="177" t="str">
        <f>IF(E181="","",IF(dir!J154+1&gt;VLOOKUP(I181,Schaal2014,22,FALSE),dir!J154,dir!J154+1))</f>
        <v/>
      </c>
      <c r="K181" s="178" t="str">
        <f>IF(dir!K154="","",dir!K154)</f>
        <v/>
      </c>
      <c r="L181" s="871"/>
      <c r="M181" s="870">
        <f t="shared" ref="M181:N181" si="187">IF(M154="",0,M154)</f>
        <v>0</v>
      </c>
      <c r="N181" s="870">
        <f t="shared" si="187"/>
        <v>0</v>
      </c>
      <c r="O181" s="933" t="str">
        <f t="shared" si="179"/>
        <v/>
      </c>
      <c r="P181" s="933"/>
      <c r="Q181" s="933" t="str">
        <f t="shared" si="180"/>
        <v/>
      </c>
      <c r="R181" s="871"/>
      <c r="S181" s="934" t="str">
        <f t="shared" si="170"/>
        <v/>
      </c>
      <c r="T181" s="922" t="str">
        <f t="shared" si="181"/>
        <v/>
      </c>
      <c r="U181" s="1040" t="str">
        <f t="shared" si="182"/>
        <v/>
      </c>
      <c r="V181" s="169"/>
      <c r="Z181" s="855" t="str">
        <f t="shared" si="171"/>
        <v/>
      </c>
      <c r="AA181" s="90">
        <f>+tab!$C$156</f>
        <v>0.62</v>
      </c>
      <c r="AB181" s="856" t="e">
        <f t="shared" si="183"/>
        <v>#VALUE!</v>
      </c>
      <c r="AC181" s="856" t="e">
        <f t="shared" si="184"/>
        <v>#VALUE!</v>
      </c>
      <c r="AD181" s="856" t="e">
        <f t="shared" si="185"/>
        <v>#VALUE!</v>
      </c>
      <c r="AE181" s="39" t="e">
        <f t="shared" si="172"/>
        <v>#VALUE!</v>
      </c>
      <c r="AF181" s="39">
        <f t="shared" si="173"/>
        <v>0</v>
      </c>
      <c r="AG181" s="857">
        <f>IF(I181&gt;8,tab!C$157,tab!C$160)</f>
        <v>0.5</v>
      </c>
      <c r="AH181" s="39">
        <f t="shared" si="174"/>
        <v>0</v>
      </c>
      <c r="AI181" s="39">
        <f t="shared" si="175"/>
        <v>0</v>
      </c>
      <c r="AK181" s="39"/>
      <c r="AL181" s="39"/>
      <c r="AM181" s="92"/>
      <c r="AN181" s="174"/>
    </row>
    <row r="182" spans="3:40" ht="13.7" customHeight="1" x14ac:dyDescent="0.2">
      <c r="C182" s="35"/>
      <c r="D182" s="175" t="str">
        <f>IF(dir!D155=0,"",dir!D155)</f>
        <v/>
      </c>
      <c r="E182" s="175" t="str">
        <f>IF(dir!E155=0,"",dir!E155)</f>
        <v/>
      </c>
      <c r="F182" s="175" t="str">
        <f>IF(dir!F155=0,"",dir!F155)</f>
        <v/>
      </c>
      <c r="G182" s="38" t="str">
        <f t="shared" si="176"/>
        <v/>
      </c>
      <c r="H182" s="176" t="str">
        <f>IF(dir!H155=0,"",dir!H155)</f>
        <v/>
      </c>
      <c r="I182" s="177" t="str">
        <f t="shared" si="177"/>
        <v/>
      </c>
      <c r="J182" s="177" t="str">
        <f>IF(E182="","",IF(dir!J155+1&gt;VLOOKUP(I182,Schaal2014,22,FALSE),dir!J155,dir!J155+1))</f>
        <v/>
      </c>
      <c r="K182" s="178" t="str">
        <f>IF(dir!K155="","",dir!K155)</f>
        <v/>
      </c>
      <c r="L182" s="871"/>
      <c r="M182" s="870">
        <f t="shared" ref="M182:N182" si="188">IF(M155="",0,M155)</f>
        <v>0</v>
      </c>
      <c r="N182" s="870">
        <f t="shared" si="188"/>
        <v>0</v>
      </c>
      <c r="O182" s="933" t="str">
        <f t="shared" si="179"/>
        <v/>
      </c>
      <c r="P182" s="933"/>
      <c r="Q182" s="933" t="str">
        <f t="shared" si="180"/>
        <v/>
      </c>
      <c r="R182" s="871"/>
      <c r="S182" s="934" t="str">
        <f t="shared" si="170"/>
        <v/>
      </c>
      <c r="T182" s="922" t="str">
        <f t="shared" si="181"/>
        <v/>
      </c>
      <c r="U182" s="1040" t="str">
        <f t="shared" si="182"/>
        <v/>
      </c>
      <c r="V182" s="169"/>
      <c r="Z182" s="855" t="str">
        <f t="shared" si="171"/>
        <v/>
      </c>
      <c r="AA182" s="90">
        <f>+tab!$C$156</f>
        <v>0.62</v>
      </c>
      <c r="AB182" s="856" t="e">
        <f t="shared" si="183"/>
        <v>#VALUE!</v>
      </c>
      <c r="AC182" s="856" t="e">
        <f t="shared" si="184"/>
        <v>#VALUE!</v>
      </c>
      <c r="AD182" s="856" t="e">
        <f t="shared" si="185"/>
        <v>#VALUE!</v>
      </c>
      <c r="AE182" s="39" t="e">
        <f t="shared" si="172"/>
        <v>#VALUE!</v>
      </c>
      <c r="AF182" s="39">
        <f t="shared" si="173"/>
        <v>0</v>
      </c>
      <c r="AG182" s="857">
        <f>IF(I182&gt;8,tab!C$157,tab!C$160)</f>
        <v>0.5</v>
      </c>
      <c r="AH182" s="39">
        <f t="shared" si="174"/>
        <v>0</v>
      </c>
      <c r="AI182" s="39">
        <f t="shared" si="175"/>
        <v>0</v>
      </c>
      <c r="AK182" s="39"/>
      <c r="AL182" s="39"/>
      <c r="AM182" s="92"/>
      <c r="AN182" s="174"/>
    </row>
    <row r="183" spans="3:40" ht="13.7" customHeight="1" x14ac:dyDescent="0.2">
      <c r="C183" s="35"/>
      <c r="D183" s="175" t="str">
        <f>IF(dir!D156=0,"",dir!D156)</f>
        <v/>
      </c>
      <c r="E183" s="175" t="str">
        <f>IF(dir!E156=0,"",dir!E156)</f>
        <v/>
      </c>
      <c r="F183" s="175" t="str">
        <f>IF(dir!F156=0,"",dir!F156)</f>
        <v/>
      </c>
      <c r="G183" s="38" t="str">
        <f t="shared" si="176"/>
        <v/>
      </c>
      <c r="H183" s="176" t="str">
        <f>IF(dir!H156=0,"",dir!H156)</f>
        <v/>
      </c>
      <c r="I183" s="177" t="str">
        <f t="shared" si="177"/>
        <v/>
      </c>
      <c r="J183" s="177" t="str">
        <f>IF(E183="","",IF(dir!J156+1&gt;VLOOKUP(I183,Schaal2014,22,FALSE),dir!J156,dir!J156+1))</f>
        <v/>
      </c>
      <c r="K183" s="178" t="str">
        <f>IF(dir!K156="","",dir!K156)</f>
        <v/>
      </c>
      <c r="L183" s="871"/>
      <c r="M183" s="870">
        <f t="shared" ref="M183:N183" si="189">IF(M156="",0,M156)</f>
        <v>0</v>
      </c>
      <c r="N183" s="870">
        <f t="shared" si="189"/>
        <v>0</v>
      </c>
      <c r="O183" s="933" t="str">
        <f t="shared" si="179"/>
        <v/>
      </c>
      <c r="P183" s="933"/>
      <c r="Q183" s="933" t="str">
        <f t="shared" si="180"/>
        <v/>
      </c>
      <c r="R183" s="871"/>
      <c r="S183" s="934" t="str">
        <f t="shared" si="170"/>
        <v/>
      </c>
      <c r="T183" s="922" t="str">
        <f t="shared" si="181"/>
        <v/>
      </c>
      <c r="U183" s="1040" t="str">
        <f t="shared" si="182"/>
        <v/>
      </c>
      <c r="V183" s="169"/>
      <c r="Z183" s="855" t="str">
        <f t="shared" si="171"/>
        <v/>
      </c>
      <c r="AA183" s="90">
        <f>+tab!$C$156</f>
        <v>0.62</v>
      </c>
      <c r="AB183" s="856" t="e">
        <f t="shared" si="183"/>
        <v>#VALUE!</v>
      </c>
      <c r="AC183" s="856" t="e">
        <f t="shared" si="184"/>
        <v>#VALUE!</v>
      </c>
      <c r="AD183" s="856" t="e">
        <f t="shared" si="185"/>
        <v>#VALUE!</v>
      </c>
      <c r="AE183" s="39" t="e">
        <f t="shared" si="172"/>
        <v>#VALUE!</v>
      </c>
      <c r="AF183" s="39">
        <f t="shared" si="173"/>
        <v>0</v>
      </c>
      <c r="AG183" s="857">
        <f>IF(I183&gt;8,tab!C$157,tab!C$160)</f>
        <v>0.5</v>
      </c>
      <c r="AH183" s="39">
        <f t="shared" si="174"/>
        <v>0</v>
      </c>
      <c r="AI183" s="39">
        <f t="shared" si="175"/>
        <v>0</v>
      </c>
      <c r="AK183" s="39"/>
      <c r="AL183" s="39"/>
      <c r="AM183" s="92"/>
      <c r="AN183" s="174"/>
    </row>
    <row r="184" spans="3:40" ht="13.7" customHeight="1" x14ac:dyDescent="0.2">
      <c r="C184" s="35"/>
      <c r="D184" s="175" t="str">
        <f>IF(dir!D157=0,"",dir!D157)</f>
        <v/>
      </c>
      <c r="E184" s="175" t="str">
        <f>IF(dir!E157=0,"",dir!E157)</f>
        <v/>
      </c>
      <c r="F184" s="175" t="str">
        <f>IF(dir!F157=0,"",dir!F157)</f>
        <v/>
      </c>
      <c r="G184" s="38" t="str">
        <f t="shared" si="176"/>
        <v/>
      </c>
      <c r="H184" s="176" t="str">
        <f>IF(dir!H157=0,"",dir!H157)</f>
        <v/>
      </c>
      <c r="I184" s="177" t="str">
        <f t="shared" si="177"/>
        <v/>
      </c>
      <c r="J184" s="177" t="str">
        <f>IF(E184="","",IF(dir!J157+1&gt;VLOOKUP(I184,Schaal2014,22,FALSE),dir!J157,dir!J157+1))</f>
        <v/>
      </c>
      <c r="K184" s="178" t="str">
        <f>IF(dir!K157="","",dir!K157)</f>
        <v/>
      </c>
      <c r="L184" s="871"/>
      <c r="M184" s="870">
        <f t="shared" ref="M184:N184" si="190">IF(M157="",0,M157)</f>
        <v>0</v>
      </c>
      <c r="N184" s="870">
        <f t="shared" si="190"/>
        <v>0</v>
      </c>
      <c r="O184" s="933" t="str">
        <f t="shared" si="179"/>
        <v/>
      </c>
      <c r="P184" s="933"/>
      <c r="Q184" s="933" t="str">
        <f t="shared" si="180"/>
        <v/>
      </c>
      <c r="R184" s="871"/>
      <c r="S184" s="934" t="str">
        <f t="shared" si="170"/>
        <v/>
      </c>
      <c r="T184" s="922" t="str">
        <f t="shared" si="181"/>
        <v/>
      </c>
      <c r="U184" s="1040" t="str">
        <f t="shared" si="182"/>
        <v/>
      </c>
      <c r="V184" s="169"/>
      <c r="Z184" s="855" t="str">
        <f t="shared" si="171"/>
        <v/>
      </c>
      <c r="AA184" s="90">
        <f>+tab!$C$156</f>
        <v>0.62</v>
      </c>
      <c r="AB184" s="856" t="e">
        <f t="shared" si="183"/>
        <v>#VALUE!</v>
      </c>
      <c r="AC184" s="856" t="e">
        <f t="shared" si="184"/>
        <v>#VALUE!</v>
      </c>
      <c r="AD184" s="856" t="e">
        <f t="shared" si="185"/>
        <v>#VALUE!</v>
      </c>
      <c r="AE184" s="39" t="e">
        <f t="shared" si="172"/>
        <v>#VALUE!</v>
      </c>
      <c r="AF184" s="39">
        <f t="shared" si="173"/>
        <v>0</v>
      </c>
      <c r="AG184" s="857">
        <f>IF(I184&gt;8,tab!C$157,tab!C$160)</f>
        <v>0.5</v>
      </c>
      <c r="AH184" s="39">
        <f t="shared" si="174"/>
        <v>0</v>
      </c>
      <c r="AI184" s="39">
        <f t="shared" si="175"/>
        <v>0</v>
      </c>
      <c r="AK184" s="39"/>
      <c r="AL184" s="39"/>
      <c r="AM184" s="92"/>
      <c r="AN184" s="174"/>
    </row>
    <row r="185" spans="3:40" ht="13.7" customHeight="1" x14ac:dyDescent="0.2">
      <c r="C185" s="35"/>
      <c r="D185" s="175" t="str">
        <f>IF(dir!D158=0,"",dir!D158)</f>
        <v/>
      </c>
      <c r="E185" s="175" t="str">
        <f>IF(dir!E158=0,"",dir!E158)</f>
        <v/>
      </c>
      <c r="F185" s="175" t="str">
        <f>IF(dir!F158=0,"",dir!F158)</f>
        <v/>
      </c>
      <c r="G185" s="38" t="str">
        <f t="shared" si="176"/>
        <v/>
      </c>
      <c r="H185" s="176" t="str">
        <f>IF(dir!H158=0,"",dir!H158)</f>
        <v/>
      </c>
      <c r="I185" s="177" t="str">
        <f t="shared" si="177"/>
        <v/>
      </c>
      <c r="J185" s="177" t="str">
        <f>IF(E185="","",IF(dir!J158+1&gt;VLOOKUP(I185,Schaal2014,22,FALSE),dir!J158,dir!J158+1))</f>
        <v/>
      </c>
      <c r="K185" s="178" t="str">
        <f>IF(dir!K158="","",dir!K158)</f>
        <v/>
      </c>
      <c r="L185" s="871"/>
      <c r="M185" s="870">
        <f t="shared" ref="M185:N185" si="191">IF(M158="",0,M158)</f>
        <v>0</v>
      </c>
      <c r="N185" s="870">
        <f t="shared" si="191"/>
        <v>0</v>
      </c>
      <c r="O185" s="933" t="str">
        <f t="shared" si="179"/>
        <v/>
      </c>
      <c r="P185" s="933"/>
      <c r="Q185" s="933" t="str">
        <f t="shared" si="180"/>
        <v/>
      </c>
      <c r="R185" s="871"/>
      <c r="S185" s="934" t="str">
        <f t="shared" si="170"/>
        <v/>
      </c>
      <c r="T185" s="922" t="str">
        <f t="shared" si="181"/>
        <v/>
      </c>
      <c r="U185" s="1040" t="str">
        <f t="shared" si="182"/>
        <v/>
      </c>
      <c r="V185" s="169"/>
      <c r="Z185" s="855" t="str">
        <f t="shared" si="171"/>
        <v/>
      </c>
      <c r="AA185" s="90">
        <f>+tab!$C$156</f>
        <v>0.62</v>
      </c>
      <c r="AB185" s="856" t="e">
        <f t="shared" si="183"/>
        <v>#VALUE!</v>
      </c>
      <c r="AC185" s="856" t="e">
        <f t="shared" si="184"/>
        <v>#VALUE!</v>
      </c>
      <c r="AD185" s="856" t="e">
        <f t="shared" si="185"/>
        <v>#VALUE!</v>
      </c>
      <c r="AE185" s="39" t="e">
        <f t="shared" si="172"/>
        <v>#VALUE!</v>
      </c>
      <c r="AF185" s="39">
        <f t="shared" si="173"/>
        <v>0</v>
      </c>
      <c r="AG185" s="857">
        <f>IF(I185&gt;8,tab!C$157,tab!C$160)</f>
        <v>0.5</v>
      </c>
      <c r="AH185" s="39">
        <f t="shared" si="174"/>
        <v>0</v>
      </c>
      <c r="AI185" s="39">
        <f t="shared" si="175"/>
        <v>0</v>
      </c>
      <c r="AK185" s="39"/>
      <c r="AL185" s="39"/>
      <c r="AM185" s="92"/>
      <c r="AN185" s="174"/>
    </row>
    <row r="186" spans="3:40" ht="13.7" customHeight="1" x14ac:dyDescent="0.2">
      <c r="C186" s="35"/>
      <c r="D186" s="175" t="str">
        <f>IF(dir!D159=0,"",dir!D159)</f>
        <v/>
      </c>
      <c r="E186" s="175" t="str">
        <f>IF(dir!E159=0,"",dir!E159)</f>
        <v/>
      </c>
      <c r="F186" s="175" t="str">
        <f>IF(dir!F159=0,"",dir!F159)</f>
        <v/>
      </c>
      <c r="G186" s="38" t="str">
        <f t="shared" si="176"/>
        <v/>
      </c>
      <c r="H186" s="176" t="str">
        <f>IF(dir!H159=0,"",dir!H159)</f>
        <v/>
      </c>
      <c r="I186" s="177" t="str">
        <f t="shared" si="177"/>
        <v/>
      </c>
      <c r="J186" s="177" t="str">
        <f>IF(E186="","",IF(dir!J159+1&gt;VLOOKUP(I186,Schaal2014,22,FALSE),dir!J159,dir!J159+1))</f>
        <v/>
      </c>
      <c r="K186" s="178" t="str">
        <f>IF(dir!K159="","",dir!K159)</f>
        <v/>
      </c>
      <c r="L186" s="871"/>
      <c r="M186" s="870">
        <f t="shared" ref="M186:N186" si="192">IF(M159="",0,M159)</f>
        <v>0</v>
      </c>
      <c r="N186" s="870">
        <f t="shared" si="192"/>
        <v>0</v>
      </c>
      <c r="O186" s="933" t="str">
        <f t="shared" si="179"/>
        <v/>
      </c>
      <c r="P186" s="933"/>
      <c r="Q186" s="933" t="str">
        <f t="shared" si="180"/>
        <v/>
      </c>
      <c r="R186" s="871"/>
      <c r="S186" s="934" t="str">
        <f t="shared" si="170"/>
        <v/>
      </c>
      <c r="T186" s="922" t="str">
        <f t="shared" si="181"/>
        <v/>
      </c>
      <c r="U186" s="1040" t="str">
        <f t="shared" si="182"/>
        <v/>
      </c>
      <c r="V186" s="169"/>
      <c r="Z186" s="855" t="str">
        <f t="shared" si="171"/>
        <v/>
      </c>
      <c r="AA186" s="90">
        <f>+tab!$C$156</f>
        <v>0.62</v>
      </c>
      <c r="AB186" s="856" t="e">
        <f t="shared" si="183"/>
        <v>#VALUE!</v>
      </c>
      <c r="AC186" s="856" t="e">
        <f t="shared" si="184"/>
        <v>#VALUE!</v>
      </c>
      <c r="AD186" s="856" t="e">
        <f t="shared" si="185"/>
        <v>#VALUE!</v>
      </c>
      <c r="AE186" s="39" t="e">
        <f t="shared" si="172"/>
        <v>#VALUE!</v>
      </c>
      <c r="AF186" s="39">
        <f t="shared" si="173"/>
        <v>0</v>
      </c>
      <c r="AG186" s="857">
        <f>IF(I186&gt;8,tab!C$157,tab!C$160)</f>
        <v>0.5</v>
      </c>
      <c r="AH186" s="39">
        <f t="shared" si="174"/>
        <v>0</v>
      </c>
      <c r="AI186" s="39">
        <f t="shared" si="175"/>
        <v>0</v>
      </c>
      <c r="AK186" s="39"/>
      <c r="AL186" s="39"/>
      <c r="AM186" s="92"/>
      <c r="AN186" s="174"/>
    </row>
    <row r="187" spans="3:40" ht="13.7" customHeight="1" x14ac:dyDescent="0.2">
      <c r="C187" s="35"/>
      <c r="D187" s="175" t="str">
        <f>IF(dir!D160=0,"",dir!D160)</f>
        <v/>
      </c>
      <c r="E187" s="175" t="str">
        <f>IF(dir!E160=0,"",dir!E160)</f>
        <v/>
      </c>
      <c r="F187" s="175" t="str">
        <f>IF(dir!F160=0,"",dir!F160)</f>
        <v/>
      </c>
      <c r="G187" s="38" t="str">
        <f t="shared" si="176"/>
        <v/>
      </c>
      <c r="H187" s="176" t="str">
        <f>IF(dir!H160=0,"",dir!H160)</f>
        <v/>
      </c>
      <c r="I187" s="177" t="str">
        <f t="shared" si="177"/>
        <v/>
      </c>
      <c r="J187" s="177" t="str">
        <f>IF(E187="","",IF(dir!J160+1&gt;VLOOKUP(I187,Schaal2014,22,FALSE),dir!J160,dir!J160+1))</f>
        <v/>
      </c>
      <c r="K187" s="178" t="str">
        <f>IF(dir!K160="","",dir!K160)</f>
        <v/>
      </c>
      <c r="L187" s="871"/>
      <c r="M187" s="870">
        <f t="shared" ref="M187:N187" si="193">IF(M160="",0,M160)</f>
        <v>0</v>
      </c>
      <c r="N187" s="870">
        <f t="shared" si="193"/>
        <v>0</v>
      </c>
      <c r="O187" s="933" t="str">
        <f t="shared" si="179"/>
        <v/>
      </c>
      <c r="P187" s="933"/>
      <c r="Q187" s="933" t="str">
        <f t="shared" si="180"/>
        <v/>
      </c>
      <c r="R187" s="871"/>
      <c r="S187" s="934" t="str">
        <f t="shared" si="170"/>
        <v/>
      </c>
      <c r="T187" s="922" t="str">
        <f t="shared" si="181"/>
        <v/>
      </c>
      <c r="U187" s="1040" t="str">
        <f t="shared" si="182"/>
        <v/>
      </c>
      <c r="V187" s="169"/>
      <c r="Z187" s="855" t="str">
        <f t="shared" si="171"/>
        <v/>
      </c>
      <c r="AA187" s="90">
        <f>+tab!$C$156</f>
        <v>0.62</v>
      </c>
      <c r="AB187" s="856" t="e">
        <f t="shared" si="183"/>
        <v>#VALUE!</v>
      </c>
      <c r="AC187" s="856" t="e">
        <f t="shared" si="184"/>
        <v>#VALUE!</v>
      </c>
      <c r="AD187" s="856" t="e">
        <f t="shared" si="185"/>
        <v>#VALUE!</v>
      </c>
      <c r="AE187" s="39" t="e">
        <f t="shared" si="172"/>
        <v>#VALUE!</v>
      </c>
      <c r="AF187" s="39">
        <f t="shared" si="173"/>
        <v>0</v>
      </c>
      <c r="AG187" s="857">
        <f>IF(I187&gt;8,tab!C$157,tab!C$160)</f>
        <v>0.5</v>
      </c>
      <c r="AH187" s="39">
        <f t="shared" si="174"/>
        <v>0</v>
      </c>
      <c r="AI187" s="39">
        <f t="shared" si="175"/>
        <v>0</v>
      </c>
      <c r="AK187" s="39"/>
      <c r="AL187" s="39"/>
      <c r="AM187" s="92"/>
      <c r="AN187" s="174"/>
    </row>
    <row r="188" spans="3:40" ht="13.7" customHeight="1" x14ac:dyDescent="0.2">
      <c r="C188" s="35"/>
      <c r="D188" s="175" t="str">
        <f>IF(dir!D161=0,"",dir!D161)</f>
        <v/>
      </c>
      <c r="E188" s="175" t="str">
        <f>IF(dir!E161=0,"",dir!E161)</f>
        <v/>
      </c>
      <c r="F188" s="175" t="str">
        <f>IF(dir!F161=0,"",dir!F161)</f>
        <v/>
      </c>
      <c r="G188" s="38" t="str">
        <f t="shared" si="176"/>
        <v/>
      </c>
      <c r="H188" s="176" t="str">
        <f>IF(dir!H161=0,"",dir!H161)</f>
        <v/>
      </c>
      <c r="I188" s="177" t="str">
        <f t="shared" si="177"/>
        <v/>
      </c>
      <c r="J188" s="177" t="str">
        <f>IF(E188="","",IF(dir!J161+1&gt;VLOOKUP(I188,Schaal2014,22,FALSE),dir!J161,dir!J161+1))</f>
        <v/>
      </c>
      <c r="K188" s="178" t="str">
        <f>IF(dir!K161="","",dir!K161)</f>
        <v/>
      </c>
      <c r="L188" s="871"/>
      <c r="M188" s="870">
        <f t="shared" ref="M188:N188" si="194">IF(M161="",0,M161)</f>
        <v>0</v>
      </c>
      <c r="N188" s="870">
        <f t="shared" si="194"/>
        <v>0</v>
      </c>
      <c r="O188" s="933" t="str">
        <f t="shared" si="179"/>
        <v/>
      </c>
      <c r="P188" s="933"/>
      <c r="Q188" s="933" t="str">
        <f t="shared" si="180"/>
        <v/>
      </c>
      <c r="R188" s="871"/>
      <c r="S188" s="934" t="str">
        <f t="shared" si="170"/>
        <v/>
      </c>
      <c r="T188" s="922" t="str">
        <f t="shared" si="181"/>
        <v/>
      </c>
      <c r="U188" s="1040" t="str">
        <f t="shared" si="182"/>
        <v/>
      </c>
      <c r="V188" s="169"/>
      <c r="Z188" s="855" t="str">
        <f t="shared" si="171"/>
        <v/>
      </c>
      <c r="AA188" s="90">
        <f>+tab!$C$156</f>
        <v>0.62</v>
      </c>
      <c r="AB188" s="856" t="e">
        <f t="shared" si="183"/>
        <v>#VALUE!</v>
      </c>
      <c r="AC188" s="856" t="e">
        <f t="shared" si="184"/>
        <v>#VALUE!</v>
      </c>
      <c r="AD188" s="856" t="e">
        <f t="shared" si="185"/>
        <v>#VALUE!</v>
      </c>
      <c r="AE188" s="39" t="e">
        <f t="shared" si="172"/>
        <v>#VALUE!</v>
      </c>
      <c r="AF188" s="39">
        <f t="shared" si="173"/>
        <v>0</v>
      </c>
      <c r="AG188" s="857">
        <f>IF(I188&gt;8,tab!C$157,tab!C$160)</f>
        <v>0.5</v>
      </c>
      <c r="AH188" s="39">
        <f t="shared" si="174"/>
        <v>0</v>
      </c>
      <c r="AI188" s="39">
        <f t="shared" si="175"/>
        <v>0</v>
      </c>
      <c r="AK188" s="39"/>
      <c r="AL188" s="39"/>
      <c r="AM188" s="92"/>
      <c r="AN188" s="174"/>
    </row>
    <row r="189" spans="3:40" ht="13.7" customHeight="1" x14ac:dyDescent="0.2">
      <c r="C189" s="35"/>
      <c r="D189" s="175" t="str">
        <f>IF(dir!D162=0,"",dir!D162)</f>
        <v/>
      </c>
      <c r="E189" s="175" t="str">
        <f>IF(dir!E162=0,"",dir!E162)</f>
        <v/>
      </c>
      <c r="F189" s="175" t="str">
        <f>IF(dir!F162=0,"",dir!F162)</f>
        <v/>
      </c>
      <c r="G189" s="38" t="str">
        <f t="shared" si="176"/>
        <v/>
      </c>
      <c r="H189" s="176" t="str">
        <f>IF(dir!H162=0,"",dir!H162)</f>
        <v/>
      </c>
      <c r="I189" s="177" t="str">
        <f t="shared" si="177"/>
        <v/>
      </c>
      <c r="J189" s="177" t="str">
        <f>IF(E189="","",IF(dir!J162+1&gt;VLOOKUP(I189,Schaal2014,22,FALSE),dir!J162,dir!J162+1))</f>
        <v/>
      </c>
      <c r="K189" s="178" t="str">
        <f>IF(dir!K162="","",dir!K162)</f>
        <v/>
      </c>
      <c r="L189" s="871"/>
      <c r="M189" s="870">
        <f t="shared" ref="M189:N189" si="195">IF(M162="",0,M162)</f>
        <v>0</v>
      </c>
      <c r="N189" s="870">
        <f t="shared" si="195"/>
        <v>0</v>
      </c>
      <c r="O189" s="933" t="str">
        <f t="shared" si="179"/>
        <v/>
      </c>
      <c r="P189" s="933"/>
      <c r="Q189" s="933" t="str">
        <f t="shared" si="180"/>
        <v/>
      </c>
      <c r="R189" s="871"/>
      <c r="S189" s="934" t="str">
        <f t="shared" si="170"/>
        <v/>
      </c>
      <c r="T189" s="922" t="str">
        <f t="shared" si="181"/>
        <v/>
      </c>
      <c r="U189" s="1040" t="str">
        <f t="shared" si="182"/>
        <v/>
      </c>
      <c r="V189" s="169"/>
      <c r="Z189" s="855" t="str">
        <f t="shared" si="171"/>
        <v/>
      </c>
      <c r="AA189" s="90">
        <f>+tab!$C$156</f>
        <v>0.62</v>
      </c>
      <c r="AB189" s="856" t="e">
        <f t="shared" si="183"/>
        <v>#VALUE!</v>
      </c>
      <c r="AC189" s="856" t="e">
        <f t="shared" si="184"/>
        <v>#VALUE!</v>
      </c>
      <c r="AD189" s="856" t="e">
        <f t="shared" si="185"/>
        <v>#VALUE!</v>
      </c>
      <c r="AE189" s="39" t="e">
        <f t="shared" si="172"/>
        <v>#VALUE!</v>
      </c>
      <c r="AF189" s="39">
        <f t="shared" si="173"/>
        <v>0</v>
      </c>
      <c r="AG189" s="857">
        <f>IF(I189&gt;8,tab!C$157,tab!C$160)</f>
        <v>0.5</v>
      </c>
      <c r="AH189" s="39">
        <f t="shared" si="174"/>
        <v>0</v>
      </c>
      <c r="AI189" s="39">
        <f t="shared" si="175"/>
        <v>0</v>
      </c>
      <c r="AK189" s="39"/>
      <c r="AL189" s="39"/>
      <c r="AM189" s="92"/>
      <c r="AN189" s="174"/>
    </row>
    <row r="190" spans="3:40" ht="13.7" customHeight="1" x14ac:dyDescent="0.2">
      <c r="C190" s="35"/>
      <c r="D190" s="175" t="str">
        <f>IF(dir!D163=0,"",dir!D163)</f>
        <v/>
      </c>
      <c r="E190" s="175" t="str">
        <f>IF(dir!E163=0,"",dir!E163)</f>
        <v/>
      </c>
      <c r="F190" s="175" t="str">
        <f>IF(dir!F163=0,"",dir!F163)</f>
        <v/>
      </c>
      <c r="G190" s="38" t="str">
        <f t="shared" si="176"/>
        <v/>
      </c>
      <c r="H190" s="176" t="str">
        <f>IF(dir!H163=0,"",dir!H163)</f>
        <v/>
      </c>
      <c r="I190" s="177" t="str">
        <f t="shared" si="177"/>
        <v/>
      </c>
      <c r="J190" s="177" t="str">
        <f>IF(E190="","",IF(dir!J163+1&gt;VLOOKUP(I190,Schaal2014,22,FALSE),dir!J163,dir!J163+1))</f>
        <v/>
      </c>
      <c r="K190" s="178" t="str">
        <f>IF(dir!K163="","",dir!K163)</f>
        <v/>
      </c>
      <c r="L190" s="871"/>
      <c r="M190" s="870">
        <f t="shared" ref="M190:N190" si="196">IF(M163="",0,M163)</f>
        <v>0</v>
      </c>
      <c r="N190" s="870">
        <f t="shared" si="196"/>
        <v>0</v>
      </c>
      <c r="O190" s="933" t="str">
        <f t="shared" si="179"/>
        <v/>
      </c>
      <c r="P190" s="933"/>
      <c r="Q190" s="933" t="str">
        <f t="shared" si="180"/>
        <v/>
      </c>
      <c r="R190" s="871"/>
      <c r="S190" s="934" t="str">
        <f t="shared" si="170"/>
        <v/>
      </c>
      <c r="T190" s="922" t="str">
        <f t="shared" si="181"/>
        <v/>
      </c>
      <c r="U190" s="1040" t="str">
        <f t="shared" si="182"/>
        <v/>
      </c>
      <c r="V190" s="169"/>
      <c r="Z190" s="855" t="str">
        <f t="shared" si="171"/>
        <v/>
      </c>
      <c r="AA190" s="90">
        <f>+tab!$C$156</f>
        <v>0.62</v>
      </c>
      <c r="AB190" s="856" t="e">
        <f t="shared" si="183"/>
        <v>#VALUE!</v>
      </c>
      <c r="AC190" s="856" t="e">
        <f t="shared" si="184"/>
        <v>#VALUE!</v>
      </c>
      <c r="AD190" s="856" t="e">
        <f t="shared" si="185"/>
        <v>#VALUE!</v>
      </c>
      <c r="AE190" s="39" t="e">
        <f t="shared" si="172"/>
        <v>#VALUE!</v>
      </c>
      <c r="AF190" s="39">
        <f t="shared" si="173"/>
        <v>0</v>
      </c>
      <c r="AG190" s="857">
        <f>IF(I190&gt;8,tab!C$157,tab!C$160)</f>
        <v>0.5</v>
      </c>
      <c r="AH190" s="39">
        <f t="shared" si="174"/>
        <v>0</v>
      </c>
      <c r="AI190" s="39">
        <f t="shared" si="175"/>
        <v>0</v>
      </c>
      <c r="AK190" s="39"/>
      <c r="AL190" s="39"/>
      <c r="AM190" s="92"/>
      <c r="AN190" s="174"/>
    </row>
    <row r="191" spans="3:40" ht="13.7" customHeight="1" x14ac:dyDescent="0.2">
      <c r="C191" s="35"/>
      <c r="D191" s="175" t="str">
        <f>IF(dir!D164=0,"",dir!D164)</f>
        <v/>
      </c>
      <c r="E191" s="175" t="str">
        <f>IF(dir!E164=0,"",dir!E164)</f>
        <v/>
      </c>
      <c r="F191" s="175" t="str">
        <f>IF(dir!F164=0,"",dir!F164)</f>
        <v/>
      </c>
      <c r="G191" s="38" t="str">
        <f t="shared" si="176"/>
        <v/>
      </c>
      <c r="H191" s="176" t="str">
        <f>IF(dir!H164=0,"",dir!H164)</f>
        <v/>
      </c>
      <c r="I191" s="177" t="str">
        <f t="shared" si="177"/>
        <v/>
      </c>
      <c r="J191" s="177" t="str">
        <f>IF(E191="","",IF(dir!J164+1&gt;VLOOKUP(I191,Schaal2014,22,FALSE),dir!J164,dir!J164+1))</f>
        <v/>
      </c>
      <c r="K191" s="178" t="str">
        <f>IF(dir!K164="","",dir!K164)</f>
        <v/>
      </c>
      <c r="L191" s="871"/>
      <c r="M191" s="870">
        <f t="shared" ref="M191:N191" si="197">IF(M164="",0,M164)</f>
        <v>0</v>
      </c>
      <c r="N191" s="870">
        <f t="shared" si="197"/>
        <v>0</v>
      </c>
      <c r="O191" s="933" t="str">
        <f t="shared" si="179"/>
        <v/>
      </c>
      <c r="P191" s="933"/>
      <c r="Q191" s="933" t="str">
        <f t="shared" si="180"/>
        <v/>
      </c>
      <c r="R191" s="871"/>
      <c r="S191" s="934" t="str">
        <f t="shared" si="170"/>
        <v/>
      </c>
      <c r="T191" s="922" t="str">
        <f t="shared" si="181"/>
        <v/>
      </c>
      <c r="U191" s="1040" t="str">
        <f t="shared" si="182"/>
        <v/>
      </c>
      <c r="V191" s="169"/>
      <c r="Z191" s="855" t="str">
        <f t="shared" si="171"/>
        <v/>
      </c>
      <c r="AA191" s="90">
        <f>+tab!$C$156</f>
        <v>0.62</v>
      </c>
      <c r="AB191" s="856" t="e">
        <f t="shared" si="183"/>
        <v>#VALUE!</v>
      </c>
      <c r="AC191" s="856" t="e">
        <f t="shared" si="184"/>
        <v>#VALUE!</v>
      </c>
      <c r="AD191" s="856" t="e">
        <f t="shared" si="185"/>
        <v>#VALUE!</v>
      </c>
      <c r="AE191" s="39" t="e">
        <f t="shared" si="172"/>
        <v>#VALUE!</v>
      </c>
      <c r="AF191" s="39">
        <f t="shared" si="173"/>
        <v>0</v>
      </c>
      <c r="AG191" s="857">
        <f>IF(I191&gt;8,tab!C$157,tab!C$160)</f>
        <v>0.5</v>
      </c>
      <c r="AH191" s="39">
        <f t="shared" si="174"/>
        <v>0</v>
      </c>
      <c r="AI191" s="39">
        <f t="shared" si="175"/>
        <v>0</v>
      </c>
      <c r="AK191" s="39"/>
      <c r="AL191" s="39"/>
      <c r="AM191" s="174"/>
      <c r="AN191" s="92"/>
    </row>
    <row r="192" spans="3:40" ht="13.7" customHeight="1" x14ac:dyDescent="0.2">
      <c r="C192" s="35"/>
      <c r="D192" s="175" t="str">
        <f>IF(dir!D165=0,"",dir!D165)</f>
        <v/>
      </c>
      <c r="E192" s="175" t="str">
        <f>IF(dir!E165=0,"",dir!E165)</f>
        <v/>
      </c>
      <c r="F192" s="175" t="str">
        <f>IF(dir!F165=0,"",dir!F165)</f>
        <v/>
      </c>
      <c r="G192" s="38" t="str">
        <f t="shared" si="176"/>
        <v/>
      </c>
      <c r="H192" s="176" t="str">
        <f>IF(dir!H165=0,"",dir!H165)</f>
        <v/>
      </c>
      <c r="I192" s="177" t="str">
        <f t="shared" si="177"/>
        <v/>
      </c>
      <c r="J192" s="177" t="str">
        <f>IF(E192="","",IF(dir!J165+1&gt;VLOOKUP(I192,Schaal2014,22,FALSE),dir!J165,dir!J165+1))</f>
        <v/>
      </c>
      <c r="K192" s="178" t="str">
        <f>IF(dir!K165="","",dir!K165)</f>
        <v/>
      </c>
      <c r="L192" s="871"/>
      <c r="M192" s="870">
        <f t="shared" ref="M192:N192" si="198">IF(M165="",0,M165)</f>
        <v>0</v>
      </c>
      <c r="N192" s="870">
        <f t="shared" si="198"/>
        <v>0</v>
      </c>
      <c r="O192" s="933" t="str">
        <f t="shared" si="179"/>
        <v/>
      </c>
      <c r="P192" s="933"/>
      <c r="Q192" s="933" t="str">
        <f t="shared" si="180"/>
        <v/>
      </c>
      <c r="R192" s="871"/>
      <c r="S192" s="934" t="str">
        <f t="shared" si="170"/>
        <v/>
      </c>
      <c r="T192" s="922" t="str">
        <f t="shared" si="181"/>
        <v/>
      </c>
      <c r="U192" s="1040" t="str">
        <f t="shared" si="182"/>
        <v/>
      </c>
      <c r="V192" s="169"/>
      <c r="Z192" s="855" t="str">
        <f t="shared" si="171"/>
        <v/>
      </c>
      <c r="AA192" s="90">
        <f>+tab!$C$156</f>
        <v>0.62</v>
      </c>
      <c r="AB192" s="856" t="e">
        <f t="shared" si="183"/>
        <v>#VALUE!</v>
      </c>
      <c r="AC192" s="856" t="e">
        <f t="shared" si="184"/>
        <v>#VALUE!</v>
      </c>
      <c r="AD192" s="856" t="e">
        <f t="shared" si="185"/>
        <v>#VALUE!</v>
      </c>
      <c r="AE192" s="39" t="e">
        <f t="shared" si="172"/>
        <v>#VALUE!</v>
      </c>
      <c r="AF192" s="39">
        <f t="shared" si="173"/>
        <v>0</v>
      </c>
      <c r="AG192" s="857">
        <f>IF(I192&gt;8,tab!C$157,tab!C$160)</f>
        <v>0.5</v>
      </c>
      <c r="AH192" s="39">
        <f t="shared" si="174"/>
        <v>0</v>
      </c>
      <c r="AI192" s="39">
        <f t="shared" si="175"/>
        <v>0</v>
      </c>
      <c r="AK192" s="39"/>
      <c r="AL192" s="39"/>
      <c r="AM192" s="174"/>
      <c r="AN192" s="92"/>
    </row>
    <row r="193" spans="3:38" ht="13.7" customHeight="1" x14ac:dyDescent="0.2">
      <c r="C193" s="35"/>
      <c r="D193" s="31"/>
      <c r="E193" s="31"/>
      <c r="F193" s="31"/>
      <c r="G193" s="184"/>
      <c r="H193" s="1179"/>
      <c r="I193" s="36"/>
      <c r="J193" s="36"/>
      <c r="K193" s="951">
        <f>SUM(K178:K192)</f>
        <v>1</v>
      </c>
      <c r="L193" s="858"/>
      <c r="M193" s="952">
        <f t="shared" ref="M193:Q193" si="199">SUM(M178:M192)</f>
        <v>0</v>
      </c>
      <c r="N193" s="952">
        <f t="shared" si="199"/>
        <v>0</v>
      </c>
      <c r="O193" s="952">
        <f t="shared" si="199"/>
        <v>40</v>
      </c>
      <c r="P193" s="952">
        <f t="shared" si="199"/>
        <v>0</v>
      </c>
      <c r="Q193" s="952">
        <f t="shared" si="199"/>
        <v>40</v>
      </c>
      <c r="R193" s="858"/>
      <c r="S193" s="953">
        <f>SUM(S178:S192)</f>
        <v>67708.512260397823</v>
      </c>
      <c r="T193" s="953">
        <f t="shared" ref="T193:U193" si="200">SUM(T178:T192)</f>
        <v>1672.8477396021699</v>
      </c>
      <c r="U193" s="954">
        <f t="shared" si="200"/>
        <v>69381.359999999986</v>
      </c>
      <c r="V193" s="185"/>
      <c r="AB193" s="39"/>
      <c r="AC193" s="39"/>
      <c r="AI193" s="40">
        <f>SUM(AI178:AI192)</f>
        <v>0</v>
      </c>
      <c r="AK193" s="39"/>
      <c r="AL193" s="39"/>
    </row>
    <row r="194" spans="3:38" ht="13.7" customHeight="1" x14ac:dyDescent="0.2">
      <c r="C194" s="41"/>
      <c r="D194" s="187"/>
      <c r="E194" s="187"/>
      <c r="F194" s="187"/>
      <c r="G194" s="188"/>
      <c r="H194" s="1180"/>
      <c r="I194" s="188"/>
      <c r="J194" s="189"/>
      <c r="K194" s="190"/>
      <c r="L194" s="190"/>
      <c r="M194" s="187"/>
      <c r="N194" s="187"/>
      <c r="O194" s="187"/>
      <c r="P194" s="187"/>
      <c r="Q194" s="187"/>
      <c r="R194" s="190"/>
      <c r="S194" s="189"/>
      <c r="T194" s="189"/>
      <c r="U194" s="191"/>
      <c r="V194" s="194"/>
    </row>
    <row r="265" spans="4:38" ht="13.7" customHeight="1" x14ac:dyDescent="0.2">
      <c r="D265" s="39"/>
      <c r="E265" s="219" t="s">
        <v>137</v>
      </c>
      <c r="F265" s="39"/>
      <c r="H265" s="9"/>
      <c r="I265" s="9"/>
      <c r="J265" s="9"/>
      <c r="K265" s="9"/>
      <c r="L265" s="39"/>
      <c r="R265" s="39"/>
      <c r="S265" s="39"/>
      <c r="T265" s="39"/>
      <c r="AB265" s="39"/>
      <c r="AC265" s="39"/>
      <c r="AK265" s="39"/>
      <c r="AL265" s="39"/>
    </row>
    <row r="266" spans="4:38" ht="13.7" customHeight="1" x14ac:dyDescent="0.2">
      <c r="D266" s="39"/>
      <c r="E266" s="219" t="s">
        <v>138</v>
      </c>
      <c r="F266" s="39"/>
      <c r="H266" s="9"/>
      <c r="I266" s="9"/>
      <c r="J266" s="9"/>
      <c r="K266" s="9"/>
      <c r="L266" s="39"/>
      <c r="R266" s="39"/>
      <c r="S266" s="39"/>
      <c r="T266" s="39"/>
      <c r="AB266" s="39"/>
      <c r="AC266" s="39"/>
      <c r="AK266" s="39"/>
      <c r="AL266" s="39"/>
    </row>
    <row r="267" spans="4:38" ht="13.7" customHeight="1" x14ac:dyDescent="0.2">
      <c r="D267" s="39"/>
      <c r="E267" s="219" t="s">
        <v>139</v>
      </c>
      <c r="F267" s="39"/>
      <c r="H267" s="9"/>
      <c r="I267" s="9"/>
      <c r="J267" s="9"/>
      <c r="K267" s="9"/>
      <c r="L267" s="39"/>
      <c r="R267" s="39"/>
      <c r="S267" s="39"/>
      <c r="T267" s="39"/>
      <c r="AB267" s="39"/>
      <c r="AC267" s="39"/>
      <c r="AK267" s="39"/>
      <c r="AL267" s="39"/>
    </row>
    <row r="268" spans="4:38" ht="13.7" customHeight="1" x14ac:dyDescent="0.2">
      <c r="D268" s="39"/>
      <c r="E268" s="219" t="s">
        <v>140</v>
      </c>
      <c r="F268" s="39"/>
      <c r="H268" s="9"/>
      <c r="I268" s="9"/>
      <c r="J268" s="9"/>
      <c r="K268" s="9"/>
      <c r="L268" s="39"/>
      <c r="R268" s="39"/>
      <c r="S268" s="39"/>
      <c r="T268" s="39"/>
      <c r="AB268" s="39"/>
      <c r="AC268" s="39"/>
      <c r="AK268" s="39"/>
      <c r="AL268" s="39"/>
    </row>
    <row r="269" spans="4:38" ht="13.7" customHeight="1" x14ac:dyDescent="0.2">
      <c r="D269" s="39"/>
      <c r="E269" s="219" t="s">
        <v>141</v>
      </c>
      <c r="F269" s="39"/>
      <c r="H269" s="9"/>
      <c r="I269" s="9"/>
      <c r="J269" s="9"/>
      <c r="K269" s="9"/>
      <c r="L269" s="39"/>
      <c r="R269" s="39"/>
      <c r="S269" s="39"/>
      <c r="T269" s="39"/>
      <c r="AB269" s="39"/>
      <c r="AC269" s="39"/>
      <c r="AK269" s="39"/>
      <c r="AL269" s="39"/>
    </row>
    <row r="270" spans="4:38" ht="13.7" customHeight="1" x14ac:dyDescent="0.2">
      <c r="D270" s="39"/>
      <c r="E270" s="219" t="s">
        <v>142</v>
      </c>
      <c r="F270" s="39"/>
      <c r="H270" s="9"/>
      <c r="I270" s="9"/>
      <c r="J270" s="9"/>
      <c r="K270" s="9"/>
      <c r="L270" s="39"/>
      <c r="R270" s="39"/>
      <c r="S270" s="39"/>
      <c r="T270" s="39"/>
      <c r="AB270" s="39"/>
      <c r="AC270" s="39"/>
      <c r="AK270" s="39"/>
      <c r="AL270" s="39"/>
    </row>
    <row r="271" spans="4:38" ht="13.7" customHeight="1" x14ac:dyDescent="0.2">
      <c r="D271" s="39"/>
      <c r="E271" s="219" t="s">
        <v>143</v>
      </c>
      <c r="F271" s="39"/>
      <c r="H271" s="9"/>
      <c r="I271" s="9"/>
      <c r="J271" s="9"/>
      <c r="K271" s="9"/>
      <c r="L271" s="39"/>
      <c r="R271" s="39"/>
      <c r="S271" s="39"/>
      <c r="T271" s="39"/>
      <c r="AB271" s="39"/>
      <c r="AC271" s="39"/>
      <c r="AK271" s="39"/>
      <c r="AL271" s="39"/>
    </row>
    <row r="272" spans="4:38" ht="13.7" customHeight="1" x14ac:dyDescent="0.2">
      <c r="D272" s="39"/>
      <c r="E272" s="219" t="s">
        <v>144</v>
      </c>
      <c r="F272" s="39"/>
      <c r="H272" s="9"/>
      <c r="I272" s="9"/>
      <c r="J272" s="9"/>
      <c r="K272" s="9"/>
      <c r="L272" s="39"/>
      <c r="R272" s="39"/>
      <c r="S272" s="39"/>
      <c r="T272" s="39"/>
      <c r="AB272" s="39"/>
      <c r="AC272" s="39"/>
      <c r="AK272" s="39"/>
      <c r="AL272" s="39"/>
    </row>
    <row r="273" spans="4:38" ht="13.7" customHeight="1" x14ac:dyDescent="0.2">
      <c r="D273" s="39"/>
      <c r="E273" s="219" t="s">
        <v>145</v>
      </c>
      <c r="F273" s="39"/>
      <c r="H273" s="9"/>
      <c r="I273" s="9"/>
      <c r="J273" s="9"/>
      <c r="K273" s="9"/>
      <c r="L273" s="39"/>
      <c r="R273" s="39"/>
      <c r="S273" s="39"/>
      <c r="T273" s="39"/>
      <c r="AB273" s="39"/>
      <c r="AC273" s="39"/>
      <c r="AK273" s="39"/>
      <c r="AL273" s="39"/>
    </row>
    <row r="274" spans="4:38" ht="13.7" customHeight="1" x14ac:dyDescent="0.2">
      <c r="D274" s="39"/>
      <c r="E274" s="219" t="s">
        <v>146</v>
      </c>
      <c r="F274" s="39"/>
      <c r="H274" s="9"/>
      <c r="I274" s="9"/>
      <c r="J274" s="9"/>
      <c r="K274" s="9"/>
      <c r="L274" s="39"/>
      <c r="R274" s="39"/>
      <c r="S274" s="39"/>
      <c r="T274" s="39"/>
      <c r="AB274" s="39"/>
      <c r="AC274" s="39"/>
      <c r="AK274" s="39"/>
      <c r="AL274" s="39"/>
    </row>
    <row r="275" spans="4:38" ht="13.7" customHeight="1" x14ac:dyDescent="0.2">
      <c r="D275" s="39"/>
      <c r="E275" s="219" t="s">
        <v>147</v>
      </c>
      <c r="F275" s="39"/>
      <c r="H275" s="9"/>
      <c r="I275" s="9"/>
      <c r="J275" s="9"/>
      <c r="K275" s="9"/>
      <c r="L275" s="39"/>
      <c r="R275" s="39"/>
      <c r="S275" s="39"/>
      <c r="T275" s="39"/>
      <c r="AB275" s="39"/>
      <c r="AC275" s="39"/>
      <c r="AK275" s="39"/>
      <c r="AL275" s="39"/>
    </row>
    <row r="276" spans="4:38" ht="13.7" customHeight="1" x14ac:dyDescent="0.2">
      <c r="D276" s="39"/>
      <c r="E276" s="219" t="s">
        <v>148</v>
      </c>
      <c r="F276" s="39"/>
      <c r="H276" s="9"/>
      <c r="I276" s="9"/>
      <c r="J276" s="9"/>
      <c r="K276" s="9"/>
      <c r="L276" s="39"/>
      <c r="R276" s="39"/>
      <c r="S276" s="39"/>
      <c r="T276" s="39"/>
      <c r="AB276" s="39"/>
      <c r="AC276" s="39"/>
      <c r="AK276" s="39"/>
      <c r="AL276" s="39"/>
    </row>
    <row r="277" spans="4:38" ht="13.7" customHeight="1" x14ac:dyDescent="0.2">
      <c r="D277" s="39"/>
      <c r="E277" s="220" t="s">
        <v>159</v>
      </c>
      <c r="F277" s="39"/>
      <c r="H277" s="9"/>
      <c r="I277" s="9"/>
      <c r="J277" s="9"/>
      <c r="K277" s="9"/>
      <c r="L277" s="39"/>
      <c r="R277" s="39"/>
      <c r="S277" s="39"/>
      <c r="T277" s="39"/>
      <c r="AB277" s="39"/>
      <c r="AC277" s="39"/>
      <c r="AK277" s="39"/>
      <c r="AL277" s="39"/>
    </row>
    <row r="278" spans="4:38" ht="13.7" customHeight="1" x14ac:dyDescent="0.2">
      <c r="D278" s="39"/>
      <c r="E278" s="220" t="s">
        <v>160</v>
      </c>
      <c r="F278" s="39"/>
      <c r="H278" s="9"/>
      <c r="I278" s="9"/>
      <c r="J278" s="9"/>
      <c r="K278" s="9"/>
      <c r="L278" s="39"/>
      <c r="R278" s="39"/>
      <c r="S278" s="39"/>
      <c r="T278" s="39"/>
      <c r="AB278" s="39"/>
      <c r="AC278" s="39"/>
      <c r="AK278" s="39"/>
      <c r="AL278" s="39"/>
    </row>
    <row r="279" spans="4:38" ht="13.7" customHeight="1" x14ac:dyDescent="0.2">
      <c r="D279" s="39"/>
      <c r="E279" s="220" t="s">
        <v>161</v>
      </c>
      <c r="F279" s="39"/>
      <c r="H279" s="9"/>
      <c r="I279" s="9"/>
      <c r="J279" s="9"/>
      <c r="K279" s="9"/>
      <c r="L279" s="39"/>
      <c r="R279" s="39"/>
      <c r="S279" s="39"/>
      <c r="T279" s="39"/>
      <c r="AB279" s="39"/>
      <c r="AC279" s="39"/>
      <c r="AK279" s="39"/>
      <c r="AL279" s="39"/>
    </row>
    <row r="280" spans="4:38" ht="13.7" customHeight="1" x14ac:dyDescent="0.2">
      <c r="D280" s="39"/>
      <c r="E280" s="220" t="s">
        <v>162</v>
      </c>
      <c r="F280" s="39"/>
      <c r="H280" s="9"/>
      <c r="I280" s="9"/>
      <c r="J280" s="9"/>
      <c r="K280" s="9"/>
      <c r="L280" s="39"/>
      <c r="R280" s="39"/>
      <c r="S280" s="39"/>
      <c r="T280" s="39"/>
      <c r="AB280" s="39"/>
      <c r="AC280" s="39"/>
      <c r="AK280" s="39"/>
      <c r="AL280" s="39"/>
    </row>
    <row r="281" spans="4:38" ht="13.7" customHeight="1" x14ac:dyDescent="0.2">
      <c r="D281" s="39"/>
      <c r="E281" s="220" t="s">
        <v>163</v>
      </c>
      <c r="F281" s="39"/>
      <c r="H281" s="9"/>
      <c r="I281" s="9"/>
      <c r="J281" s="9"/>
      <c r="K281" s="9"/>
      <c r="L281" s="39"/>
      <c r="R281" s="39"/>
      <c r="S281" s="39"/>
      <c r="T281" s="39"/>
      <c r="AB281" s="39"/>
      <c r="AC281" s="39"/>
      <c r="AK281" s="39"/>
      <c r="AL281" s="39"/>
    </row>
  </sheetData>
  <sheetProtection algorithmName="SHA-512" hashValue="tpky6ZZbmxlO6+CLBeag7m6rrBBThOKtOPeP9g7qEP1bsx/NG5HN755vM/GVKO6HvPOoksgNYZsmDF4q+E/yBw==" saltValue="Q4EyPGPKddCQijvsdEaboQ==" spinCount="100000" sheet="1" objects="1" scenarios="1"/>
  <mergeCells count="14">
    <mergeCell ref="D147:K147"/>
    <mergeCell ref="S147:U147"/>
    <mergeCell ref="D174:K174"/>
    <mergeCell ref="S174:U174"/>
    <mergeCell ref="D12:K12"/>
    <mergeCell ref="D39:K39"/>
    <mergeCell ref="S39:U39"/>
    <mergeCell ref="D66:K66"/>
    <mergeCell ref="S66:U66"/>
    <mergeCell ref="D93:K93"/>
    <mergeCell ref="S93:U93"/>
    <mergeCell ref="D120:K120"/>
    <mergeCell ref="S120:U120"/>
    <mergeCell ref="S12:U12"/>
  </mergeCells>
  <dataValidations count="3">
    <dataValidation type="list" allowBlank="1" showInputMessage="1" showErrorMessage="1" sqref="I43:I57 I16:I30 I124:I138 I97:I111 I151:I165 I70:I84 I178:I192">
      <formula1>"AA,AB,AC,AD,AE,DA,DB,DBuit,DC,DCuit,DD,DE,meerh bas DA11, meerh sbo DB10, meerh sbo DB11, meerh sbo DC13, meerh sbo DCuit15"</formula1>
    </dataValidation>
    <dataValidation type="list" allowBlank="1" showInputMessage="1" showErrorMessage="1" sqref="I114 I141 I168">
      <formula1>"LIOa,LIOb,J1,J2,J3,J4,J5,J6,1,2,3,4,5,6,7,8,9,10,11,12,13,14,15,LA,LB,LC,LD,LE,ID1,ID2,ID3"</formula1>
    </dataValidation>
    <dataValidation type="list" allowBlank="1" showInputMessage="1" showErrorMessage="1" sqref="I116:I118 I87:I91 I143:I145 I170:I172 I60:I64">
      <formula1>"LA,LB,LC,LD,LE"</formula1>
    </dataValidation>
  </dataValidations>
  <pageMargins left="0.7" right="0.7" top="0.75" bottom="0.75" header="0.3" footer="0.3"/>
  <pageSetup paperSize="9" scale="54" orientation="landscape" r:id="rId1"/>
  <headerFooter>
    <oddHeader>&amp;L&amp;"Arial,Vet"&amp;F&amp;R&amp;"Arial,Vet"&amp;A</oddHeader>
    <oddFooter>&amp;L&amp;"Arial,Vet"keizer / goedhart&amp;C&amp;"Arial,Vet"pagina &amp;P&amp;R&amp;"Arial,Vet"&amp;D</oddFooter>
  </headerFooter>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T798"/>
  <sheetViews>
    <sheetView zoomScale="85" zoomScaleNormal="85" workbookViewId="0">
      <selection activeCell="B2" sqref="B2"/>
    </sheetView>
  </sheetViews>
  <sheetFormatPr defaultColWidth="9.140625" defaultRowHeight="13.9" customHeight="1" x14ac:dyDescent="0.2"/>
  <cols>
    <col min="1" max="1" width="3.7109375" style="39" customWidth="1"/>
    <col min="2" max="3" width="2.7109375" style="39" customWidth="1"/>
    <col min="4" max="4" width="8.7109375" style="84" customWidth="1"/>
    <col min="5" max="6" width="20.7109375" style="84" customWidth="1"/>
    <col min="7" max="7" width="6.7109375" style="9" customWidth="1"/>
    <col min="8" max="8" width="8.5703125" style="1170" customWidth="1"/>
    <col min="9" max="10" width="6.7109375" style="87" customWidth="1"/>
    <col min="11" max="11" width="6.7109375" style="86" customWidth="1"/>
    <col min="12" max="12" width="0.85546875" style="86" customWidth="1"/>
    <col min="13" max="15" width="10.85546875" style="86" customWidth="1"/>
    <col min="16" max="16" width="10.85546875" style="87" customWidth="1"/>
    <col min="17" max="17" width="10.85546875" style="39" customWidth="1"/>
    <col min="18" max="18" width="0.85546875" style="86" customWidth="1"/>
    <col min="19" max="20" width="10.85546875" style="89" customWidth="1"/>
    <col min="21" max="21" width="10.85546875" style="1057" customWidth="1"/>
    <col min="22" max="23" width="2.7109375" style="39" customWidth="1"/>
    <col min="24" max="25" width="20.7109375" style="39" customWidth="1"/>
    <col min="26" max="35" width="8.7109375" style="957" customWidth="1"/>
    <col min="36" max="37" width="10.7109375" style="958" customWidth="1"/>
    <col min="38" max="39" width="10.7109375" style="959" customWidth="1"/>
    <col min="40" max="40" width="10.7109375" style="960" customWidth="1"/>
    <col min="41" max="41" width="1.7109375" style="39" customWidth="1"/>
    <col min="42" max="44" width="8.7109375" style="39" customWidth="1"/>
    <col min="45" max="45" width="1.5703125" style="39" customWidth="1"/>
    <col min="46" max="46" width="12.7109375" style="39" customWidth="1"/>
    <col min="47" max="47" width="12.7109375" style="9" customWidth="1"/>
    <col min="48" max="48" width="12.7109375" style="94" customWidth="1"/>
    <col min="49" max="49" width="12.7109375" style="39" customWidth="1"/>
    <col min="50" max="50" width="1.5703125" style="39" customWidth="1"/>
    <col min="51" max="52" width="10.7109375" style="39" customWidth="1"/>
    <col min="53" max="54" width="2.7109375" style="39" customWidth="1"/>
    <col min="55" max="60" width="9.28515625" style="39" bestFit="1" customWidth="1"/>
    <col min="61" max="16384" width="9.140625" style="39"/>
  </cols>
  <sheetData>
    <row r="2" spans="1:72" ht="13.9" customHeight="1" x14ac:dyDescent="0.2">
      <c r="B2" s="10"/>
      <c r="C2" s="11"/>
      <c r="D2" s="66"/>
      <c r="E2" s="66"/>
      <c r="F2" s="66"/>
      <c r="G2" s="12"/>
      <c r="H2" s="1171"/>
      <c r="I2" s="97"/>
      <c r="J2" s="97"/>
      <c r="K2" s="96"/>
      <c r="L2" s="96"/>
      <c r="M2" s="96"/>
      <c r="N2" s="96"/>
      <c r="O2" s="96"/>
      <c r="P2" s="97"/>
      <c r="Q2" s="11"/>
      <c r="R2" s="96"/>
      <c r="S2" s="98"/>
      <c r="T2" s="98"/>
      <c r="U2" s="1043"/>
      <c r="V2" s="11"/>
      <c r="W2" s="13"/>
    </row>
    <row r="3" spans="1:72" ht="13.9" customHeight="1" x14ac:dyDescent="0.2">
      <c r="B3" s="20"/>
      <c r="C3" s="22"/>
      <c r="D3" s="67"/>
      <c r="E3" s="67"/>
      <c r="F3" s="67"/>
      <c r="G3" s="23"/>
      <c r="H3" s="1172"/>
      <c r="I3" s="103"/>
      <c r="J3" s="103"/>
      <c r="K3" s="102"/>
      <c r="L3" s="102"/>
      <c r="M3" s="102"/>
      <c r="N3" s="102"/>
      <c r="O3" s="102"/>
      <c r="P3" s="103"/>
      <c r="Q3" s="22"/>
      <c r="R3" s="102"/>
      <c r="S3" s="104"/>
      <c r="T3" s="104"/>
      <c r="U3" s="1044"/>
      <c r="V3" s="22"/>
      <c r="W3" s="24"/>
    </row>
    <row r="4" spans="1:72" s="122" customFormat="1" ht="18.75" customHeight="1" x14ac:dyDescent="0.3">
      <c r="A4" s="107"/>
      <c r="B4" s="108"/>
      <c r="C4" s="611" t="s">
        <v>184</v>
      </c>
      <c r="D4" s="109"/>
      <c r="E4" s="109"/>
      <c r="F4" s="109"/>
      <c r="G4" s="1173"/>
      <c r="H4" s="1174"/>
      <c r="I4" s="111"/>
      <c r="J4" s="111"/>
      <c r="K4" s="110"/>
      <c r="L4" s="110"/>
      <c r="M4" s="110"/>
      <c r="N4" s="110"/>
      <c r="O4" s="110"/>
      <c r="P4" s="111"/>
      <c r="Q4" s="109"/>
      <c r="R4" s="110"/>
      <c r="S4" s="112"/>
      <c r="T4" s="112"/>
      <c r="U4" s="1045"/>
      <c r="V4" s="109"/>
      <c r="W4" s="115"/>
      <c r="X4" s="107"/>
      <c r="Y4" s="107"/>
      <c r="Z4" s="961"/>
      <c r="AA4" s="961"/>
      <c r="AB4" s="961"/>
      <c r="AC4" s="961"/>
      <c r="AD4" s="961"/>
      <c r="AE4" s="961"/>
      <c r="AF4" s="961"/>
      <c r="AG4" s="961"/>
      <c r="AH4" s="961"/>
      <c r="AI4" s="961"/>
      <c r="AJ4" s="962"/>
      <c r="AK4" s="962"/>
      <c r="AL4" s="963"/>
      <c r="AM4" s="963"/>
      <c r="AN4" s="964"/>
      <c r="AO4" s="116"/>
      <c r="AP4" s="116"/>
      <c r="AQ4" s="116"/>
      <c r="AR4" s="118"/>
      <c r="AS4" s="119"/>
      <c r="AT4" s="120"/>
      <c r="AU4" s="121"/>
      <c r="AV4" s="118"/>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row>
    <row r="5" spans="1:72" s="122" customFormat="1" ht="13.9" customHeight="1" x14ac:dyDescent="0.3">
      <c r="A5" s="107"/>
      <c r="B5" s="108"/>
      <c r="C5" s="305" t="str">
        <f>geg!G9</f>
        <v>De speciale school</v>
      </c>
      <c r="D5" s="109"/>
      <c r="E5" s="109"/>
      <c r="F5" s="109"/>
      <c r="G5" s="1173"/>
      <c r="H5" s="1174"/>
      <c r="I5" s="111"/>
      <c r="J5" s="111"/>
      <c r="K5" s="110"/>
      <c r="L5" s="110"/>
      <c r="M5" s="110"/>
      <c r="N5" s="110"/>
      <c r="O5" s="110"/>
      <c r="P5" s="111"/>
      <c r="Q5" s="109"/>
      <c r="R5" s="110"/>
      <c r="S5" s="112"/>
      <c r="T5" s="112"/>
      <c r="U5" s="1045"/>
      <c r="V5" s="109"/>
      <c r="W5" s="115"/>
      <c r="X5" s="107"/>
      <c r="Y5" s="107"/>
      <c r="Z5" s="961"/>
      <c r="AA5" s="961"/>
      <c r="AB5" s="961"/>
      <c r="AC5" s="961"/>
      <c r="AD5" s="961"/>
      <c r="AE5" s="961"/>
      <c r="AF5" s="961"/>
      <c r="AG5" s="961"/>
      <c r="AH5" s="961"/>
      <c r="AI5" s="961"/>
      <c r="AJ5" s="962"/>
      <c r="AK5" s="962"/>
      <c r="AL5" s="963"/>
      <c r="AM5" s="963"/>
      <c r="AN5" s="964"/>
      <c r="AO5" s="116"/>
      <c r="AP5" s="116"/>
      <c r="AQ5" s="116"/>
      <c r="AR5" s="118"/>
      <c r="AS5" s="119"/>
      <c r="AT5" s="120"/>
      <c r="AU5" s="121"/>
      <c r="AV5" s="118"/>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row>
    <row r="6" spans="1:72" ht="13.15" customHeight="1" x14ac:dyDescent="0.2">
      <c r="B6" s="20"/>
      <c r="C6" s="22"/>
      <c r="D6" s="22"/>
      <c r="E6" s="22"/>
      <c r="F6" s="67"/>
      <c r="G6" s="23"/>
      <c r="H6" s="1172"/>
      <c r="I6" s="103"/>
      <c r="J6" s="103"/>
      <c r="K6" s="102"/>
      <c r="L6" s="102"/>
      <c r="M6" s="102"/>
      <c r="N6" s="102"/>
      <c r="O6" s="102"/>
      <c r="P6" s="103"/>
      <c r="Q6" s="22"/>
      <c r="R6" s="102"/>
      <c r="S6" s="104"/>
      <c r="T6" s="104"/>
      <c r="U6" s="1044"/>
      <c r="V6" s="22"/>
      <c r="W6" s="24"/>
      <c r="AO6" s="85"/>
      <c r="AP6" s="85"/>
      <c r="AQ6" s="85"/>
      <c r="AR6" s="86"/>
      <c r="AS6" s="87"/>
      <c r="AT6" s="88"/>
      <c r="AU6" s="123"/>
      <c r="AV6" s="86"/>
    </row>
    <row r="7" spans="1:72" ht="13.15" customHeight="1" x14ac:dyDescent="0.2">
      <c r="B7" s="20"/>
      <c r="C7" s="22"/>
      <c r="D7" s="22"/>
      <c r="E7" s="22"/>
      <c r="F7" s="67"/>
      <c r="G7" s="23"/>
      <c r="H7" s="1172"/>
      <c r="I7" s="103"/>
      <c r="J7" s="103"/>
      <c r="K7" s="102"/>
      <c r="L7" s="102"/>
      <c r="M7" s="102"/>
      <c r="N7" s="102"/>
      <c r="O7" s="102"/>
      <c r="P7" s="103"/>
      <c r="Q7" s="22"/>
      <c r="R7" s="102"/>
      <c r="S7" s="104"/>
      <c r="T7" s="104"/>
      <c r="U7" s="1044"/>
      <c r="V7" s="22"/>
      <c r="W7" s="24"/>
      <c r="AO7" s="85"/>
      <c r="AP7" s="85"/>
      <c r="AQ7" s="85"/>
      <c r="AR7" s="86"/>
      <c r="AS7" s="87"/>
      <c r="AT7" s="88"/>
      <c r="AU7" s="123"/>
      <c r="AV7" s="86"/>
    </row>
    <row r="8" spans="1:72" s="124" customFormat="1" ht="13.15" customHeight="1" x14ac:dyDescent="0.25">
      <c r="B8" s="125"/>
      <c r="C8" s="22" t="s">
        <v>49</v>
      </c>
      <c r="D8" s="67"/>
      <c r="E8" s="274" t="str">
        <f>+tab!C2</f>
        <v>2014/15</v>
      </c>
      <c r="F8" s="127"/>
      <c r="G8" s="1175"/>
      <c r="H8" s="1176"/>
      <c r="I8" s="129"/>
      <c r="J8" s="129"/>
      <c r="K8" s="128"/>
      <c r="L8" s="128"/>
      <c r="M8" s="128"/>
      <c r="N8" s="128"/>
      <c r="O8" s="128"/>
      <c r="P8" s="129"/>
      <c r="Q8" s="130"/>
      <c r="R8" s="128"/>
      <c r="S8" s="131"/>
      <c r="T8" s="131"/>
      <c r="U8" s="1046"/>
      <c r="V8" s="130"/>
      <c r="W8" s="135"/>
      <c r="Z8" s="965"/>
      <c r="AA8" s="965"/>
      <c r="AB8" s="965"/>
      <c r="AC8" s="965"/>
      <c r="AD8" s="965"/>
      <c r="AE8" s="965"/>
      <c r="AF8" s="965"/>
      <c r="AG8" s="965"/>
      <c r="AH8" s="965"/>
      <c r="AI8" s="965"/>
      <c r="AJ8" s="966"/>
      <c r="AK8" s="966"/>
      <c r="AL8" s="967"/>
      <c r="AM8" s="967"/>
      <c r="AN8" s="968"/>
      <c r="AO8" s="136"/>
      <c r="AP8" s="136"/>
      <c r="AQ8" s="136"/>
      <c r="AR8" s="138"/>
      <c r="AS8" s="139"/>
      <c r="AT8" s="140"/>
      <c r="AU8" s="141"/>
      <c r="AV8" s="138"/>
    </row>
    <row r="9" spans="1:72" ht="13.15" customHeight="1" x14ac:dyDescent="0.2">
      <c r="B9" s="20"/>
      <c r="C9" s="22" t="s">
        <v>165</v>
      </c>
      <c r="D9" s="67"/>
      <c r="E9" s="126">
        <f>+tab!D3</f>
        <v>41913</v>
      </c>
      <c r="F9" s="142"/>
      <c r="G9" s="287"/>
      <c r="H9" s="1177"/>
      <c r="I9" s="103"/>
      <c r="J9" s="103"/>
      <c r="K9" s="102"/>
      <c r="L9" s="102"/>
      <c r="M9" s="102"/>
      <c r="N9" s="102"/>
      <c r="O9" s="102"/>
      <c r="P9" s="103"/>
      <c r="Q9" s="22"/>
      <c r="R9" s="102"/>
      <c r="S9" s="104"/>
      <c r="T9" s="104"/>
      <c r="U9" s="1044"/>
      <c r="V9" s="22"/>
      <c r="W9" s="24"/>
      <c r="AJ9" s="969"/>
      <c r="AK9" s="969"/>
      <c r="AL9" s="970"/>
      <c r="AM9" s="970"/>
      <c r="AO9" s="85"/>
      <c r="AP9" s="85"/>
      <c r="AQ9" s="85"/>
      <c r="AR9" s="86"/>
      <c r="AS9" s="87"/>
      <c r="AT9" s="88"/>
      <c r="AU9" s="123"/>
      <c r="AV9" s="86"/>
    </row>
    <row r="10" spans="1:72" ht="13.15" customHeight="1" x14ac:dyDescent="0.25">
      <c r="B10" s="20"/>
      <c r="C10" s="22"/>
      <c r="D10" s="143"/>
      <c r="E10" s="144"/>
      <c r="F10" s="142"/>
      <c r="G10" s="287"/>
      <c r="H10" s="1177"/>
      <c r="I10" s="103"/>
      <c r="J10" s="103"/>
      <c r="K10" s="102"/>
      <c r="L10" s="102"/>
      <c r="M10" s="102"/>
      <c r="N10" s="102"/>
      <c r="O10" s="102"/>
      <c r="P10" s="103"/>
      <c r="Q10" s="22"/>
      <c r="R10" s="102"/>
      <c r="S10" s="104"/>
      <c r="T10" s="104"/>
      <c r="U10" s="1044"/>
      <c r="V10" s="22"/>
      <c r="W10" s="24"/>
      <c r="AJ10" s="969"/>
      <c r="AK10" s="969"/>
      <c r="AL10" s="970"/>
      <c r="AM10" s="970"/>
      <c r="AO10" s="85"/>
      <c r="AP10" s="85"/>
      <c r="AQ10" s="85"/>
      <c r="AR10" s="86"/>
      <c r="AS10" s="87"/>
      <c r="AT10" s="88"/>
      <c r="AU10" s="123"/>
      <c r="AV10" s="86"/>
    </row>
    <row r="11" spans="1:72" ht="13.15" customHeight="1" x14ac:dyDescent="0.2">
      <c r="B11" s="20"/>
      <c r="C11" s="25"/>
      <c r="D11" s="145"/>
      <c r="E11" s="146"/>
      <c r="F11" s="68"/>
      <c r="G11" s="27"/>
      <c r="H11" s="147"/>
      <c r="I11" s="148"/>
      <c r="J11" s="148"/>
      <c r="K11" s="149"/>
      <c r="L11" s="149"/>
      <c r="M11" s="149"/>
      <c r="N11" s="149"/>
      <c r="O11" s="149"/>
      <c r="P11" s="148"/>
      <c r="Q11" s="26"/>
      <c r="R11" s="149"/>
      <c r="S11" s="150"/>
      <c r="T11" s="150"/>
      <c r="U11" s="1047"/>
      <c r="V11" s="28"/>
      <c r="W11" s="24"/>
      <c r="AO11" s="85"/>
      <c r="AP11" s="85"/>
      <c r="AQ11" s="85"/>
      <c r="AR11" s="86"/>
      <c r="AS11" s="87"/>
      <c r="AT11" s="88"/>
      <c r="AU11" s="123"/>
      <c r="AV11" s="86"/>
    </row>
    <row r="12" spans="1:72" s="222" customFormat="1" ht="13.15" customHeight="1" x14ac:dyDescent="0.2">
      <c r="B12" s="223"/>
      <c r="C12" s="224"/>
      <c r="D12" s="914" t="s">
        <v>166</v>
      </c>
      <c r="E12" s="923"/>
      <c r="F12" s="923"/>
      <c r="G12" s="917"/>
      <c r="H12" s="917"/>
      <c r="I12" s="1182"/>
      <c r="J12" s="1182"/>
      <c r="K12" s="1182"/>
      <c r="L12" s="924"/>
      <c r="M12" s="914" t="s">
        <v>627</v>
      </c>
      <c r="N12" s="925"/>
      <c r="O12" s="925"/>
      <c r="P12" s="925"/>
      <c r="Q12" s="925"/>
      <c r="R12" s="924"/>
      <c r="S12" s="1234" t="s">
        <v>637</v>
      </c>
      <c r="T12" s="1234"/>
      <c r="U12" s="1236"/>
      <c r="V12" s="225"/>
      <c r="W12" s="226"/>
      <c r="X12" s="227"/>
      <c r="Y12" s="227"/>
      <c r="Z12" s="971"/>
      <c r="AA12" s="971"/>
      <c r="AB12" s="971"/>
      <c r="AC12" s="971"/>
      <c r="AD12" s="971"/>
      <c r="AE12" s="971"/>
      <c r="AF12" s="971"/>
      <c r="AG12" s="971"/>
      <c r="AH12" s="971"/>
      <c r="AI12" s="971"/>
      <c r="AJ12" s="958"/>
      <c r="AK12" s="958"/>
      <c r="AL12" s="958"/>
      <c r="AM12" s="958"/>
      <c r="AN12" s="958"/>
      <c r="AW12" s="227"/>
      <c r="AX12" s="227"/>
    </row>
    <row r="13" spans="1:72" s="228" customFormat="1" ht="13.15" customHeight="1" x14ac:dyDescent="0.2">
      <c r="B13" s="229"/>
      <c r="C13" s="230"/>
      <c r="D13" s="898" t="s">
        <v>662</v>
      </c>
      <c r="E13" s="898" t="s">
        <v>121</v>
      </c>
      <c r="F13" s="898" t="s">
        <v>168</v>
      </c>
      <c r="G13" s="1168" t="s">
        <v>169</v>
      </c>
      <c r="H13" s="1169" t="s">
        <v>170</v>
      </c>
      <c r="I13" s="1168" t="s">
        <v>171</v>
      </c>
      <c r="J13" s="1168" t="s">
        <v>172</v>
      </c>
      <c r="K13" s="930" t="s">
        <v>173</v>
      </c>
      <c r="L13" s="927"/>
      <c r="M13" s="916" t="s">
        <v>628</v>
      </c>
      <c r="N13" s="916" t="s">
        <v>630</v>
      </c>
      <c r="O13" s="916" t="s">
        <v>632</v>
      </c>
      <c r="P13" s="916" t="s">
        <v>634</v>
      </c>
      <c r="Q13" s="918" t="s">
        <v>636</v>
      </c>
      <c r="R13" s="927"/>
      <c r="S13" s="928" t="s">
        <v>638</v>
      </c>
      <c r="T13" s="928" t="s">
        <v>641</v>
      </c>
      <c r="U13" s="1038" t="s">
        <v>174</v>
      </c>
      <c r="V13" s="231"/>
      <c r="W13" s="232"/>
      <c r="X13" s="233"/>
      <c r="Y13" s="233"/>
      <c r="Z13" s="972" t="s">
        <v>180</v>
      </c>
      <c r="AA13" s="973" t="s">
        <v>643</v>
      </c>
      <c r="AB13" s="974" t="s">
        <v>644</v>
      </c>
      <c r="AC13" s="974" t="s">
        <v>644</v>
      </c>
      <c r="AD13" s="974" t="s">
        <v>647</v>
      </c>
      <c r="AE13" s="974" t="s">
        <v>652</v>
      </c>
      <c r="AF13" s="974" t="s">
        <v>650</v>
      </c>
      <c r="AG13" s="974" t="s">
        <v>653</v>
      </c>
      <c r="AH13" s="974" t="s">
        <v>175</v>
      </c>
      <c r="AI13" s="975" t="s">
        <v>176</v>
      </c>
      <c r="AJ13" s="976" t="s">
        <v>185</v>
      </c>
      <c r="AK13" s="976" t="s">
        <v>186</v>
      </c>
      <c r="AL13" s="976" t="s">
        <v>187</v>
      </c>
      <c r="AM13" s="974" t="s">
        <v>188</v>
      </c>
      <c r="AN13" s="972" t="s">
        <v>1</v>
      </c>
      <c r="AW13" s="234"/>
      <c r="AX13" s="233"/>
    </row>
    <row r="14" spans="1:72" s="228" customFormat="1" ht="13.15" customHeight="1" x14ac:dyDescent="0.2">
      <c r="B14" s="229"/>
      <c r="C14" s="235"/>
      <c r="D14" s="935"/>
      <c r="E14" s="898"/>
      <c r="F14" s="929"/>
      <c r="G14" s="1168" t="s">
        <v>177</v>
      </c>
      <c r="H14" s="1169" t="s">
        <v>178</v>
      </c>
      <c r="I14" s="1168"/>
      <c r="J14" s="1168"/>
      <c r="K14" s="930" t="s">
        <v>179</v>
      </c>
      <c r="L14" s="927"/>
      <c r="M14" s="916" t="s">
        <v>629</v>
      </c>
      <c r="N14" s="916" t="s">
        <v>631</v>
      </c>
      <c r="O14" s="916" t="s">
        <v>633</v>
      </c>
      <c r="P14" s="916" t="s">
        <v>635</v>
      </c>
      <c r="Q14" s="918" t="s">
        <v>182</v>
      </c>
      <c r="R14" s="927"/>
      <c r="S14" s="928" t="s">
        <v>639</v>
      </c>
      <c r="T14" s="928" t="s">
        <v>640</v>
      </c>
      <c r="U14" s="1038" t="s">
        <v>182</v>
      </c>
      <c r="V14" s="236"/>
      <c r="W14" s="237"/>
      <c r="Z14" s="974" t="s">
        <v>642</v>
      </c>
      <c r="AA14" s="977">
        <f>+tab!$C$156</f>
        <v>0.62</v>
      </c>
      <c r="AB14" s="974" t="s">
        <v>645</v>
      </c>
      <c r="AC14" s="974" t="s">
        <v>646</v>
      </c>
      <c r="AD14" s="974" t="s">
        <v>648</v>
      </c>
      <c r="AE14" s="974" t="s">
        <v>651</v>
      </c>
      <c r="AF14" s="974" t="s">
        <v>651</v>
      </c>
      <c r="AG14" s="974" t="s">
        <v>649</v>
      </c>
      <c r="AH14" s="974"/>
      <c r="AI14" s="974" t="s">
        <v>181</v>
      </c>
      <c r="AJ14" s="978" t="s">
        <v>189</v>
      </c>
      <c r="AK14" s="978" t="s">
        <v>189</v>
      </c>
      <c r="AL14" s="976"/>
      <c r="AM14" s="974" t="s">
        <v>1</v>
      </c>
      <c r="AN14" s="972"/>
      <c r="AX14" s="238"/>
    </row>
    <row r="15" spans="1:72" ht="13.15" customHeight="1" x14ac:dyDescent="0.2">
      <c r="B15" s="20"/>
      <c r="C15" s="35"/>
      <c r="D15" s="1"/>
      <c r="E15" s="1"/>
      <c r="F15" s="1"/>
      <c r="G15" s="36"/>
      <c r="H15" s="1183"/>
      <c r="I15" s="325"/>
      <c r="J15" s="325"/>
      <c r="K15" s="172"/>
      <c r="L15" s="172"/>
      <c r="M15" s="172"/>
      <c r="N15" s="172"/>
      <c r="O15" s="172"/>
      <c r="P15" s="171"/>
      <c r="Q15" s="1"/>
      <c r="R15" s="172"/>
      <c r="S15" s="173"/>
      <c r="T15" s="173"/>
      <c r="U15" s="1048"/>
      <c r="V15" s="6"/>
      <c r="W15" s="24"/>
      <c r="AN15" s="972"/>
      <c r="AU15" s="39"/>
      <c r="AV15" s="39"/>
      <c r="AX15" s="174"/>
    </row>
    <row r="16" spans="1:72" ht="13.15" customHeight="1" x14ac:dyDescent="0.2">
      <c r="B16" s="20"/>
      <c r="C16" s="35"/>
      <c r="D16" s="175"/>
      <c r="E16" s="175" t="s">
        <v>183</v>
      </c>
      <c r="F16" s="175" t="s">
        <v>654</v>
      </c>
      <c r="G16" s="38">
        <v>23</v>
      </c>
      <c r="H16" s="176">
        <v>26665</v>
      </c>
      <c r="I16" s="38" t="s">
        <v>152</v>
      </c>
      <c r="J16" s="177">
        <v>10</v>
      </c>
      <c r="K16" s="178">
        <v>1</v>
      </c>
      <c r="L16" s="871"/>
      <c r="M16" s="859"/>
      <c r="N16" s="859"/>
      <c r="O16" s="920">
        <f>IF(K16="","",IF(K16*40&gt;40,40,K16*40))</f>
        <v>40</v>
      </c>
      <c r="P16" s="921">
        <f>IF(I16="","",IF(J16&lt;4,IF(40*K16&gt;40,40,40*K16),0))</f>
        <v>0</v>
      </c>
      <c r="Q16" s="921">
        <f>IF(K16="","",SUM(M16:P16))</f>
        <v>40</v>
      </c>
      <c r="R16" s="871"/>
      <c r="S16" s="922">
        <f t="shared" ref="S16:S47" si="0">IF(K16="","",(1659*K16-Q16)*AC16)</f>
        <v>54314.785822784812</v>
      </c>
      <c r="T16" s="922">
        <f t="shared" ref="T16:T47" si="1">IF(K16="","",(Q16*AD16)+AB16*(AE16+AF16*(1-AG16)))</f>
        <v>1341.9341772151897</v>
      </c>
      <c r="U16" s="1049">
        <f>IF(K16="","",SUM(S16:T16))</f>
        <v>55656.72</v>
      </c>
      <c r="V16" s="239"/>
      <c r="W16" s="179"/>
      <c r="X16" s="174"/>
      <c r="Y16" s="174"/>
      <c r="Z16" s="979">
        <f t="shared" ref="Z16:Z47" si="2">IF(I16="","",VLOOKUP(I16,Schaal2014,J16+1,FALSE))</f>
        <v>2863</v>
      </c>
      <c r="AA16" s="980">
        <f>+tab!$C$156</f>
        <v>0.62</v>
      </c>
      <c r="AB16" s="981">
        <f>Z16*12/1659</f>
        <v>20.708860759493671</v>
      </c>
      <c r="AC16" s="981">
        <f>Z16*12*(1+AA16)/1659</f>
        <v>33.548354430379746</v>
      </c>
      <c r="AD16" s="981">
        <f>AC16-AB16</f>
        <v>12.839493670886075</v>
      </c>
      <c r="AE16" s="982">
        <f t="shared" ref="AE16:AE47" si="3">O16+P16</f>
        <v>40</v>
      </c>
      <c r="AF16" s="982">
        <f t="shared" ref="AF16:AF47" si="4">M16+N16</f>
        <v>0</v>
      </c>
      <c r="AG16" s="983">
        <f>IF(H16&gt;8,tab!C$157,tab!C$160)</f>
        <v>0.5</v>
      </c>
      <c r="AH16" s="957">
        <f t="shared" ref="AH16:AH47" si="5">IF(G16&lt;25,0,IF(G16=25,25,IF(G16&lt;40,0,IF(G16=40,40,IF(G16&gt;=40,0)))))</f>
        <v>0</v>
      </c>
      <c r="AI16" s="957">
        <f t="shared" ref="AI16:AI47" si="6">IF(AH16=25,Z16*1.08*K16/2,IF(AH16=40,Z16*1.08*K16,IF(AH16=0,0)))</f>
        <v>0</v>
      </c>
      <c r="AJ16" s="984" t="b">
        <f t="shared" ref="AJ16:AJ47" si="7">DATE(YEAR($E$9),MONTH(H16),DAY(H16))&gt;$E$9</f>
        <v>0</v>
      </c>
      <c r="AK16" s="960">
        <f t="shared" ref="AK16:AK47" si="8">YEAR($E$9)-YEAR(H16)-AJ16</f>
        <v>41</v>
      </c>
      <c r="AL16" s="959">
        <f t="shared" ref="AL16:AL47" si="9">IF((H16=""),30,AK16)</f>
        <v>41</v>
      </c>
      <c r="AM16" s="959">
        <f>IF(AL16&gt;50,50,AL16)</f>
        <v>41</v>
      </c>
      <c r="AN16" s="985">
        <f>AM16*K16</f>
        <v>41</v>
      </c>
      <c r="AU16" s="39"/>
      <c r="AV16" s="39"/>
      <c r="AW16" s="174"/>
      <c r="AX16" s="92"/>
    </row>
    <row r="17" spans="2:50" ht="13.15" customHeight="1" x14ac:dyDescent="0.2">
      <c r="B17" s="20"/>
      <c r="C17" s="35"/>
      <c r="D17" s="175"/>
      <c r="E17" s="175"/>
      <c r="F17" s="175"/>
      <c r="G17" s="38"/>
      <c r="H17" s="176"/>
      <c r="I17" s="38"/>
      <c r="J17" s="177"/>
      <c r="K17" s="178"/>
      <c r="L17" s="871"/>
      <c r="M17" s="859"/>
      <c r="N17" s="859"/>
      <c r="O17" s="920" t="str">
        <f t="shared" ref="O17:O80" si="10">IF(K17="","",IF(K17*40&gt;40,40,K17*40))</f>
        <v/>
      </c>
      <c r="P17" s="921" t="str">
        <f t="shared" ref="P17:P80" si="11">IF(I17="","",IF(J17&lt;4,IF(40*K17&gt;40,40,40*K17),0))</f>
        <v/>
      </c>
      <c r="Q17" s="921" t="str">
        <f t="shared" ref="Q17:Q80" si="12">IF(K17="","",SUM(M17:P17))</f>
        <v/>
      </c>
      <c r="R17" s="871"/>
      <c r="S17" s="922" t="str">
        <f t="shared" si="0"/>
        <v/>
      </c>
      <c r="T17" s="922" t="str">
        <f t="shared" si="1"/>
        <v/>
      </c>
      <c r="U17" s="1049" t="str">
        <f t="shared" ref="U17:U80" si="13">IF(K17="","",SUM(S17:T17))</f>
        <v/>
      </c>
      <c r="V17" s="239"/>
      <c r="W17" s="179"/>
      <c r="X17" s="174"/>
      <c r="Y17" s="174"/>
      <c r="Z17" s="979" t="str">
        <f t="shared" si="2"/>
        <v/>
      </c>
      <c r="AA17" s="980">
        <f>+tab!$C$156</f>
        <v>0.62</v>
      </c>
      <c r="AB17" s="981" t="e">
        <f t="shared" ref="AB17:AB80" si="14">Z17*12/1659</f>
        <v>#VALUE!</v>
      </c>
      <c r="AC17" s="981" t="e">
        <f t="shared" ref="AC17:AC80" si="15">Z17*12*(1+AA17)/1659</f>
        <v>#VALUE!</v>
      </c>
      <c r="AD17" s="981" t="e">
        <f t="shared" ref="AD17:AD80" si="16">AC17-AB17</f>
        <v>#VALUE!</v>
      </c>
      <c r="AE17" s="982" t="e">
        <f t="shared" si="3"/>
        <v>#VALUE!</v>
      </c>
      <c r="AF17" s="982">
        <f t="shared" si="4"/>
        <v>0</v>
      </c>
      <c r="AG17" s="983">
        <f>IF(H17&gt;8,tab!C$157,tab!C$160)</f>
        <v>0.4</v>
      </c>
      <c r="AH17" s="957">
        <f t="shared" si="5"/>
        <v>0</v>
      </c>
      <c r="AI17" s="957">
        <f t="shared" si="6"/>
        <v>0</v>
      </c>
      <c r="AJ17" s="984" t="b">
        <f t="shared" si="7"/>
        <v>0</v>
      </c>
      <c r="AK17" s="960">
        <f t="shared" si="8"/>
        <v>114</v>
      </c>
      <c r="AL17" s="959">
        <f t="shared" si="9"/>
        <v>30</v>
      </c>
      <c r="AM17" s="959">
        <f t="shared" ref="AM17:AM80" si="17">IF((AL17)&gt;50,50,(AL17))</f>
        <v>30</v>
      </c>
      <c r="AN17" s="985">
        <f t="shared" ref="AN17:AN48" si="18">(AM17*(SUM(K17:K17)))</f>
        <v>0</v>
      </c>
      <c r="AU17" s="39"/>
      <c r="AV17" s="39"/>
      <c r="AW17" s="174"/>
      <c r="AX17" s="92"/>
    </row>
    <row r="18" spans="2:50" ht="13.15" customHeight="1" x14ac:dyDescent="0.2">
      <c r="B18" s="20"/>
      <c r="C18" s="35"/>
      <c r="D18" s="175"/>
      <c r="E18" s="175"/>
      <c r="F18" s="175"/>
      <c r="G18" s="38"/>
      <c r="H18" s="176"/>
      <c r="I18" s="38"/>
      <c r="J18" s="177"/>
      <c r="K18" s="178"/>
      <c r="L18" s="871"/>
      <c r="M18" s="859"/>
      <c r="N18" s="859"/>
      <c r="O18" s="920" t="str">
        <f t="shared" si="10"/>
        <v/>
      </c>
      <c r="P18" s="921" t="str">
        <f t="shared" si="11"/>
        <v/>
      </c>
      <c r="Q18" s="921" t="str">
        <f>IF(K18="","",SUM(M18:P18))</f>
        <v/>
      </c>
      <c r="R18" s="871"/>
      <c r="S18" s="922" t="str">
        <f t="shared" si="0"/>
        <v/>
      </c>
      <c r="T18" s="922" t="str">
        <f t="shared" si="1"/>
        <v/>
      </c>
      <c r="U18" s="1049" t="str">
        <f t="shared" si="13"/>
        <v/>
      </c>
      <c r="V18" s="185"/>
      <c r="W18" s="181"/>
      <c r="X18" s="182"/>
      <c r="Y18" s="182"/>
      <c r="Z18" s="979" t="str">
        <f t="shared" si="2"/>
        <v/>
      </c>
      <c r="AA18" s="980">
        <f>+tab!$C$156</f>
        <v>0.62</v>
      </c>
      <c r="AB18" s="981" t="e">
        <f t="shared" si="14"/>
        <v>#VALUE!</v>
      </c>
      <c r="AC18" s="981" t="e">
        <f t="shared" si="15"/>
        <v>#VALUE!</v>
      </c>
      <c r="AD18" s="981" t="e">
        <f t="shared" si="16"/>
        <v>#VALUE!</v>
      </c>
      <c r="AE18" s="982" t="e">
        <f t="shared" si="3"/>
        <v>#VALUE!</v>
      </c>
      <c r="AF18" s="982">
        <f t="shared" si="4"/>
        <v>0</v>
      </c>
      <c r="AG18" s="983">
        <f>IF(H18&gt;8,tab!C$157,tab!C$160)</f>
        <v>0.4</v>
      </c>
      <c r="AH18" s="957">
        <f t="shared" si="5"/>
        <v>0</v>
      </c>
      <c r="AI18" s="957">
        <f t="shared" si="6"/>
        <v>0</v>
      </c>
      <c r="AJ18" s="984" t="b">
        <f t="shared" si="7"/>
        <v>0</v>
      </c>
      <c r="AK18" s="960">
        <f t="shared" si="8"/>
        <v>114</v>
      </c>
      <c r="AL18" s="959">
        <f t="shared" si="9"/>
        <v>30</v>
      </c>
      <c r="AM18" s="959">
        <f t="shared" si="17"/>
        <v>30</v>
      </c>
      <c r="AN18" s="985">
        <f t="shared" si="18"/>
        <v>0</v>
      </c>
      <c r="AU18" s="39"/>
      <c r="AV18" s="39"/>
      <c r="AW18" s="92"/>
      <c r="AX18" s="174"/>
    </row>
    <row r="19" spans="2:50" ht="13.15" customHeight="1" x14ac:dyDescent="0.2">
      <c r="B19" s="20"/>
      <c r="C19" s="35"/>
      <c r="D19" s="175"/>
      <c r="E19" s="175"/>
      <c r="F19" s="175"/>
      <c r="G19" s="38"/>
      <c r="H19" s="176"/>
      <c r="I19" s="38"/>
      <c r="J19" s="177"/>
      <c r="K19" s="178"/>
      <c r="L19" s="871"/>
      <c r="M19" s="859"/>
      <c r="N19" s="859"/>
      <c r="O19" s="920" t="str">
        <f t="shared" si="10"/>
        <v/>
      </c>
      <c r="P19" s="921" t="str">
        <f t="shared" si="11"/>
        <v/>
      </c>
      <c r="Q19" s="921" t="str">
        <f t="shared" si="12"/>
        <v/>
      </c>
      <c r="R19" s="871"/>
      <c r="S19" s="922" t="str">
        <f t="shared" si="0"/>
        <v/>
      </c>
      <c r="T19" s="922" t="str">
        <f t="shared" si="1"/>
        <v/>
      </c>
      <c r="U19" s="1049" t="str">
        <f t="shared" si="13"/>
        <v/>
      </c>
      <c r="V19" s="185"/>
      <c r="W19" s="181"/>
      <c r="X19" s="182"/>
      <c r="Y19" s="182"/>
      <c r="Z19" s="979" t="str">
        <f t="shared" si="2"/>
        <v/>
      </c>
      <c r="AA19" s="980">
        <f>+tab!$C$156</f>
        <v>0.62</v>
      </c>
      <c r="AB19" s="981" t="e">
        <f t="shared" si="14"/>
        <v>#VALUE!</v>
      </c>
      <c r="AC19" s="981" t="e">
        <f t="shared" si="15"/>
        <v>#VALUE!</v>
      </c>
      <c r="AD19" s="981" t="e">
        <f t="shared" si="16"/>
        <v>#VALUE!</v>
      </c>
      <c r="AE19" s="982" t="e">
        <f t="shared" si="3"/>
        <v>#VALUE!</v>
      </c>
      <c r="AF19" s="982">
        <f t="shared" si="4"/>
        <v>0</v>
      </c>
      <c r="AG19" s="983">
        <f>IF(H19&gt;8,tab!C$157,tab!C$160)</f>
        <v>0.4</v>
      </c>
      <c r="AH19" s="957">
        <f t="shared" si="5"/>
        <v>0</v>
      </c>
      <c r="AI19" s="957">
        <f t="shared" si="6"/>
        <v>0</v>
      </c>
      <c r="AJ19" s="984" t="b">
        <f t="shared" si="7"/>
        <v>0</v>
      </c>
      <c r="AK19" s="960">
        <f t="shared" si="8"/>
        <v>114</v>
      </c>
      <c r="AL19" s="959">
        <f t="shared" si="9"/>
        <v>30</v>
      </c>
      <c r="AM19" s="959">
        <f t="shared" si="17"/>
        <v>30</v>
      </c>
      <c r="AN19" s="985">
        <f t="shared" si="18"/>
        <v>0</v>
      </c>
      <c r="AU19" s="39"/>
      <c r="AV19" s="39"/>
      <c r="AW19" s="92"/>
      <c r="AX19" s="174"/>
    </row>
    <row r="20" spans="2:50" ht="13.15" customHeight="1" x14ac:dyDescent="0.2">
      <c r="B20" s="20"/>
      <c r="C20" s="35"/>
      <c r="D20" s="175"/>
      <c r="E20" s="175"/>
      <c r="F20" s="175"/>
      <c r="G20" s="38"/>
      <c r="H20" s="176"/>
      <c r="I20" s="38"/>
      <c r="J20" s="177"/>
      <c r="K20" s="178"/>
      <c r="L20" s="871"/>
      <c r="M20" s="859"/>
      <c r="N20" s="859"/>
      <c r="O20" s="920" t="str">
        <f t="shared" si="10"/>
        <v/>
      </c>
      <c r="P20" s="921" t="str">
        <f t="shared" si="11"/>
        <v/>
      </c>
      <c r="Q20" s="921" t="str">
        <f t="shared" si="12"/>
        <v/>
      </c>
      <c r="R20" s="871"/>
      <c r="S20" s="922" t="str">
        <f t="shared" si="0"/>
        <v/>
      </c>
      <c r="T20" s="922" t="str">
        <f t="shared" si="1"/>
        <v/>
      </c>
      <c r="U20" s="1049" t="str">
        <f t="shared" si="13"/>
        <v/>
      </c>
      <c r="V20" s="239"/>
      <c r="W20" s="179"/>
      <c r="X20" s="174"/>
      <c r="Y20" s="174"/>
      <c r="Z20" s="979" t="str">
        <f t="shared" si="2"/>
        <v/>
      </c>
      <c r="AA20" s="980">
        <f>+tab!$C$156</f>
        <v>0.62</v>
      </c>
      <c r="AB20" s="981" t="e">
        <f t="shared" si="14"/>
        <v>#VALUE!</v>
      </c>
      <c r="AC20" s="981" t="e">
        <f t="shared" si="15"/>
        <v>#VALUE!</v>
      </c>
      <c r="AD20" s="981" t="e">
        <f t="shared" si="16"/>
        <v>#VALUE!</v>
      </c>
      <c r="AE20" s="982" t="e">
        <f t="shared" si="3"/>
        <v>#VALUE!</v>
      </c>
      <c r="AF20" s="982">
        <f t="shared" si="4"/>
        <v>0</v>
      </c>
      <c r="AG20" s="983">
        <f>IF(H20&gt;8,tab!C$157,tab!C$160)</f>
        <v>0.4</v>
      </c>
      <c r="AH20" s="957">
        <f t="shared" si="5"/>
        <v>0</v>
      </c>
      <c r="AI20" s="957">
        <f t="shared" si="6"/>
        <v>0</v>
      </c>
      <c r="AJ20" s="984" t="b">
        <f t="shared" si="7"/>
        <v>0</v>
      </c>
      <c r="AK20" s="960">
        <f t="shared" si="8"/>
        <v>114</v>
      </c>
      <c r="AL20" s="959">
        <f t="shared" si="9"/>
        <v>30</v>
      </c>
      <c r="AM20" s="959">
        <f t="shared" si="17"/>
        <v>30</v>
      </c>
      <c r="AN20" s="985">
        <f t="shared" si="18"/>
        <v>0</v>
      </c>
      <c r="AU20" s="39"/>
      <c r="AV20" s="39"/>
      <c r="AW20" s="174"/>
    </row>
    <row r="21" spans="2:50" ht="13.15" customHeight="1" x14ac:dyDescent="0.2">
      <c r="B21" s="20"/>
      <c r="C21" s="35"/>
      <c r="D21" s="175"/>
      <c r="E21" s="175"/>
      <c r="F21" s="175"/>
      <c r="G21" s="38"/>
      <c r="H21" s="176"/>
      <c r="I21" s="38"/>
      <c r="J21" s="177"/>
      <c r="K21" s="178"/>
      <c r="L21" s="871"/>
      <c r="M21" s="859"/>
      <c r="N21" s="859"/>
      <c r="O21" s="920" t="str">
        <f t="shared" si="10"/>
        <v/>
      </c>
      <c r="P21" s="921" t="str">
        <f t="shared" si="11"/>
        <v/>
      </c>
      <c r="Q21" s="921" t="str">
        <f t="shared" si="12"/>
        <v/>
      </c>
      <c r="R21" s="871"/>
      <c r="S21" s="922" t="str">
        <f t="shared" si="0"/>
        <v/>
      </c>
      <c r="T21" s="922" t="str">
        <f t="shared" si="1"/>
        <v/>
      </c>
      <c r="U21" s="1049" t="str">
        <f t="shared" si="13"/>
        <v/>
      </c>
      <c r="V21" s="239"/>
      <c r="W21" s="179"/>
      <c r="X21" s="174"/>
      <c r="Y21" s="174"/>
      <c r="Z21" s="979" t="str">
        <f t="shared" si="2"/>
        <v/>
      </c>
      <c r="AA21" s="980">
        <f>+tab!$C$156</f>
        <v>0.62</v>
      </c>
      <c r="AB21" s="981" t="e">
        <f t="shared" si="14"/>
        <v>#VALUE!</v>
      </c>
      <c r="AC21" s="981" t="e">
        <f t="shared" si="15"/>
        <v>#VALUE!</v>
      </c>
      <c r="AD21" s="981" t="e">
        <f t="shared" si="16"/>
        <v>#VALUE!</v>
      </c>
      <c r="AE21" s="982" t="e">
        <f t="shared" si="3"/>
        <v>#VALUE!</v>
      </c>
      <c r="AF21" s="982">
        <f t="shared" si="4"/>
        <v>0</v>
      </c>
      <c r="AG21" s="983">
        <f>IF(H21&gt;8,tab!C$157,tab!C$160)</f>
        <v>0.4</v>
      </c>
      <c r="AH21" s="957">
        <f t="shared" si="5"/>
        <v>0</v>
      </c>
      <c r="AI21" s="957">
        <f t="shared" si="6"/>
        <v>0</v>
      </c>
      <c r="AJ21" s="984" t="b">
        <f t="shared" si="7"/>
        <v>0</v>
      </c>
      <c r="AK21" s="960">
        <f t="shared" si="8"/>
        <v>114</v>
      </c>
      <c r="AL21" s="959">
        <f t="shared" si="9"/>
        <v>30</v>
      </c>
      <c r="AM21" s="959">
        <f t="shared" si="17"/>
        <v>30</v>
      </c>
      <c r="AN21" s="985">
        <f t="shared" si="18"/>
        <v>0</v>
      </c>
      <c r="AU21" s="39"/>
      <c r="AV21" s="39"/>
      <c r="AW21" s="174"/>
    </row>
    <row r="22" spans="2:50" ht="13.15" customHeight="1" x14ac:dyDescent="0.2">
      <c r="B22" s="20"/>
      <c r="C22" s="35"/>
      <c r="D22" s="175"/>
      <c r="E22" s="175"/>
      <c r="F22" s="175"/>
      <c r="G22" s="38"/>
      <c r="H22" s="176"/>
      <c r="I22" s="38"/>
      <c r="J22" s="177"/>
      <c r="K22" s="178"/>
      <c r="L22" s="871"/>
      <c r="M22" s="859"/>
      <c r="N22" s="859"/>
      <c r="O22" s="920" t="str">
        <f t="shared" si="10"/>
        <v/>
      </c>
      <c r="P22" s="921" t="str">
        <f t="shared" si="11"/>
        <v/>
      </c>
      <c r="Q22" s="921" t="str">
        <f t="shared" si="12"/>
        <v/>
      </c>
      <c r="R22" s="871"/>
      <c r="S22" s="922" t="str">
        <f t="shared" si="0"/>
        <v/>
      </c>
      <c r="T22" s="922" t="str">
        <f t="shared" si="1"/>
        <v/>
      </c>
      <c r="U22" s="1049" t="str">
        <f t="shared" si="13"/>
        <v/>
      </c>
      <c r="V22" s="6"/>
      <c r="W22" s="24"/>
      <c r="Z22" s="979" t="str">
        <f t="shared" si="2"/>
        <v/>
      </c>
      <c r="AA22" s="980">
        <f>+tab!$C$156</f>
        <v>0.62</v>
      </c>
      <c r="AB22" s="981" t="e">
        <f t="shared" si="14"/>
        <v>#VALUE!</v>
      </c>
      <c r="AC22" s="981" t="e">
        <f t="shared" si="15"/>
        <v>#VALUE!</v>
      </c>
      <c r="AD22" s="981" t="e">
        <f t="shared" si="16"/>
        <v>#VALUE!</v>
      </c>
      <c r="AE22" s="982" t="e">
        <f t="shared" si="3"/>
        <v>#VALUE!</v>
      </c>
      <c r="AF22" s="982">
        <f t="shared" si="4"/>
        <v>0</v>
      </c>
      <c r="AG22" s="983">
        <f>IF(H22&gt;8,tab!C$157,tab!C$160)</f>
        <v>0.4</v>
      </c>
      <c r="AH22" s="957">
        <f t="shared" si="5"/>
        <v>0</v>
      </c>
      <c r="AI22" s="957">
        <f t="shared" si="6"/>
        <v>0</v>
      </c>
      <c r="AJ22" s="984" t="b">
        <f t="shared" si="7"/>
        <v>0</v>
      </c>
      <c r="AK22" s="960">
        <f t="shared" si="8"/>
        <v>114</v>
      </c>
      <c r="AL22" s="959">
        <f t="shared" si="9"/>
        <v>30</v>
      </c>
      <c r="AM22" s="959">
        <f t="shared" si="17"/>
        <v>30</v>
      </c>
      <c r="AN22" s="985">
        <f t="shared" si="18"/>
        <v>0</v>
      </c>
      <c r="AU22" s="39"/>
      <c r="AV22" s="39"/>
    </row>
    <row r="23" spans="2:50" ht="13.15" customHeight="1" x14ac:dyDescent="0.2">
      <c r="B23" s="20"/>
      <c r="C23" s="35"/>
      <c r="D23" s="175"/>
      <c r="E23" s="175"/>
      <c r="F23" s="175"/>
      <c r="G23" s="38"/>
      <c r="H23" s="176"/>
      <c r="I23" s="38"/>
      <c r="J23" s="177"/>
      <c r="K23" s="178"/>
      <c r="L23" s="871"/>
      <c r="M23" s="859"/>
      <c r="N23" s="859"/>
      <c r="O23" s="920" t="str">
        <f t="shared" si="10"/>
        <v/>
      </c>
      <c r="P23" s="921" t="str">
        <f t="shared" si="11"/>
        <v/>
      </c>
      <c r="Q23" s="921" t="str">
        <f t="shared" si="12"/>
        <v/>
      </c>
      <c r="R23" s="871"/>
      <c r="S23" s="922" t="str">
        <f t="shared" si="0"/>
        <v/>
      </c>
      <c r="T23" s="922" t="str">
        <f t="shared" si="1"/>
        <v/>
      </c>
      <c r="U23" s="1049" t="str">
        <f t="shared" si="13"/>
        <v/>
      </c>
      <c r="V23" s="6"/>
      <c r="W23" s="24"/>
      <c r="Z23" s="979" t="str">
        <f t="shared" si="2"/>
        <v/>
      </c>
      <c r="AA23" s="980">
        <f>+tab!$C$156</f>
        <v>0.62</v>
      </c>
      <c r="AB23" s="981" t="e">
        <f t="shared" si="14"/>
        <v>#VALUE!</v>
      </c>
      <c r="AC23" s="981" t="e">
        <f t="shared" si="15"/>
        <v>#VALUE!</v>
      </c>
      <c r="AD23" s="981" t="e">
        <f t="shared" si="16"/>
        <v>#VALUE!</v>
      </c>
      <c r="AE23" s="982" t="e">
        <f t="shared" si="3"/>
        <v>#VALUE!</v>
      </c>
      <c r="AF23" s="982">
        <f t="shared" si="4"/>
        <v>0</v>
      </c>
      <c r="AG23" s="983">
        <f>IF(H23&gt;8,tab!C$157,tab!C$160)</f>
        <v>0.4</v>
      </c>
      <c r="AH23" s="957">
        <f t="shared" si="5"/>
        <v>0</v>
      </c>
      <c r="AI23" s="957">
        <f t="shared" si="6"/>
        <v>0</v>
      </c>
      <c r="AJ23" s="984" t="b">
        <f t="shared" si="7"/>
        <v>0</v>
      </c>
      <c r="AK23" s="960">
        <f t="shared" si="8"/>
        <v>114</v>
      </c>
      <c r="AL23" s="959">
        <f t="shared" si="9"/>
        <v>30</v>
      </c>
      <c r="AM23" s="959">
        <f t="shared" si="17"/>
        <v>30</v>
      </c>
      <c r="AN23" s="985">
        <f t="shared" si="18"/>
        <v>0</v>
      </c>
    </row>
    <row r="24" spans="2:50" ht="13.15" customHeight="1" x14ac:dyDescent="0.2">
      <c r="B24" s="20"/>
      <c r="C24" s="35"/>
      <c r="D24" s="175"/>
      <c r="E24" s="175"/>
      <c r="F24" s="175"/>
      <c r="G24" s="38"/>
      <c r="H24" s="176"/>
      <c r="I24" s="38"/>
      <c r="J24" s="177"/>
      <c r="K24" s="178"/>
      <c r="L24" s="871"/>
      <c r="M24" s="859"/>
      <c r="N24" s="859"/>
      <c r="O24" s="920" t="str">
        <f t="shared" si="10"/>
        <v/>
      </c>
      <c r="P24" s="921" t="str">
        <f t="shared" si="11"/>
        <v/>
      </c>
      <c r="Q24" s="921" t="str">
        <f t="shared" si="12"/>
        <v/>
      </c>
      <c r="R24" s="871"/>
      <c r="S24" s="922" t="str">
        <f t="shared" si="0"/>
        <v/>
      </c>
      <c r="T24" s="922" t="str">
        <f t="shared" si="1"/>
        <v/>
      </c>
      <c r="U24" s="1049" t="str">
        <f t="shared" si="13"/>
        <v/>
      </c>
      <c r="V24" s="6"/>
      <c r="W24" s="24"/>
      <c r="Z24" s="979" t="str">
        <f t="shared" si="2"/>
        <v/>
      </c>
      <c r="AA24" s="980">
        <f>+tab!$C$156</f>
        <v>0.62</v>
      </c>
      <c r="AB24" s="981" t="e">
        <f t="shared" si="14"/>
        <v>#VALUE!</v>
      </c>
      <c r="AC24" s="981" t="e">
        <f t="shared" si="15"/>
        <v>#VALUE!</v>
      </c>
      <c r="AD24" s="981" t="e">
        <f t="shared" si="16"/>
        <v>#VALUE!</v>
      </c>
      <c r="AE24" s="982" t="e">
        <f t="shared" si="3"/>
        <v>#VALUE!</v>
      </c>
      <c r="AF24" s="982">
        <f t="shared" si="4"/>
        <v>0</v>
      </c>
      <c r="AG24" s="983">
        <f>IF(H24&gt;8,tab!C$157,tab!C$160)</f>
        <v>0.4</v>
      </c>
      <c r="AH24" s="957">
        <f t="shared" si="5"/>
        <v>0</v>
      </c>
      <c r="AI24" s="957">
        <f t="shared" si="6"/>
        <v>0</v>
      </c>
      <c r="AJ24" s="984" t="b">
        <f t="shared" si="7"/>
        <v>0</v>
      </c>
      <c r="AK24" s="960">
        <f t="shared" si="8"/>
        <v>114</v>
      </c>
      <c r="AL24" s="959">
        <f t="shared" si="9"/>
        <v>30</v>
      </c>
      <c r="AM24" s="959">
        <f t="shared" si="17"/>
        <v>30</v>
      </c>
      <c r="AN24" s="985">
        <f t="shared" si="18"/>
        <v>0</v>
      </c>
    </row>
    <row r="25" spans="2:50" ht="13.15" customHeight="1" x14ac:dyDescent="0.2">
      <c r="B25" s="20"/>
      <c r="C25" s="35"/>
      <c r="D25" s="175"/>
      <c r="E25" s="175"/>
      <c r="F25" s="175"/>
      <c r="G25" s="38"/>
      <c r="H25" s="176"/>
      <c r="I25" s="38"/>
      <c r="J25" s="177"/>
      <c r="K25" s="178"/>
      <c r="L25" s="871"/>
      <c r="M25" s="859"/>
      <c r="N25" s="859"/>
      <c r="O25" s="920" t="str">
        <f t="shared" si="10"/>
        <v/>
      </c>
      <c r="P25" s="921" t="str">
        <f t="shared" si="11"/>
        <v/>
      </c>
      <c r="Q25" s="921" t="str">
        <f t="shared" si="12"/>
        <v/>
      </c>
      <c r="R25" s="871"/>
      <c r="S25" s="922" t="str">
        <f t="shared" si="0"/>
        <v/>
      </c>
      <c r="T25" s="922" t="str">
        <f t="shared" si="1"/>
        <v/>
      </c>
      <c r="U25" s="1049" t="str">
        <f t="shared" si="13"/>
        <v/>
      </c>
      <c r="V25" s="6"/>
      <c r="W25" s="24"/>
      <c r="Z25" s="979" t="str">
        <f t="shared" si="2"/>
        <v/>
      </c>
      <c r="AA25" s="980">
        <f>+tab!$C$156</f>
        <v>0.62</v>
      </c>
      <c r="AB25" s="981" t="e">
        <f t="shared" si="14"/>
        <v>#VALUE!</v>
      </c>
      <c r="AC25" s="981" t="e">
        <f t="shared" si="15"/>
        <v>#VALUE!</v>
      </c>
      <c r="AD25" s="981" t="e">
        <f t="shared" si="16"/>
        <v>#VALUE!</v>
      </c>
      <c r="AE25" s="982" t="e">
        <f t="shared" si="3"/>
        <v>#VALUE!</v>
      </c>
      <c r="AF25" s="982">
        <f t="shared" si="4"/>
        <v>0</v>
      </c>
      <c r="AG25" s="983">
        <f>IF(H25&gt;8,tab!C$157,tab!C$160)</f>
        <v>0.4</v>
      </c>
      <c r="AH25" s="957">
        <f t="shared" si="5"/>
        <v>0</v>
      </c>
      <c r="AI25" s="957">
        <f t="shared" si="6"/>
        <v>0</v>
      </c>
      <c r="AJ25" s="984" t="b">
        <f t="shared" si="7"/>
        <v>0</v>
      </c>
      <c r="AK25" s="960">
        <f t="shared" si="8"/>
        <v>114</v>
      </c>
      <c r="AL25" s="959">
        <f t="shared" si="9"/>
        <v>30</v>
      </c>
      <c r="AM25" s="959">
        <f t="shared" si="17"/>
        <v>30</v>
      </c>
      <c r="AN25" s="985">
        <f t="shared" si="18"/>
        <v>0</v>
      </c>
    </row>
    <row r="26" spans="2:50" ht="13.15" customHeight="1" x14ac:dyDescent="0.2">
      <c r="B26" s="20"/>
      <c r="C26" s="35"/>
      <c r="D26" s="175"/>
      <c r="E26" s="175"/>
      <c r="F26" s="175"/>
      <c r="G26" s="38"/>
      <c r="H26" s="176"/>
      <c r="I26" s="38"/>
      <c r="J26" s="177"/>
      <c r="K26" s="178"/>
      <c r="L26" s="871"/>
      <c r="M26" s="859"/>
      <c r="N26" s="859"/>
      <c r="O26" s="920" t="str">
        <f t="shared" si="10"/>
        <v/>
      </c>
      <c r="P26" s="921" t="str">
        <f t="shared" si="11"/>
        <v/>
      </c>
      <c r="Q26" s="921" t="str">
        <f t="shared" si="12"/>
        <v/>
      </c>
      <c r="R26" s="871"/>
      <c r="S26" s="922" t="str">
        <f t="shared" si="0"/>
        <v/>
      </c>
      <c r="T26" s="922" t="str">
        <f t="shared" si="1"/>
        <v/>
      </c>
      <c r="U26" s="1049" t="str">
        <f t="shared" si="13"/>
        <v/>
      </c>
      <c r="V26" s="6"/>
      <c r="W26" s="24"/>
      <c r="Z26" s="979" t="str">
        <f t="shared" si="2"/>
        <v/>
      </c>
      <c r="AA26" s="980">
        <f>+tab!$C$156</f>
        <v>0.62</v>
      </c>
      <c r="AB26" s="981" t="e">
        <f t="shared" si="14"/>
        <v>#VALUE!</v>
      </c>
      <c r="AC26" s="981" t="e">
        <f t="shared" si="15"/>
        <v>#VALUE!</v>
      </c>
      <c r="AD26" s="981" t="e">
        <f t="shared" si="16"/>
        <v>#VALUE!</v>
      </c>
      <c r="AE26" s="982" t="e">
        <f t="shared" si="3"/>
        <v>#VALUE!</v>
      </c>
      <c r="AF26" s="982">
        <f t="shared" si="4"/>
        <v>0</v>
      </c>
      <c r="AG26" s="983">
        <f>IF(H26&gt;8,tab!C$157,tab!C$160)</f>
        <v>0.4</v>
      </c>
      <c r="AH26" s="957">
        <f t="shared" si="5"/>
        <v>0</v>
      </c>
      <c r="AI26" s="957">
        <f t="shared" si="6"/>
        <v>0</v>
      </c>
      <c r="AJ26" s="984" t="b">
        <f t="shared" si="7"/>
        <v>0</v>
      </c>
      <c r="AK26" s="960">
        <f t="shared" si="8"/>
        <v>114</v>
      </c>
      <c r="AL26" s="959">
        <f t="shared" si="9"/>
        <v>30</v>
      </c>
      <c r="AM26" s="959">
        <f t="shared" si="17"/>
        <v>30</v>
      </c>
      <c r="AN26" s="985">
        <f t="shared" si="18"/>
        <v>0</v>
      </c>
    </row>
    <row r="27" spans="2:50" ht="13.15" customHeight="1" x14ac:dyDescent="0.2">
      <c r="B27" s="20"/>
      <c r="C27" s="35"/>
      <c r="D27" s="175"/>
      <c r="E27" s="175"/>
      <c r="F27" s="175"/>
      <c r="G27" s="38"/>
      <c r="H27" s="176"/>
      <c r="I27" s="38"/>
      <c r="J27" s="177"/>
      <c r="K27" s="178"/>
      <c r="L27" s="871"/>
      <c r="M27" s="859"/>
      <c r="N27" s="859"/>
      <c r="O27" s="920" t="str">
        <f t="shared" si="10"/>
        <v/>
      </c>
      <c r="P27" s="921" t="str">
        <f t="shared" si="11"/>
        <v/>
      </c>
      <c r="Q27" s="921" t="str">
        <f t="shared" si="12"/>
        <v/>
      </c>
      <c r="R27" s="871"/>
      <c r="S27" s="922" t="str">
        <f t="shared" si="0"/>
        <v/>
      </c>
      <c r="T27" s="922" t="str">
        <f t="shared" si="1"/>
        <v/>
      </c>
      <c r="U27" s="1049" t="str">
        <f t="shared" si="13"/>
        <v/>
      </c>
      <c r="V27" s="6"/>
      <c r="W27" s="24"/>
      <c r="Z27" s="979" t="str">
        <f t="shared" si="2"/>
        <v/>
      </c>
      <c r="AA27" s="980">
        <f>+tab!$C$156</f>
        <v>0.62</v>
      </c>
      <c r="AB27" s="981" t="e">
        <f t="shared" si="14"/>
        <v>#VALUE!</v>
      </c>
      <c r="AC27" s="981" t="e">
        <f t="shared" si="15"/>
        <v>#VALUE!</v>
      </c>
      <c r="AD27" s="981" t="e">
        <f t="shared" si="16"/>
        <v>#VALUE!</v>
      </c>
      <c r="AE27" s="982" t="e">
        <f t="shared" si="3"/>
        <v>#VALUE!</v>
      </c>
      <c r="AF27" s="982">
        <f t="shared" si="4"/>
        <v>0</v>
      </c>
      <c r="AG27" s="983">
        <f>IF(H27&gt;8,tab!C$157,tab!C$160)</f>
        <v>0.4</v>
      </c>
      <c r="AH27" s="957">
        <f t="shared" si="5"/>
        <v>0</v>
      </c>
      <c r="AI27" s="957">
        <f t="shared" si="6"/>
        <v>0</v>
      </c>
      <c r="AJ27" s="984" t="b">
        <f t="shared" si="7"/>
        <v>0</v>
      </c>
      <c r="AK27" s="960">
        <f t="shared" si="8"/>
        <v>114</v>
      </c>
      <c r="AL27" s="959">
        <f t="shared" si="9"/>
        <v>30</v>
      </c>
      <c r="AM27" s="959">
        <f t="shared" si="17"/>
        <v>30</v>
      </c>
      <c r="AN27" s="985">
        <f t="shared" si="18"/>
        <v>0</v>
      </c>
    </row>
    <row r="28" spans="2:50" ht="13.15" customHeight="1" x14ac:dyDescent="0.2">
      <c r="B28" s="20"/>
      <c r="C28" s="35"/>
      <c r="D28" s="175"/>
      <c r="E28" s="175"/>
      <c r="F28" s="175"/>
      <c r="G28" s="38"/>
      <c r="H28" s="176"/>
      <c r="I28" s="38"/>
      <c r="J28" s="177"/>
      <c r="K28" s="178"/>
      <c r="L28" s="871"/>
      <c r="M28" s="859"/>
      <c r="N28" s="859"/>
      <c r="O28" s="920" t="str">
        <f t="shared" si="10"/>
        <v/>
      </c>
      <c r="P28" s="921" t="str">
        <f t="shared" si="11"/>
        <v/>
      </c>
      <c r="Q28" s="921" t="str">
        <f t="shared" si="12"/>
        <v/>
      </c>
      <c r="R28" s="871"/>
      <c r="S28" s="922" t="str">
        <f t="shared" si="0"/>
        <v/>
      </c>
      <c r="T28" s="922" t="str">
        <f t="shared" si="1"/>
        <v/>
      </c>
      <c r="U28" s="1049" t="str">
        <f t="shared" si="13"/>
        <v/>
      </c>
      <c r="V28" s="6"/>
      <c r="W28" s="24"/>
      <c r="Z28" s="979" t="str">
        <f t="shared" si="2"/>
        <v/>
      </c>
      <c r="AA28" s="980">
        <f>+tab!$C$156</f>
        <v>0.62</v>
      </c>
      <c r="AB28" s="981" t="e">
        <f t="shared" si="14"/>
        <v>#VALUE!</v>
      </c>
      <c r="AC28" s="981" t="e">
        <f t="shared" si="15"/>
        <v>#VALUE!</v>
      </c>
      <c r="AD28" s="981" t="e">
        <f t="shared" si="16"/>
        <v>#VALUE!</v>
      </c>
      <c r="AE28" s="982" t="e">
        <f t="shared" si="3"/>
        <v>#VALUE!</v>
      </c>
      <c r="AF28" s="982">
        <f t="shared" si="4"/>
        <v>0</v>
      </c>
      <c r="AG28" s="983">
        <f>IF(H28&gt;8,tab!C$157,tab!C$160)</f>
        <v>0.4</v>
      </c>
      <c r="AH28" s="957">
        <f t="shared" si="5"/>
        <v>0</v>
      </c>
      <c r="AI28" s="957">
        <f t="shared" si="6"/>
        <v>0</v>
      </c>
      <c r="AJ28" s="984" t="b">
        <f t="shared" si="7"/>
        <v>0</v>
      </c>
      <c r="AK28" s="960">
        <f t="shared" si="8"/>
        <v>114</v>
      </c>
      <c r="AL28" s="959">
        <f t="shared" si="9"/>
        <v>30</v>
      </c>
      <c r="AM28" s="959">
        <f t="shared" si="17"/>
        <v>30</v>
      </c>
      <c r="AN28" s="985">
        <f t="shared" si="18"/>
        <v>0</v>
      </c>
    </row>
    <row r="29" spans="2:50" ht="13.15" customHeight="1" x14ac:dyDescent="0.2">
      <c r="B29" s="20"/>
      <c r="C29" s="35"/>
      <c r="D29" s="175"/>
      <c r="E29" s="175"/>
      <c r="F29" s="175"/>
      <c r="G29" s="38"/>
      <c r="H29" s="176"/>
      <c r="I29" s="38"/>
      <c r="J29" s="177"/>
      <c r="K29" s="178"/>
      <c r="L29" s="871"/>
      <c r="M29" s="859"/>
      <c r="N29" s="859"/>
      <c r="O29" s="920" t="str">
        <f t="shared" si="10"/>
        <v/>
      </c>
      <c r="P29" s="921" t="str">
        <f t="shared" si="11"/>
        <v/>
      </c>
      <c r="Q29" s="921" t="str">
        <f t="shared" si="12"/>
        <v/>
      </c>
      <c r="R29" s="871"/>
      <c r="S29" s="922" t="str">
        <f t="shared" si="0"/>
        <v/>
      </c>
      <c r="T29" s="922" t="str">
        <f t="shared" si="1"/>
        <v/>
      </c>
      <c r="U29" s="1049" t="str">
        <f t="shared" si="13"/>
        <v/>
      </c>
      <c r="V29" s="6"/>
      <c r="W29" s="24"/>
      <c r="Z29" s="979" t="str">
        <f t="shared" si="2"/>
        <v/>
      </c>
      <c r="AA29" s="980">
        <f>+tab!$C$156</f>
        <v>0.62</v>
      </c>
      <c r="AB29" s="981" t="e">
        <f t="shared" si="14"/>
        <v>#VALUE!</v>
      </c>
      <c r="AC29" s="981" t="e">
        <f t="shared" si="15"/>
        <v>#VALUE!</v>
      </c>
      <c r="AD29" s="981" t="e">
        <f t="shared" si="16"/>
        <v>#VALUE!</v>
      </c>
      <c r="AE29" s="982" t="e">
        <f t="shared" si="3"/>
        <v>#VALUE!</v>
      </c>
      <c r="AF29" s="982">
        <f t="shared" si="4"/>
        <v>0</v>
      </c>
      <c r="AG29" s="983">
        <f>IF(H29&gt;8,tab!C$157,tab!C$160)</f>
        <v>0.4</v>
      </c>
      <c r="AH29" s="957">
        <f t="shared" si="5"/>
        <v>0</v>
      </c>
      <c r="AI29" s="957">
        <f t="shared" si="6"/>
        <v>0</v>
      </c>
      <c r="AJ29" s="984" t="b">
        <f t="shared" si="7"/>
        <v>0</v>
      </c>
      <c r="AK29" s="960">
        <f t="shared" si="8"/>
        <v>114</v>
      </c>
      <c r="AL29" s="959">
        <f t="shared" si="9"/>
        <v>30</v>
      </c>
      <c r="AM29" s="959">
        <f t="shared" si="17"/>
        <v>30</v>
      </c>
      <c r="AN29" s="985">
        <f t="shared" si="18"/>
        <v>0</v>
      </c>
    </row>
    <row r="30" spans="2:50" ht="13.15" customHeight="1" x14ac:dyDescent="0.2">
      <c r="B30" s="20"/>
      <c r="C30" s="35"/>
      <c r="D30" s="175"/>
      <c r="E30" s="175"/>
      <c r="F30" s="175"/>
      <c r="G30" s="38"/>
      <c r="H30" s="176"/>
      <c r="I30" s="38"/>
      <c r="J30" s="177"/>
      <c r="K30" s="178"/>
      <c r="L30" s="871"/>
      <c r="M30" s="859"/>
      <c r="N30" s="859"/>
      <c r="O30" s="920" t="str">
        <f t="shared" si="10"/>
        <v/>
      </c>
      <c r="P30" s="921" t="str">
        <f t="shared" si="11"/>
        <v/>
      </c>
      <c r="Q30" s="921" t="str">
        <f t="shared" si="12"/>
        <v/>
      </c>
      <c r="R30" s="871"/>
      <c r="S30" s="922" t="str">
        <f t="shared" si="0"/>
        <v/>
      </c>
      <c r="T30" s="922" t="str">
        <f t="shared" si="1"/>
        <v/>
      </c>
      <c r="U30" s="1049" t="str">
        <f t="shared" si="13"/>
        <v/>
      </c>
      <c r="V30" s="6"/>
      <c r="W30" s="24"/>
      <c r="Z30" s="979" t="str">
        <f t="shared" si="2"/>
        <v/>
      </c>
      <c r="AA30" s="980">
        <f>+tab!$C$156</f>
        <v>0.62</v>
      </c>
      <c r="AB30" s="981" t="e">
        <f t="shared" si="14"/>
        <v>#VALUE!</v>
      </c>
      <c r="AC30" s="981" t="e">
        <f t="shared" si="15"/>
        <v>#VALUE!</v>
      </c>
      <c r="AD30" s="981" t="e">
        <f t="shared" si="16"/>
        <v>#VALUE!</v>
      </c>
      <c r="AE30" s="982" t="e">
        <f t="shared" si="3"/>
        <v>#VALUE!</v>
      </c>
      <c r="AF30" s="982">
        <f t="shared" si="4"/>
        <v>0</v>
      </c>
      <c r="AG30" s="983">
        <f>IF(H30&gt;8,tab!C$157,tab!C$160)</f>
        <v>0.4</v>
      </c>
      <c r="AH30" s="957">
        <f t="shared" si="5"/>
        <v>0</v>
      </c>
      <c r="AI30" s="957">
        <f t="shared" si="6"/>
        <v>0</v>
      </c>
      <c r="AJ30" s="984" t="b">
        <f t="shared" si="7"/>
        <v>0</v>
      </c>
      <c r="AK30" s="960">
        <f t="shared" si="8"/>
        <v>114</v>
      </c>
      <c r="AL30" s="959">
        <f t="shared" si="9"/>
        <v>30</v>
      </c>
      <c r="AM30" s="959">
        <f t="shared" si="17"/>
        <v>30</v>
      </c>
      <c r="AN30" s="985">
        <f t="shared" si="18"/>
        <v>0</v>
      </c>
    </row>
    <row r="31" spans="2:50" ht="13.15" customHeight="1" x14ac:dyDescent="0.2">
      <c r="B31" s="20"/>
      <c r="C31" s="35"/>
      <c r="D31" s="175"/>
      <c r="E31" s="175"/>
      <c r="F31" s="175"/>
      <c r="G31" s="38"/>
      <c r="H31" s="176"/>
      <c r="I31" s="38"/>
      <c r="J31" s="177"/>
      <c r="K31" s="178"/>
      <c r="L31" s="871"/>
      <c r="M31" s="859"/>
      <c r="N31" s="859"/>
      <c r="O31" s="920" t="str">
        <f t="shared" si="10"/>
        <v/>
      </c>
      <c r="P31" s="921" t="str">
        <f t="shared" si="11"/>
        <v/>
      </c>
      <c r="Q31" s="921" t="str">
        <f t="shared" si="12"/>
        <v/>
      </c>
      <c r="R31" s="871"/>
      <c r="S31" s="922" t="str">
        <f t="shared" si="0"/>
        <v/>
      </c>
      <c r="T31" s="922" t="str">
        <f t="shared" si="1"/>
        <v/>
      </c>
      <c r="U31" s="1049" t="str">
        <f t="shared" si="13"/>
        <v/>
      </c>
      <c r="V31" s="6"/>
      <c r="W31" s="24"/>
      <c r="Z31" s="979" t="str">
        <f t="shared" si="2"/>
        <v/>
      </c>
      <c r="AA31" s="980">
        <f>+tab!$C$156</f>
        <v>0.62</v>
      </c>
      <c r="AB31" s="981" t="e">
        <f t="shared" si="14"/>
        <v>#VALUE!</v>
      </c>
      <c r="AC31" s="981" t="e">
        <f t="shared" si="15"/>
        <v>#VALUE!</v>
      </c>
      <c r="AD31" s="981" t="e">
        <f t="shared" si="16"/>
        <v>#VALUE!</v>
      </c>
      <c r="AE31" s="982" t="e">
        <f t="shared" si="3"/>
        <v>#VALUE!</v>
      </c>
      <c r="AF31" s="982">
        <f t="shared" si="4"/>
        <v>0</v>
      </c>
      <c r="AG31" s="983">
        <f>IF(H31&gt;8,tab!C$157,tab!C$160)</f>
        <v>0.4</v>
      </c>
      <c r="AH31" s="957">
        <f t="shared" si="5"/>
        <v>0</v>
      </c>
      <c r="AI31" s="957">
        <f t="shared" si="6"/>
        <v>0</v>
      </c>
      <c r="AJ31" s="984" t="b">
        <f t="shared" si="7"/>
        <v>0</v>
      </c>
      <c r="AK31" s="960">
        <f t="shared" si="8"/>
        <v>114</v>
      </c>
      <c r="AL31" s="959">
        <f t="shared" si="9"/>
        <v>30</v>
      </c>
      <c r="AM31" s="959">
        <f t="shared" si="17"/>
        <v>30</v>
      </c>
      <c r="AN31" s="985">
        <f t="shared" si="18"/>
        <v>0</v>
      </c>
    </row>
    <row r="32" spans="2:50" ht="13.15" customHeight="1" x14ac:dyDescent="0.2">
      <c r="B32" s="20"/>
      <c r="C32" s="35"/>
      <c r="D32" s="175"/>
      <c r="E32" s="175"/>
      <c r="F32" s="175"/>
      <c r="G32" s="38"/>
      <c r="H32" s="176"/>
      <c r="I32" s="38"/>
      <c r="J32" s="177"/>
      <c r="K32" s="178"/>
      <c r="L32" s="871"/>
      <c r="M32" s="859"/>
      <c r="N32" s="859"/>
      <c r="O32" s="920" t="str">
        <f t="shared" si="10"/>
        <v/>
      </c>
      <c r="P32" s="921" t="str">
        <f t="shared" si="11"/>
        <v/>
      </c>
      <c r="Q32" s="921" t="str">
        <f t="shared" si="12"/>
        <v/>
      </c>
      <c r="R32" s="871"/>
      <c r="S32" s="922" t="str">
        <f t="shared" si="0"/>
        <v/>
      </c>
      <c r="T32" s="922" t="str">
        <f t="shared" si="1"/>
        <v/>
      </c>
      <c r="U32" s="1049" t="str">
        <f t="shared" si="13"/>
        <v/>
      </c>
      <c r="V32" s="6"/>
      <c r="W32" s="24"/>
      <c r="Z32" s="979" t="str">
        <f t="shared" si="2"/>
        <v/>
      </c>
      <c r="AA32" s="980">
        <f>+tab!$C$156</f>
        <v>0.62</v>
      </c>
      <c r="AB32" s="981" t="e">
        <f t="shared" si="14"/>
        <v>#VALUE!</v>
      </c>
      <c r="AC32" s="981" t="e">
        <f t="shared" si="15"/>
        <v>#VALUE!</v>
      </c>
      <c r="AD32" s="981" t="e">
        <f t="shared" si="16"/>
        <v>#VALUE!</v>
      </c>
      <c r="AE32" s="982" t="e">
        <f t="shared" si="3"/>
        <v>#VALUE!</v>
      </c>
      <c r="AF32" s="982">
        <f t="shared" si="4"/>
        <v>0</v>
      </c>
      <c r="AG32" s="983">
        <f>IF(H32&gt;8,tab!C$157,tab!C$160)</f>
        <v>0.4</v>
      </c>
      <c r="AH32" s="957">
        <f t="shared" si="5"/>
        <v>0</v>
      </c>
      <c r="AI32" s="957">
        <f t="shared" si="6"/>
        <v>0</v>
      </c>
      <c r="AJ32" s="984" t="b">
        <f t="shared" si="7"/>
        <v>0</v>
      </c>
      <c r="AK32" s="960">
        <f t="shared" si="8"/>
        <v>114</v>
      </c>
      <c r="AL32" s="959">
        <f t="shared" si="9"/>
        <v>30</v>
      </c>
      <c r="AM32" s="959">
        <f t="shared" si="17"/>
        <v>30</v>
      </c>
      <c r="AN32" s="985">
        <f t="shared" si="18"/>
        <v>0</v>
      </c>
    </row>
    <row r="33" spans="2:48" ht="13.15" customHeight="1" x14ac:dyDescent="0.2">
      <c r="B33" s="20"/>
      <c r="C33" s="35"/>
      <c r="D33" s="175"/>
      <c r="E33" s="175"/>
      <c r="F33" s="175"/>
      <c r="G33" s="38"/>
      <c r="H33" s="176"/>
      <c r="I33" s="38"/>
      <c r="J33" s="177"/>
      <c r="K33" s="178"/>
      <c r="L33" s="871"/>
      <c r="M33" s="859"/>
      <c r="N33" s="859"/>
      <c r="O33" s="920" t="str">
        <f t="shared" si="10"/>
        <v/>
      </c>
      <c r="P33" s="921" t="str">
        <f t="shared" si="11"/>
        <v/>
      </c>
      <c r="Q33" s="921" t="str">
        <f t="shared" si="12"/>
        <v/>
      </c>
      <c r="R33" s="871"/>
      <c r="S33" s="922" t="str">
        <f t="shared" si="0"/>
        <v/>
      </c>
      <c r="T33" s="922" t="str">
        <f t="shared" si="1"/>
        <v/>
      </c>
      <c r="U33" s="1049" t="str">
        <f t="shared" si="13"/>
        <v/>
      </c>
      <c r="V33" s="6"/>
      <c r="W33" s="24"/>
      <c r="Z33" s="979" t="str">
        <f t="shared" si="2"/>
        <v/>
      </c>
      <c r="AA33" s="980">
        <f>+tab!$C$156</f>
        <v>0.62</v>
      </c>
      <c r="AB33" s="981" t="e">
        <f t="shared" si="14"/>
        <v>#VALUE!</v>
      </c>
      <c r="AC33" s="981" t="e">
        <f t="shared" si="15"/>
        <v>#VALUE!</v>
      </c>
      <c r="AD33" s="981" t="e">
        <f t="shared" si="16"/>
        <v>#VALUE!</v>
      </c>
      <c r="AE33" s="982" t="e">
        <f t="shared" si="3"/>
        <v>#VALUE!</v>
      </c>
      <c r="AF33" s="982">
        <f t="shared" si="4"/>
        <v>0</v>
      </c>
      <c r="AG33" s="983">
        <f>IF(H33&gt;8,tab!C$157,tab!C$160)</f>
        <v>0.4</v>
      </c>
      <c r="AH33" s="957">
        <f t="shared" si="5"/>
        <v>0</v>
      </c>
      <c r="AI33" s="957">
        <f t="shared" si="6"/>
        <v>0</v>
      </c>
      <c r="AJ33" s="984" t="b">
        <f t="shared" si="7"/>
        <v>0</v>
      </c>
      <c r="AK33" s="960">
        <f t="shared" si="8"/>
        <v>114</v>
      </c>
      <c r="AL33" s="959">
        <f t="shared" si="9"/>
        <v>30</v>
      </c>
      <c r="AM33" s="959">
        <f t="shared" si="17"/>
        <v>30</v>
      </c>
      <c r="AN33" s="985">
        <f t="shared" si="18"/>
        <v>0</v>
      </c>
      <c r="AU33" s="39"/>
      <c r="AV33" s="39"/>
    </row>
    <row r="34" spans="2:48" ht="13.15" customHeight="1" x14ac:dyDescent="0.2">
      <c r="B34" s="20"/>
      <c r="C34" s="35"/>
      <c r="D34" s="175"/>
      <c r="E34" s="175"/>
      <c r="F34" s="175"/>
      <c r="G34" s="38"/>
      <c r="H34" s="176"/>
      <c r="I34" s="38"/>
      <c r="J34" s="177"/>
      <c r="K34" s="178"/>
      <c r="L34" s="871"/>
      <c r="M34" s="859"/>
      <c r="N34" s="859"/>
      <c r="O34" s="920" t="str">
        <f t="shared" si="10"/>
        <v/>
      </c>
      <c r="P34" s="921" t="str">
        <f t="shared" si="11"/>
        <v/>
      </c>
      <c r="Q34" s="921" t="str">
        <f t="shared" si="12"/>
        <v/>
      </c>
      <c r="R34" s="871"/>
      <c r="S34" s="922" t="str">
        <f t="shared" si="0"/>
        <v/>
      </c>
      <c r="T34" s="922" t="str">
        <f t="shared" si="1"/>
        <v/>
      </c>
      <c r="U34" s="1049" t="str">
        <f t="shared" si="13"/>
        <v/>
      </c>
      <c r="V34" s="6"/>
      <c r="W34" s="24"/>
      <c r="Z34" s="979" t="str">
        <f t="shared" si="2"/>
        <v/>
      </c>
      <c r="AA34" s="980">
        <f>+tab!$C$156</f>
        <v>0.62</v>
      </c>
      <c r="AB34" s="981" t="e">
        <f t="shared" si="14"/>
        <v>#VALUE!</v>
      </c>
      <c r="AC34" s="981" t="e">
        <f t="shared" si="15"/>
        <v>#VALUE!</v>
      </c>
      <c r="AD34" s="981" t="e">
        <f t="shared" si="16"/>
        <v>#VALUE!</v>
      </c>
      <c r="AE34" s="982" t="e">
        <f t="shared" si="3"/>
        <v>#VALUE!</v>
      </c>
      <c r="AF34" s="982">
        <f t="shared" si="4"/>
        <v>0</v>
      </c>
      <c r="AG34" s="983">
        <f>IF(H34&gt;8,tab!C$157,tab!C$160)</f>
        <v>0.4</v>
      </c>
      <c r="AH34" s="957">
        <f t="shared" si="5"/>
        <v>0</v>
      </c>
      <c r="AI34" s="957">
        <f t="shared" si="6"/>
        <v>0</v>
      </c>
      <c r="AJ34" s="984" t="b">
        <f t="shared" si="7"/>
        <v>0</v>
      </c>
      <c r="AK34" s="960">
        <f t="shared" si="8"/>
        <v>114</v>
      </c>
      <c r="AL34" s="959">
        <f t="shared" si="9"/>
        <v>30</v>
      </c>
      <c r="AM34" s="959">
        <f t="shared" si="17"/>
        <v>30</v>
      </c>
      <c r="AN34" s="985">
        <f t="shared" si="18"/>
        <v>0</v>
      </c>
      <c r="AU34" s="39"/>
      <c r="AV34" s="39"/>
    </row>
    <row r="35" spans="2:48" ht="13.15" customHeight="1" x14ac:dyDescent="0.2">
      <c r="B35" s="20"/>
      <c r="C35" s="35"/>
      <c r="D35" s="175"/>
      <c r="E35" s="175"/>
      <c r="F35" s="175"/>
      <c r="G35" s="38"/>
      <c r="H35" s="176"/>
      <c r="I35" s="38"/>
      <c r="J35" s="177"/>
      <c r="K35" s="178"/>
      <c r="L35" s="871"/>
      <c r="M35" s="859"/>
      <c r="N35" s="859"/>
      <c r="O35" s="920" t="str">
        <f t="shared" si="10"/>
        <v/>
      </c>
      <c r="P35" s="921" t="str">
        <f t="shared" si="11"/>
        <v/>
      </c>
      <c r="Q35" s="921" t="str">
        <f t="shared" si="12"/>
        <v/>
      </c>
      <c r="R35" s="871"/>
      <c r="S35" s="922" t="str">
        <f t="shared" si="0"/>
        <v/>
      </c>
      <c r="T35" s="922" t="str">
        <f t="shared" si="1"/>
        <v/>
      </c>
      <c r="U35" s="1049" t="str">
        <f t="shared" si="13"/>
        <v/>
      </c>
      <c r="V35" s="6"/>
      <c r="W35" s="24"/>
      <c r="Z35" s="979" t="str">
        <f t="shared" si="2"/>
        <v/>
      </c>
      <c r="AA35" s="980">
        <f>+tab!$C$156</f>
        <v>0.62</v>
      </c>
      <c r="AB35" s="981" t="e">
        <f t="shared" si="14"/>
        <v>#VALUE!</v>
      </c>
      <c r="AC35" s="981" t="e">
        <f t="shared" si="15"/>
        <v>#VALUE!</v>
      </c>
      <c r="AD35" s="981" t="e">
        <f t="shared" si="16"/>
        <v>#VALUE!</v>
      </c>
      <c r="AE35" s="982" t="e">
        <f t="shared" si="3"/>
        <v>#VALUE!</v>
      </c>
      <c r="AF35" s="982">
        <f t="shared" si="4"/>
        <v>0</v>
      </c>
      <c r="AG35" s="983">
        <f>IF(H35&gt;8,tab!C$157,tab!C$160)</f>
        <v>0.4</v>
      </c>
      <c r="AH35" s="957">
        <f t="shared" si="5"/>
        <v>0</v>
      </c>
      <c r="AI35" s="957">
        <f t="shared" si="6"/>
        <v>0</v>
      </c>
      <c r="AJ35" s="984" t="b">
        <f t="shared" si="7"/>
        <v>0</v>
      </c>
      <c r="AK35" s="960">
        <f t="shared" si="8"/>
        <v>114</v>
      </c>
      <c r="AL35" s="959">
        <f t="shared" si="9"/>
        <v>30</v>
      </c>
      <c r="AM35" s="959">
        <f t="shared" si="17"/>
        <v>30</v>
      </c>
      <c r="AN35" s="985">
        <f t="shared" si="18"/>
        <v>0</v>
      </c>
      <c r="AU35" s="39"/>
      <c r="AV35" s="39"/>
    </row>
    <row r="36" spans="2:48" ht="13.15" customHeight="1" x14ac:dyDescent="0.2">
      <c r="B36" s="20"/>
      <c r="C36" s="35"/>
      <c r="D36" s="175"/>
      <c r="E36" s="175"/>
      <c r="F36" s="175"/>
      <c r="G36" s="38"/>
      <c r="H36" s="176"/>
      <c r="I36" s="38"/>
      <c r="J36" s="177"/>
      <c r="K36" s="178"/>
      <c r="L36" s="871"/>
      <c r="M36" s="859"/>
      <c r="N36" s="859"/>
      <c r="O36" s="920" t="str">
        <f t="shared" si="10"/>
        <v/>
      </c>
      <c r="P36" s="921" t="str">
        <f t="shared" si="11"/>
        <v/>
      </c>
      <c r="Q36" s="921" t="str">
        <f t="shared" si="12"/>
        <v/>
      </c>
      <c r="R36" s="871"/>
      <c r="S36" s="922" t="str">
        <f t="shared" si="0"/>
        <v/>
      </c>
      <c r="T36" s="922" t="str">
        <f t="shared" si="1"/>
        <v/>
      </c>
      <c r="U36" s="1049" t="str">
        <f t="shared" si="13"/>
        <v/>
      </c>
      <c r="V36" s="6"/>
      <c r="W36" s="24"/>
      <c r="Z36" s="979" t="str">
        <f t="shared" si="2"/>
        <v/>
      </c>
      <c r="AA36" s="980">
        <f>+tab!$C$156</f>
        <v>0.62</v>
      </c>
      <c r="AB36" s="981" t="e">
        <f t="shared" si="14"/>
        <v>#VALUE!</v>
      </c>
      <c r="AC36" s="981" t="e">
        <f t="shared" si="15"/>
        <v>#VALUE!</v>
      </c>
      <c r="AD36" s="981" t="e">
        <f t="shared" si="16"/>
        <v>#VALUE!</v>
      </c>
      <c r="AE36" s="982" t="e">
        <f t="shared" si="3"/>
        <v>#VALUE!</v>
      </c>
      <c r="AF36" s="982">
        <f t="shared" si="4"/>
        <v>0</v>
      </c>
      <c r="AG36" s="983">
        <f>IF(H36&gt;8,tab!C$157,tab!C$160)</f>
        <v>0.4</v>
      </c>
      <c r="AH36" s="957">
        <f t="shared" si="5"/>
        <v>0</v>
      </c>
      <c r="AI36" s="957">
        <f t="shared" si="6"/>
        <v>0</v>
      </c>
      <c r="AJ36" s="984" t="b">
        <f t="shared" si="7"/>
        <v>0</v>
      </c>
      <c r="AK36" s="960">
        <f t="shared" si="8"/>
        <v>114</v>
      </c>
      <c r="AL36" s="959">
        <f t="shared" si="9"/>
        <v>30</v>
      </c>
      <c r="AM36" s="959">
        <f t="shared" si="17"/>
        <v>30</v>
      </c>
      <c r="AN36" s="985">
        <f t="shared" si="18"/>
        <v>0</v>
      </c>
      <c r="AU36" s="39"/>
      <c r="AV36" s="39"/>
    </row>
    <row r="37" spans="2:48" ht="13.15" customHeight="1" x14ac:dyDescent="0.2">
      <c r="B37" s="20"/>
      <c r="C37" s="35"/>
      <c r="D37" s="175"/>
      <c r="E37" s="175"/>
      <c r="F37" s="175"/>
      <c r="G37" s="38"/>
      <c r="H37" s="176"/>
      <c r="I37" s="38"/>
      <c r="J37" s="177"/>
      <c r="K37" s="178"/>
      <c r="L37" s="871"/>
      <c r="M37" s="859"/>
      <c r="N37" s="859"/>
      <c r="O37" s="920" t="str">
        <f t="shared" si="10"/>
        <v/>
      </c>
      <c r="P37" s="921" t="str">
        <f t="shared" si="11"/>
        <v/>
      </c>
      <c r="Q37" s="921" t="str">
        <f t="shared" si="12"/>
        <v/>
      </c>
      <c r="R37" s="871"/>
      <c r="S37" s="922" t="str">
        <f t="shared" si="0"/>
        <v/>
      </c>
      <c r="T37" s="922" t="str">
        <f t="shared" si="1"/>
        <v/>
      </c>
      <c r="U37" s="1049" t="str">
        <f t="shared" si="13"/>
        <v/>
      </c>
      <c r="V37" s="6"/>
      <c r="W37" s="24"/>
      <c r="Z37" s="979" t="str">
        <f t="shared" si="2"/>
        <v/>
      </c>
      <c r="AA37" s="980">
        <f>+tab!$C$156</f>
        <v>0.62</v>
      </c>
      <c r="AB37" s="981" t="e">
        <f t="shared" si="14"/>
        <v>#VALUE!</v>
      </c>
      <c r="AC37" s="981" t="e">
        <f t="shared" si="15"/>
        <v>#VALUE!</v>
      </c>
      <c r="AD37" s="981" t="e">
        <f t="shared" si="16"/>
        <v>#VALUE!</v>
      </c>
      <c r="AE37" s="982" t="e">
        <f t="shared" si="3"/>
        <v>#VALUE!</v>
      </c>
      <c r="AF37" s="982">
        <f t="shared" si="4"/>
        <v>0</v>
      </c>
      <c r="AG37" s="983">
        <f>IF(H37&gt;8,tab!C$157,tab!C$160)</f>
        <v>0.4</v>
      </c>
      <c r="AH37" s="957">
        <f t="shared" si="5"/>
        <v>0</v>
      </c>
      <c r="AI37" s="957">
        <f t="shared" si="6"/>
        <v>0</v>
      </c>
      <c r="AJ37" s="984" t="b">
        <f t="shared" si="7"/>
        <v>0</v>
      </c>
      <c r="AK37" s="960">
        <f t="shared" si="8"/>
        <v>114</v>
      </c>
      <c r="AL37" s="959">
        <f t="shared" si="9"/>
        <v>30</v>
      </c>
      <c r="AM37" s="959">
        <f t="shared" si="17"/>
        <v>30</v>
      </c>
      <c r="AN37" s="985">
        <f t="shared" si="18"/>
        <v>0</v>
      </c>
      <c r="AU37" s="39"/>
      <c r="AV37" s="39"/>
    </row>
    <row r="38" spans="2:48" ht="13.15" customHeight="1" x14ac:dyDescent="0.2">
      <c r="B38" s="20"/>
      <c r="C38" s="35"/>
      <c r="D38" s="175"/>
      <c r="E38" s="175"/>
      <c r="F38" s="175"/>
      <c r="G38" s="38"/>
      <c r="H38" s="176"/>
      <c r="I38" s="38"/>
      <c r="J38" s="177"/>
      <c r="K38" s="178"/>
      <c r="L38" s="871"/>
      <c r="M38" s="859"/>
      <c r="N38" s="859"/>
      <c r="O38" s="920" t="str">
        <f t="shared" si="10"/>
        <v/>
      </c>
      <c r="P38" s="921" t="str">
        <f t="shared" si="11"/>
        <v/>
      </c>
      <c r="Q38" s="921" t="str">
        <f t="shared" si="12"/>
        <v/>
      </c>
      <c r="R38" s="871"/>
      <c r="S38" s="922" t="str">
        <f t="shared" si="0"/>
        <v/>
      </c>
      <c r="T38" s="922" t="str">
        <f t="shared" si="1"/>
        <v/>
      </c>
      <c r="U38" s="1049" t="str">
        <f t="shared" si="13"/>
        <v/>
      </c>
      <c r="V38" s="6"/>
      <c r="W38" s="24"/>
      <c r="Z38" s="979" t="str">
        <f t="shared" si="2"/>
        <v/>
      </c>
      <c r="AA38" s="980">
        <f>+tab!$C$156</f>
        <v>0.62</v>
      </c>
      <c r="AB38" s="981" t="e">
        <f t="shared" si="14"/>
        <v>#VALUE!</v>
      </c>
      <c r="AC38" s="981" t="e">
        <f t="shared" si="15"/>
        <v>#VALUE!</v>
      </c>
      <c r="AD38" s="981" t="e">
        <f t="shared" si="16"/>
        <v>#VALUE!</v>
      </c>
      <c r="AE38" s="982" t="e">
        <f t="shared" si="3"/>
        <v>#VALUE!</v>
      </c>
      <c r="AF38" s="982">
        <f t="shared" si="4"/>
        <v>0</v>
      </c>
      <c r="AG38" s="983">
        <f>IF(H38&gt;8,tab!C$157,tab!C$160)</f>
        <v>0.4</v>
      </c>
      <c r="AH38" s="957">
        <f t="shared" si="5"/>
        <v>0</v>
      </c>
      <c r="AI38" s="957">
        <f t="shared" si="6"/>
        <v>0</v>
      </c>
      <c r="AJ38" s="984" t="b">
        <f t="shared" si="7"/>
        <v>0</v>
      </c>
      <c r="AK38" s="960">
        <f t="shared" si="8"/>
        <v>114</v>
      </c>
      <c r="AL38" s="959">
        <f t="shared" si="9"/>
        <v>30</v>
      </c>
      <c r="AM38" s="959">
        <f t="shared" si="17"/>
        <v>30</v>
      </c>
      <c r="AN38" s="985">
        <f t="shared" si="18"/>
        <v>0</v>
      </c>
      <c r="AU38" s="39"/>
      <c r="AV38" s="39"/>
    </row>
    <row r="39" spans="2:48" ht="13.15" customHeight="1" x14ac:dyDescent="0.2">
      <c r="B39" s="20"/>
      <c r="C39" s="35"/>
      <c r="D39" s="175"/>
      <c r="E39" s="175"/>
      <c r="F39" s="175"/>
      <c r="G39" s="38"/>
      <c r="H39" s="176"/>
      <c r="I39" s="38"/>
      <c r="J39" s="177"/>
      <c r="K39" s="178"/>
      <c r="L39" s="871"/>
      <c r="M39" s="859"/>
      <c r="N39" s="859"/>
      <c r="O39" s="920" t="str">
        <f t="shared" si="10"/>
        <v/>
      </c>
      <c r="P39" s="921" t="str">
        <f t="shared" si="11"/>
        <v/>
      </c>
      <c r="Q39" s="921" t="str">
        <f t="shared" si="12"/>
        <v/>
      </c>
      <c r="R39" s="871"/>
      <c r="S39" s="922" t="str">
        <f t="shared" si="0"/>
        <v/>
      </c>
      <c r="T39" s="922" t="str">
        <f t="shared" si="1"/>
        <v/>
      </c>
      <c r="U39" s="1049" t="str">
        <f t="shared" si="13"/>
        <v/>
      </c>
      <c r="V39" s="6"/>
      <c r="W39" s="24"/>
      <c r="Z39" s="979" t="str">
        <f t="shared" si="2"/>
        <v/>
      </c>
      <c r="AA39" s="980">
        <f>+tab!$C$156</f>
        <v>0.62</v>
      </c>
      <c r="AB39" s="981" t="e">
        <f t="shared" si="14"/>
        <v>#VALUE!</v>
      </c>
      <c r="AC39" s="981" t="e">
        <f t="shared" si="15"/>
        <v>#VALUE!</v>
      </c>
      <c r="AD39" s="981" t="e">
        <f t="shared" si="16"/>
        <v>#VALUE!</v>
      </c>
      <c r="AE39" s="982" t="e">
        <f t="shared" si="3"/>
        <v>#VALUE!</v>
      </c>
      <c r="AF39" s="982">
        <f t="shared" si="4"/>
        <v>0</v>
      </c>
      <c r="AG39" s="983">
        <f>IF(H39&gt;8,tab!C$157,tab!C$160)</f>
        <v>0.4</v>
      </c>
      <c r="AH39" s="957">
        <f t="shared" si="5"/>
        <v>0</v>
      </c>
      <c r="AI39" s="957">
        <f t="shared" si="6"/>
        <v>0</v>
      </c>
      <c r="AJ39" s="984" t="b">
        <f t="shared" si="7"/>
        <v>0</v>
      </c>
      <c r="AK39" s="960">
        <f t="shared" si="8"/>
        <v>114</v>
      </c>
      <c r="AL39" s="959">
        <f t="shared" si="9"/>
        <v>30</v>
      </c>
      <c r="AM39" s="959">
        <f t="shared" si="17"/>
        <v>30</v>
      </c>
      <c r="AN39" s="985">
        <f t="shared" si="18"/>
        <v>0</v>
      </c>
      <c r="AU39" s="39"/>
      <c r="AV39" s="39"/>
    </row>
    <row r="40" spans="2:48" ht="13.15" customHeight="1" x14ac:dyDescent="0.2">
      <c r="B40" s="20"/>
      <c r="C40" s="35"/>
      <c r="D40" s="175"/>
      <c r="E40" s="175"/>
      <c r="F40" s="175"/>
      <c r="G40" s="38"/>
      <c r="H40" s="176"/>
      <c r="I40" s="38"/>
      <c r="J40" s="177"/>
      <c r="K40" s="178"/>
      <c r="L40" s="871"/>
      <c r="M40" s="859"/>
      <c r="N40" s="859"/>
      <c r="O40" s="920" t="str">
        <f t="shared" si="10"/>
        <v/>
      </c>
      <c r="P40" s="921" t="str">
        <f t="shared" si="11"/>
        <v/>
      </c>
      <c r="Q40" s="921" t="str">
        <f t="shared" si="12"/>
        <v/>
      </c>
      <c r="R40" s="871"/>
      <c r="S40" s="922" t="str">
        <f t="shared" si="0"/>
        <v/>
      </c>
      <c r="T40" s="922" t="str">
        <f t="shared" si="1"/>
        <v/>
      </c>
      <c r="U40" s="1049" t="str">
        <f t="shared" si="13"/>
        <v/>
      </c>
      <c r="V40" s="6"/>
      <c r="W40" s="24"/>
      <c r="Z40" s="979" t="str">
        <f t="shared" si="2"/>
        <v/>
      </c>
      <c r="AA40" s="980">
        <f>+tab!$C$156</f>
        <v>0.62</v>
      </c>
      <c r="AB40" s="981" t="e">
        <f t="shared" si="14"/>
        <v>#VALUE!</v>
      </c>
      <c r="AC40" s="981" t="e">
        <f t="shared" si="15"/>
        <v>#VALUE!</v>
      </c>
      <c r="AD40" s="981" t="e">
        <f t="shared" si="16"/>
        <v>#VALUE!</v>
      </c>
      <c r="AE40" s="982" t="e">
        <f t="shared" si="3"/>
        <v>#VALUE!</v>
      </c>
      <c r="AF40" s="982">
        <f t="shared" si="4"/>
        <v>0</v>
      </c>
      <c r="AG40" s="983">
        <f>IF(H40&gt;8,tab!C$157,tab!C$160)</f>
        <v>0.4</v>
      </c>
      <c r="AH40" s="957">
        <f t="shared" si="5"/>
        <v>0</v>
      </c>
      <c r="AI40" s="957">
        <f t="shared" si="6"/>
        <v>0</v>
      </c>
      <c r="AJ40" s="984" t="b">
        <f t="shared" si="7"/>
        <v>0</v>
      </c>
      <c r="AK40" s="960">
        <f t="shared" si="8"/>
        <v>114</v>
      </c>
      <c r="AL40" s="959">
        <f t="shared" si="9"/>
        <v>30</v>
      </c>
      <c r="AM40" s="959">
        <f t="shared" si="17"/>
        <v>30</v>
      </c>
      <c r="AN40" s="985">
        <f t="shared" si="18"/>
        <v>0</v>
      </c>
      <c r="AU40" s="39"/>
      <c r="AV40" s="39"/>
    </row>
    <row r="41" spans="2:48" ht="13.15" customHeight="1" x14ac:dyDescent="0.2">
      <c r="B41" s="20"/>
      <c r="C41" s="35"/>
      <c r="D41" s="175"/>
      <c r="E41" s="175"/>
      <c r="F41" s="175"/>
      <c r="G41" s="38"/>
      <c r="H41" s="176"/>
      <c r="I41" s="38"/>
      <c r="J41" s="177"/>
      <c r="K41" s="178"/>
      <c r="L41" s="871"/>
      <c r="M41" s="859"/>
      <c r="N41" s="859"/>
      <c r="O41" s="920" t="str">
        <f t="shared" si="10"/>
        <v/>
      </c>
      <c r="P41" s="921" t="str">
        <f t="shared" si="11"/>
        <v/>
      </c>
      <c r="Q41" s="921" t="str">
        <f t="shared" si="12"/>
        <v/>
      </c>
      <c r="R41" s="871"/>
      <c r="S41" s="922" t="str">
        <f t="shared" si="0"/>
        <v/>
      </c>
      <c r="T41" s="922" t="str">
        <f t="shared" si="1"/>
        <v/>
      </c>
      <c r="U41" s="1049" t="str">
        <f t="shared" si="13"/>
        <v/>
      </c>
      <c r="V41" s="6"/>
      <c r="W41" s="24"/>
      <c r="Z41" s="979" t="str">
        <f t="shared" si="2"/>
        <v/>
      </c>
      <c r="AA41" s="980">
        <f>+tab!$C$156</f>
        <v>0.62</v>
      </c>
      <c r="AB41" s="981" t="e">
        <f t="shared" si="14"/>
        <v>#VALUE!</v>
      </c>
      <c r="AC41" s="981" t="e">
        <f t="shared" si="15"/>
        <v>#VALUE!</v>
      </c>
      <c r="AD41" s="981" t="e">
        <f t="shared" si="16"/>
        <v>#VALUE!</v>
      </c>
      <c r="AE41" s="982" t="e">
        <f t="shared" si="3"/>
        <v>#VALUE!</v>
      </c>
      <c r="AF41" s="982">
        <f t="shared" si="4"/>
        <v>0</v>
      </c>
      <c r="AG41" s="983">
        <f>IF(H41&gt;8,tab!C$157,tab!C$160)</f>
        <v>0.4</v>
      </c>
      <c r="AH41" s="957">
        <f t="shared" si="5"/>
        <v>0</v>
      </c>
      <c r="AI41" s="957">
        <f t="shared" si="6"/>
        <v>0</v>
      </c>
      <c r="AJ41" s="984" t="b">
        <f t="shared" si="7"/>
        <v>0</v>
      </c>
      <c r="AK41" s="960">
        <f t="shared" si="8"/>
        <v>114</v>
      </c>
      <c r="AL41" s="959">
        <f t="shared" si="9"/>
        <v>30</v>
      </c>
      <c r="AM41" s="959">
        <f t="shared" si="17"/>
        <v>30</v>
      </c>
      <c r="AN41" s="985">
        <f t="shared" si="18"/>
        <v>0</v>
      </c>
      <c r="AU41" s="39"/>
      <c r="AV41" s="39"/>
    </row>
    <row r="42" spans="2:48" ht="13.15" customHeight="1" x14ac:dyDescent="0.2">
      <c r="B42" s="20"/>
      <c r="C42" s="35"/>
      <c r="D42" s="175"/>
      <c r="E42" s="175"/>
      <c r="F42" s="175"/>
      <c r="G42" s="38"/>
      <c r="H42" s="176"/>
      <c r="I42" s="38"/>
      <c r="J42" s="177"/>
      <c r="K42" s="178"/>
      <c r="L42" s="871"/>
      <c r="M42" s="859"/>
      <c r="N42" s="859"/>
      <c r="O42" s="920" t="str">
        <f t="shared" si="10"/>
        <v/>
      </c>
      <c r="P42" s="921" t="str">
        <f t="shared" si="11"/>
        <v/>
      </c>
      <c r="Q42" s="921" t="str">
        <f t="shared" si="12"/>
        <v/>
      </c>
      <c r="R42" s="871"/>
      <c r="S42" s="922" t="str">
        <f t="shared" si="0"/>
        <v/>
      </c>
      <c r="T42" s="922" t="str">
        <f t="shared" si="1"/>
        <v/>
      </c>
      <c r="U42" s="1049" t="str">
        <f t="shared" si="13"/>
        <v/>
      </c>
      <c r="V42" s="6"/>
      <c r="W42" s="24"/>
      <c r="Z42" s="979" t="str">
        <f t="shared" si="2"/>
        <v/>
      </c>
      <c r="AA42" s="980">
        <f>+tab!$C$156</f>
        <v>0.62</v>
      </c>
      <c r="AB42" s="981" t="e">
        <f t="shared" si="14"/>
        <v>#VALUE!</v>
      </c>
      <c r="AC42" s="981" t="e">
        <f t="shared" si="15"/>
        <v>#VALUE!</v>
      </c>
      <c r="AD42" s="981" t="e">
        <f t="shared" si="16"/>
        <v>#VALUE!</v>
      </c>
      <c r="AE42" s="982" t="e">
        <f t="shared" si="3"/>
        <v>#VALUE!</v>
      </c>
      <c r="AF42" s="982">
        <f t="shared" si="4"/>
        <v>0</v>
      </c>
      <c r="AG42" s="983">
        <f>IF(H42&gt;8,tab!C$157,tab!C$160)</f>
        <v>0.4</v>
      </c>
      <c r="AH42" s="957">
        <f t="shared" si="5"/>
        <v>0</v>
      </c>
      <c r="AI42" s="957">
        <f t="shared" si="6"/>
        <v>0</v>
      </c>
      <c r="AJ42" s="984" t="b">
        <f t="shared" si="7"/>
        <v>0</v>
      </c>
      <c r="AK42" s="960">
        <f t="shared" si="8"/>
        <v>114</v>
      </c>
      <c r="AL42" s="959">
        <f t="shared" si="9"/>
        <v>30</v>
      </c>
      <c r="AM42" s="959">
        <f t="shared" si="17"/>
        <v>30</v>
      </c>
      <c r="AN42" s="985">
        <f t="shared" si="18"/>
        <v>0</v>
      </c>
      <c r="AU42" s="39"/>
      <c r="AV42" s="39"/>
    </row>
    <row r="43" spans="2:48" ht="13.15" customHeight="1" x14ac:dyDescent="0.2">
      <c r="B43" s="20"/>
      <c r="C43" s="35"/>
      <c r="D43" s="175"/>
      <c r="E43" s="175"/>
      <c r="F43" s="175"/>
      <c r="G43" s="38"/>
      <c r="H43" s="176"/>
      <c r="I43" s="38"/>
      <c r="J43" s="177"/>
      <c r="K43" s="178"/>
      <c r="L43" s="871"/>
      <c r="M43" s="859"/>
      <c r="N43" s="859"/>
      <c r="O43" s="920" t="str">
        <f t="shared" si="10"/>
        <v/>
      </c>
      <c r="P43" s="921" t="str">
        <f t="shared" si="11"/>
        <v/>
      </c>
      <c r="Q43" s="921" t="str">
        <f t="shared" si="12"/>
        <v/>
      </c>
      <c r="R43" s="871"/>
      <c r="S43" s="922" t="str">
        <f t="shared" si="0"/>
        <v/>
      </c>
      <c r="T43" s="922" t="str">
        <f t="shared" si="1"/>
        <v/>
      </c>
      <c r="U43" s="1049" t="str">
        <f t="shared" si="13"/>
        <v/>
      </c>
      <c r="V43" s="6"/>
      <c r="W43" s="24"/>
      <c r="Z43" s="979" t="str">
        <f t="shared" si="2"/>
        <v/>
      </c>
      <c r="AA43" s="980">
        <f>+tab!$C$156</f>
        <v>0.62</v>
      </c>
      <c r="AB43" s="981" t="e">
        <f t="shared" si="14"/>
        <v>#VALUE!</v>
      </c>
      <c r="AC43" s="981" t="e">
        <f t="shared" si="15"/>
        <v>#VALUE!</v>
      </c>
      <c r="AD43" s="981" t="e">
        <f t="shared" si="16"/>
        <v>#VALUE!</v>
      </c>
      <c r="AE43" s="982" t="e">
        <f t="shared" si="3"/>
        <v>#VALUE!</v>
      </c>
      <c r="AF43" s="982">
        <f t="shared" si="4"/>
        <v>0</v>
      </c>
      <c r="AG43" s="983">
        <f>IF(H43&gt;8,tab!C$157,tab!C$160)</f>
        <v>0.4</v>
      </c>
      <c r="AH43" s="957">
        <f t="shared" si="5"/>
        <v>0</v>
      </c>
      <c r="AI43" s="957">
        <f t="shared" si="6"/>
        <v>0</v>
      </c>
      <c r="AJ43" s="984" t="b">
        <f t="shared" si="7"/>
        <v>0</v>
      </c>
      <c r="AK43" s="960">
        <f t="shared" si="8"/>
        <v>114</v>
      </c>
      <c r="AL43" s="959">
        <f t="shared" si="9"/>
        <v>30</v>
      </c>
      <c r="AM43" s="959">
        <f t="shared" si="17"/>
        <v>30</v>
      </c>
      <c r="AN43" s="985">
        <f t="shared" si="18"/>
        <v>0</v>
      </c>
      <c r="AU43" s="39"/>
      <c r="AV43" s="39"/>
    </row>
    <row r="44" spans="2:48" ht="13.15" customHeight="1" x14ac:dyDescent="0.2">
      <c r="B44" s="20"/>
      <c r="C44" s="35"/>
      <c r="D44" s="175"/>
      <c r="E44" s="175"/>
      <c r="F44" s="175"/>
      <c r="G44" s="38"/>
      <c r="H44" s="176"/>
      <c r="I44" s="38"/>
      <c r="J44" s="177"/>
      <c r="K44" s="178"/>
      <c r="L44" s="871"/>
      <c r="M44" s="859"/>
      <c r="N44" s="859"/>
      <c r="O44" s="920" t="str">
        <f t="shared" si="10"/>
        <v/>
      </c>
      <c r="P44" s="921" t="str">
        <f t="shared" si="11"/>
        <v/>
      </c>
      <c r="Q44" s="921" t="str">
        <f t="shared" si="12"/>
        <v/>
      </c>
      <c r="R44" s="871"/>
      <c r="S44" s="922" t="str">
        <f t="shared" si="0"/>
        <v/>
      </c>
      <c r="T44" s="922" t="str">
        <f t="shared" si="1"/>
        <v/>
      </c>
      <c r="U44" s="1049" t="str">
        <f t="shared" si="13"/>
        <v/>
      </c>
      <c r="V44" s="6"/>
      <c r="W44" s="24"/>
      <c r="Z44" s="979" t="str">
        <f t="shared" si="2"/>
        <v/>
      </c>
      <c r="AA44" s="980">
        <f>+tab!$C$156</f>
        <v>0.62</v>
      </c>
      <c r="AB44" s="981" t="e">
        <f t="shared" si="14"/>
        <v>#VALUE!</v>
      </c>
      <c r="AC44" s="981" t="e">
        <f t="shared" si="15"/>
        <v>#VALUE!</v>
      </c>
      <c r="AD44" s="981" t="e">
        <f t="shared" si="16"/>
        <v>#VALUE!</v>
      </c>
      <c r="AE44" s="982" t="e">
        <f t="shared" si="3"/>
        <v>#VALUE!</v>
      </c>
      <c r="AF44" s="982">
        <f t="shared" si="4"/>
        <v>0</v>
      </c>
      <c r="AG44" s="983">
        <f>IF(H44&gt;8,tab!C$157,tab!C$160)</f>
        <v>0.4</v>
      </c>
      <c r="AH44" s="957">
        <f t="shared" si="5"/>
        <v>0</v>
      </c>
      <c r="AI44" s="957">
        <f t="shared" si="6"/>
        <v>0</v>
      </c>
      <c r="AJ44" s="984" t="b">
        <f t="shared" si="7"/>
        <v>0</v>
      </c>
      <c r="AK44" s="960">
        <f t="shared" si="8"/>
        <v>114</v>
      </c>
      <c r="AL44" s="959">
        <f t="shared" si="9"/>
        <v>30</v>
      </c>
      <c r="AM44" s="959">
        <f t="shared" si="17"/>
        <v>30</v>
      </c>
      <c r="AN44" s="985">
        <f t="shared" si="18"/>
        <v>0</v>
      </c>
      <c r="AU44" s="39"/>
      <c r="AV44" s="39"/>
    </row>
    <row r="45" spans="2:48" ht="13.15" customHeight="1" x14ac:dyDescent="0.2">
      <c r="B45" s="20"/>
      <c r="C45" s="35"/>
      <c r="D45" s="175"/>
      <c r="E45" s="175"/>
      <c r="F45" s="175"/>
      <c r="G45" s="38"/>
      <c r="H45" s="176"/>
      <c r="I45" s="38"/>
      <c r="J45" s="177"/>
      <c r="K45" s="178"/>
      <c r="L45" s="871"/>
      <c r="M45" s="859"/>
      <c r="N45" s="859"/>
      <c r="O45" s="920" t="str">
        <f t="shared" si="10"/>
        <v/>
      </c>
      <c r="P45" s="921" t="str">
        <f t="shared" si="11"/>
        <v/>
      </c>
      <c r="Q45" s="921" t="str">
        <f t="shared" si="12"/>
        <v/>
      </c>
      <c r="R45" s="871"/>
      <c r="S45" s="922" t="str">
        <f t="shared" si="0"/>
        <v/>
      </c>
      <c r="T45" s="922" t="str">
        <f t="shared" si="1"/>
        <v/>
      </c>
      <c r="U45" s="1049" t="str">
        <f t="shared" si="13"/>
        <v/>
      </c>
      <c r="V45" s="6"/>
      <c r="W45" s="24"/>
      <c r="Z45" s="979" t="str">
        <f t="shared" si="2"/>
        <v/>
      </c>
      <c r="AA45" s="980">
        <f>+tab!$C$156</f>
        <v>0.62</v>
      </c>
      <c r="AB45" s="981" t="e">
        <f t="shared" si="14"/>
        <v>#VALUE!</v>
      </c>
      <c r="AC45" s="981" t="e">
        <f t="shared" si="15"/>
        <v>#VALUE!</v>
      </c>
      <c r="AD45" s="981" t="e">
        <f t="shared" si="16"/>
        <v>#VALUE!</v>
      </c>
      <c r="AE45" s="982" t="e">
        <f t="shared" si="3"/>
        <v>#VALUE!</v>
      </c>
      <c r="AF45" s="982">
        <f t="shared" si="4"/>
        <v>0</v>
      </c>
      <c r="AG45" s="983">
        <f>IF(H45&gt;8,tab!C$157,tab!C$160)</f>
        <v>0.4</v>
      </c>
      <c r="AH45" s="957">
        <f t="shared" si="5"/>
        <v>0</v>
      </c>
      <c r="AI45" s="957">
        <f t="shared" si="6"/>
        <v>0</v>
      </c>
      <c r="AJ45" s="984" t="b">
        <f t="shared" si="7"/>
        <v>0</v>
      </c>
      <c r="AK45" s="960">
        <f t="shared" si="8"/>
        <v>114</v>
      </c>
      <c r="AL45" s="959">
        <f t="shared" si="9"/>
        <v>30</v>
      </c>
      <c r="AM45" s="959">
        <f t="shared" si="17"/>
        <v>30</v>
      </c>
      <c r="AN45" s="985">
        <f t="shared" si="18"/>
        <v>0</v>
      </c>
      <c r="AU45" s="39"/>
      <c r="AV45" s="39"/>
    </row>
    <row r="46" spans="2:48" ht="13.15" customHeight="1" x14ac:dyDescent="0.2">
      <c r="B46" s="20"/>
      <c r="C46" s="35"/>
      <c r="D46" s="175"/>
      <c r="E46" s="175"/>
      <c r="F46" s="175"/>
      <c r="G46" s="38"/>
      <c r="H46" s="176"/>
      <c r="I46" s="38"/>
      <c r="J46" s="177"/>
      <c r="K46" s="178"/>
      <c r="L46" s="871"/>
      <c r="M46" s="859"/>
      <c r="N46" s="859"/>
      <c r="O46" s="920" t="str">
        <f t="shared" si="10"/>
        <v/>
      </c>
      <c r="P46" s="921" t="str">
        <f t="shared" si="11"/>
        <v/>
      </c>
      <c r="Q46" s="921" t="str">
        <f t="shared" si="12"/>
        <v/>
      </c>
      <c r="R46" s="871"/>
      <c r="S46" s="922" t="str">
        <f t="shared" si="0"/>
        <v/>
      </c>
      <c r="T46" s="922" t="str">
        <f t="shared" si="1"/>
        <v/>
      </c>
      <c r="U46" s="1049" t="str">
        <f t="shared" si="13"/>
        <v/>
      </c>
      <c r="V46" s="6"/>
      <c r="W46" s="24"/>
      <c r="Z46" s="979" t="str">
        <f t="shared" si="2"/>
        <v/>
      </c>
      <c r="AA46" s="980">
        <f>+tab!$C$156</f>
        <v>0.62</v>
      </c>
      <c r="AB46" s="981" t="e">
        <f t="shared" si="14"/>
        <v>#VALUE!</v>
      </c>
      <c r="AC46" s="981" t="e">
        <f t="shared" si="15"/>
        <v>#VALUE!</v>
      </c>
      <c r="AD46" s="981" t="e">
        <f t="shared" si="16"/>
        <v>#VALUE!</v>
      </c>
      <c r="AE46" s="982" t="e">
        <f t="shared" si="3"/>
        <v>#VALUE!</v>
      </c>
      <c r="AF46" s="982">
        <f t="shared" si="4"/>
        <v>0</v>
      </c>
      <c r="AG46" s="983">
        <f>IF(H46&gt;8,tab!C$157,tab!C$160)</f>
        <v>0.4</v>
      </c>
      <c r="AH46" s="957">
        <f t="shared" si="5"/>
        <v>0</v>
      </c>
      <c r="AI46" s="957">
        <f t="shared" si="6"/>
        <v>0</v>
      </c>
      <c r="AJ46" s="984" t="b">
        <f t="shared" si="7"/>
        <v>0</v>
      </c>
      <c r="AK46" s="960">
        <f t="shared" si="8"/>
        <v>114</v>
      </c>
      <c r="AL46" s="959">
        <f t="shared" si="9"/>
        <v>30</v>
      </c>
      <c r="AM46" s="959">
        <f t="shared" si="17"/>
        <v>30</v>
      </c>
      <c r="AN46" s="985">
        <f t="shared" si="18"/>
        <v>0</v>
      </c>
      <c r="AU46" s="39"/>
      <c r="AV46" s="39"/>
    </row>
    <row r="47" spans="2:48" ht="13.15" customHeight="1" x14ac:dyDescent="0.2">
      <c r="B47" s="20"/>
      <c r="C47" s="35"/>
      <c r="D47" s="175"/>
      <c r="E47" s="175"/>
      <c r="F47" s="175"/>
      <c r="G47" s="38"/>
      <c r="H47" s="176"/>
      <c r="I47" s="38"/>
      <c r="J47" s="177"/>
      <c r="K47" s="178"/>
      <c r="L47" s="871"/>
      <c r="M47" s="859"/>
      <c r="N47" s="859"/>
      <c r="O47" s="920" t="str">
        <f t="shared" si="10"/>
        <v/>
      </c>
      <c r="P47" s="921" t="str">
        <f t="shared" si="11"/>
        <v/>
      </c>
      <c r="Q47" s="921" t="str">
        <f t="shared" si="12"/>
        <v/>
      </c>
      <c r="R47" s="871"/>
      <c r="S47" s="922" t="str">
        <f t="shared" si="0"/>
        <v/>
      </c>
      <c r="T47" s="922" t="str">
        <f t="shared" si="1"/>
        <v/>
      </c>
      <c r="U47" s="1049" t="str">
        <f t="shared" si="13"/>
        <v/>
      </c>
      <c r="V47" s="6"/>
      <c r="W47" s="24"/>
      <c r="Z47" s="979" t="str">
        <f t="shared" si="2"/>
        <v/>
      </c>
      <c r="AA47" s="980">
        <f>+tab!$C$156</f>
        <v>0.62</v>
      </c>
      <c r="AB47" s="981" t="e">
        <f t="shared" si="14"/>
        <v>#VALUE!</v>
      </c>
      <c r="AC47" s="981" t="e">
        <f t="shared" si="15"/>
        <v>#VALUE!</v>
      </c>
      <c r="AD47" s="981" t="e">
        <f t="shared" si="16"/>
        <v>#VALUE!</v>
      </c>
      <c r="AE47" s="982" t="e">
        <f t="shared" si="3"/>
        <v>#VALUE!</v>
      </c>
      <c r="AF47" s="982">
        <f t="shared" si="4"/>
        <v>0</v>
      </c>
      <c r="AG47" s="983">
        <f>IF(H47&gt;8,tab!C$157,tab!C$160)</f>
        <v>0.4</v>
      </c>
      <c r="AH47" s="957">
        <f t="shared" si="5"/>
        <v>0</v>
      </c>
      <c r="AI47" s="957">
        <f t="shared" si="6"/>
        <v>0</v>
      </c>
      <c r="AJ47" s="984" t="b">
        <f t="shared" si="7"/>
        <v>0</v>
      </c>
      <c r="AK47" s="960">
        <f t="shared" si="8"/>
        <v>114</v>
      </c>
      <c r="AL47" s="959">
        <f t="shared" si="9"/>
        <v>30</v>
      </c>
      <c r="AM47" s="959">
        <f t="shared" si="17"/>
        <v>30</v>
      </c>
      <c r="AN47" s="985">
        <f t="shared" si="18"/>
        <v>0</v>
      </c>
      <c r="AU47" s="39"/>
      <c r="AV47" s="39"/>
    </row>
    <row r="48" spans="2:48" ht="13.15" customHeight="1" x14ac:dyDescent="0.2">
      <c r="B48" s="20"/>
      <c r="C48" s="35"/>
      <c r="D48" s="175"/>
      <c r="E48" s="175"/>
      <c r="F48" s="175"/>
      <c r="G48" s="38"/>
      <c r="H48" s="176"/>
      <c r="I48" s="38"/>
      <c r="J48" s="177"/>
      <c r="K48" s="178"/>
      <c r="L48" s="871"/>
      <c r="M48" s="859"/>
      <c r="N48" s="859"/>
      <c r="O48" s="920" t="str">
        <f t="shared" si="10"/>
        <v/>
      </c>
      <c r="P48" s="921" t="str">
        <f t="shared" si="11"/>
        <v/>
      </c>
      <c r="Q48" s="921" t="str">
        <f t="shared" si="12"/>
        <v/>
      </c>
      <c r="R48" s="871"/>
      <c r="S48" s="922" t="str">
        <f t="shared" ref="S48:S79" si="19">IF(K48="","",(1659*K48-Q48)*AC48)</f>
        <v/>
      </c>
      <c r="T48" s="922" t="str">
        <f t="shared" ref="T48:T79" si="20">IF(K48="","",(Q48*AD48)+AB48*(AE48+AF48*(1-AG48)))</f>
        <v/>
      </c>
      <c r="U48" s="1049" t="str">
        <f t="shared" si="13"/>
        <v/>
      </c>
      <c r="V48" s="6"/>
      <c r="W48" s="24"/>
      <c r="Z48" s="979" t="str">
        <f t="shared" ref="Z48:Z79" si="21">IF(I48="","",VLOOKUP(I48,Schaal2014,J48+1,FALSE))</f>
        <v/>
      </c>
      <c r="AA48" s="980">
        <f>+tab!$C$156</f>
        <v>0.62</v>
      </c>
      <c r="AB48" s="981" t="e">
        <f t="shared" si="14"/>
        <v>#VALUE!</v>
      </c>
      <c r="AC48" s="981" t="e">
        <f t="shared" si="15"/>
        <v>#VALUE!</v>
      </c>
      <c r="AD48" s="981" t="e">
        <f t="shared" si="16"/>
        <v>#VALUE!</v>
      </c>
      <c r="AE48" s="982" t="e">
        <f t="shared" ref="AE48:AE79" si="22">O48+P48</f>
        <v>#VALUE!</v>
      </c>
      <c r="AF48" s="982">
        <f t="shared" ref="AF48:AF79" si="23">M48+N48</f>
        <v>0</v>
      </c>
      <c r="AG48" s="983">
        <f>IF(H48&gt;8,tab!C$157,tab!C$160)</f>
        <v>0.4</v>
      </c>
      <c r="AH48" s="957">
        <f t="shared" ref="AH48:AH79" si="24">IF(G48&lt;25,0,IF(G48=25,25,IF(G48&lt;40,0,IF(G48=40,40,IF(G48&gt;=40,0)))))</f>
        <v>0</v>
      </c>
      <c r="AI48" s="957">
        <f t="shared" ref="AI48:AI79" si="25">IF(AH48=25,Z48*1.08*K48/2,IF(AH48=40,Z48*1.08*K48,IF(AH48=0,0)))</f>
        <v>0</v>
      </c>
      <c r="AJ48" s="984" t="b">
        <f t="shared" ref="AJ48:AJ79" si="26">DATE(YEAR($E$9),MONTH(H48),DAY(H48))&gt;$E$9</f>
        <v>0</v>
      </c>
      <c r="AK48" s="960">
        <f t="shared" ref="AK48:AK79" si="27">YEAR($E$9)-YEAR(H48)-AJ48</f>
        <v>114</v>
      </c>
      <c r="AL48" s="959">
        <f t="shared" ref="AL48:AL79" si="28">IF((H48=""),30,AK48)</f>
        <v>30</v>
      </c>
      <c r="AM48" s="959">
        <f t="shared" si="17"/>
        <v>30</v>
      </c>
      <c r="AN48" s="985">
        <f t="shared" si="18"/>
        <v>0</v>
      </c>
      <c r="AU48" s="39"/>
      <c r="AV48" s="39"/>
    </row>
    <row r="49" spans="2:48" ht="13.15" customHeight="1" x14ac:dyDescent="0.2">
      <c r="B49" s="20"/>
      <c r="C49" s="35"/>
      <c r="D49" s="175"/>
      <c r="E49" s="175"/>
      <c r="F49" s="175"/>
      <c r="G49" s="38"/>
      <c r="H49" s="176"/>
      <c r="I49" s="38"/>
      <c r="J49" s="177"/>
      <c r="K49" s="178"/>
      <c r="L49" s="871"/>
      <c r="M49" s="859"/>
      <c r="N49" s="859"/>
      <c r="O49" s="920" t="str">
        <f t="shared" si="10"/>
        <v/>
      </c>
      <c r="P49" s="921" t="str">
        <f t="shared" si="11"/>
        <v/>
      </c>
      <c r="Q49" s="921" t="str">
        <f t="shared" si="12"/>
        <v/>
      </c>
      <c r="R49" s="871"/>
      <c r="S49" s="922" t="str">
        <f t="shared" si="19"/>
        <v/>
      </c>
      <c r="T49" s="922" t="str">
        <f t="shared" si="20"/>
        <v/>
      </c>
      <c r="U49" s="1049" t="str">
        <f t="shared" si="13"/>
        <v/>
      </c>
      <c r="V49" s="6"/>
      <c r="W49" s="24"/>
      <c r="Z49" s="979" t="str">
        <f t="shared" si="21"/>
        <v/>
      </c>
      <c r="AA49" s="980">
        <f>+tab!$C$156</f>
        <v>0.62</v>
      </c>
      <c r="AB49" s="981" t="e">
        <f t="shared" si="14"/>
        <v>#VALUE!</v>
      </c>
      <c r="AC49" s="981" t="e">
        <f t="shared" si="15"/>
        <v>#VALUE!</v>
      </c>
      <c r="AD49" s="981" t="e">
        <f t="shared" si="16"/>
        <v>#VALUE!</v>
      </c>
      <c r="AE49" s="982" t="e">
        <f t="shared" si="22"/>
        <v>#VALUE!</v>
      </c>
      <c r="AF49" s="982">
        <f t="shared" si="23"/>
        <v>0</v>
      </c>
      <c r="AG49" s="983">
        <f>IF(H49&gt;8,tab!C$157,tab!C$160)</f>
        <v>0.4</v>
      </c>
      <c r="AH49" s="957">
        <f t="shared" si="24"/>
        <v>0</v>
      </c>
      <c r="AI49" s="957">
        <f t="shared" si="25"/>
        <v>0</v>
      </c>
      <c r="AJ49" s="984" t="b">
        <f t="shared" si="26"/>
        <v>0</v>
      </c>
      <c r="AK49" s="960">
        <f t="shared" si="27"/>
        <v>114</v>
      </c>
      <c r="AL49" s="959">
        <f t="shared" si="28"/>
        <v>30</v>
      </c>
      <c r="AM49" s="959">
        <f t="shared" si="17"/>
        <v>30</v>
      </c>
      <c r="AN49" s="985">
        <f t="shared" ref="AN49:AN80" si="29">(AM49*(SUM(K49:K49)))</f>
        <v>0</v>
      </c>
      <c r="AU49" s="39"/>
      <c r="AV49" s="39"/>
    </row>
    <row r="50" spans="2:48" ht="13.15" customHeight="1" x14ac:dyDescent="0.2">
      <c r="B50" s="20"/>
      <c r="C50" s="35"/>
      <c r="D50" s="175"/>
      <c r="E50" s="175"/>
      <c r="F50" s="175"/>
      <c r="G50" s="38"/>
      <c r="H50" s="176"/>
      <c r="I50" s="38"/>
      <c r="J50" s="177"/>
      <c r="K50" s="178"/>
      <c r="L50" s="871"/>
      <c r="M50" s="859"/>
      <c r="N50" s="859"/>
      <c r="O50" s="920" t="str">
        <f t="shared" si="10"/>
        <v/>
      </c>
      <c r="P50" s="921" t="str">
        <f t="shared" si="11"/>
        <v/>
      </c>
      <c r="Q50" s="921" t="str">
        <f t="shared" si="12"/>
        <v/>
      </c>
      <c r="R50" s="871"/>
      <c r="S50" s="922" t="str">
        <f t="shared" si="19"/>
        <v/>
      </c>
      <c r="T50" s="922" t="str">
        <f t="shared" si="20"/>
        <v/>
      </c>
      <c r="U50" s="1049" t="str">
        <f t="shared" si="13"/>
        <v/>
      </c>
      <c r="V50" s="6"/>
      <c r="W50" s="24"/>
      <c r="Z50" s="979" t="str">
        <f t="shared" si="21"/>
        <v/>
      </c>
      <c r="AA50" s="980">
        <f>+tab!$C$156</f>
        <v>0.62</v>
      </c>
      <c r="AB50" s="981" t="e">
        <f t="shared" si="14"/>
        <v>#VALUE!</v>
      </c>
      <c r="AC50" s="981" t="e">
        <f t="shared" si="15"/>
        <v>#VALUE!</v>
      </c>
      <c r="AD50" s="981" t="e">
        <f t="shared" si="16"/>
        <v>#VALUE!</v>
      </c>
      <c r="AE50" s="982" t="e">
        <f t="shared" si="22"/>
        <v>#VALUE!</v>
      </c>
      <c r="AF50" s="982">
        <f t="shared" si="23"/>
        <v>0</v>
      </c>
      <c r="AG50" s="983">
        <f>IF(H50&gt;8,tab!C$157,tab!C$160)</f>
        <v>0.4</v>
      </c>
      <c r="AH50" s="957">
        <f t="shared" si="24"/>
        <v>0</v>
      </c>
      <c r="AI50" s="957">
        <f t="shared" si="25"/>
        <v>0</v>
      </c>
      <c r="AJ50" s="984" t="b">
        <f t="shared" si="26"/>
        <v>0</v>
      </c>
      <c r="AK50" s="960">
        <f t="shared" si="27"/>
        <v>114</v>
      </c>
      <c r="AL50" s="959">
        <f t="shared" si="28"/>
        <v>30</v>
      </c>
      <c r="AM50" s="959">
        <f t="shared" si="17"/>
        <v>30</v>
      </c>
      <c r="AN50" s="985">
        <f t="shared" si="29"/>
        <v>0</v>
      </c>
      <c r="AU50" s="39"/>
      <c r="AV50" s="39"/>
    </row>
    <row r="51" spans="2:48" ht="13.15" customHeight="1" x14ac:dyDescent="0.2">
      <c r="B51" s="20"/>
      <c r="C51" s="35"/>
      <c r="D51" s="175"/>
      <c r="E51" s="175"/>
      <c r="F51" s="175"/>
      <c r="G51" s="38"/>
      <c r="H51" s="176"/>
      <c r="I51" s="38"/>
      <c r="J51" s="177"/>
      <c r="K51" s="178"/>
      <c r="L51" s="871"/>
      <c r="M51" s="859"/>
      <c r="N51" s="859"/>
      <c r="O51" s="920" t="str">
        <f t="shared" si="10"/>
        <v/>
      </c>
      <c r="P51" s="921" t="str">
        <f t="shared" si="11"/>
        <v/>
      </c>
      <c r="Q51" s="921" t="str">
        <f t="shared" si="12"/>
        <v/>
      </c>
      <c r="R51" s="871"/>
      <c r="S51" s="922" t="str">
        <f t="shared" si="19"/>
        <v/>
      </c>
      <c r="T51" s="922" t="str">
        <f t="shared" si="20"/>
        <v/>
      </c>
      <c r="U51" s="1049" t="str">
        <f t="shared" si="13"/>
        <v/>
      </c>
      <c r="V51" s="6"/>
      <c r="W51" s="24"/>
      <c r="Z51" s="979" t="str">
        <f t="shared" si="21"/>
        <v/>
      </c>
      <c r="AA51" s="980">
        <f>+tab!$C$156</f>
        <v>0.62</v>
      </c>
      <c r="AB51" s="981" t="e">
        <f t="shared" si="14"/>
        <v>#VALUE!</v>
      </c>
      <c r="AC51" s="981" t="e">
        <f t="shared" si="15"/>
        <v>#VALUE!</v>
      </c>
      <c r="AD51" s="981" t="e">
        <f t="shared" si="16"/>
        <v>#VALUE!</v>
      </c>
      <c r="AE51" s="982" t="e">
        <f t="shared" si="22"/>
        <v>#VALUE!</v>
      </c>
      <c r="AF51" s="982">
        <f t="shared" si="23"/>
        <v>0</v>
      </c>
      <c r="AG51" s="983">
        <f>IF(H51&gt;8,tab!C$157,tab!C$160)</f>
        <v>0.4</v>
      </c>
      <c r="AH51" s="957">
        <f t="shared" si="24"/>
        <v>0</v>
      </c>
      <c r="AI51" s="957">
        <f t="shared" si="25"/>
        <v>0</v>
      </c>
      <c r="AJ51" s="984" t="b">
        <f t="shared" si="26"/>
        <v>0</v>
      </c>
      <c r="AK51" s="960">
        <f t="shared" si="27"/>
        <v>114</v>
      </c>
      <c r="AL51" s="959">
        <f t="shared" si="28"/>
        <v>30</v>
      </c>
      <c r="AM51" s="959">
        <f t="shared" si="17"/>
        <v>30</v>
      </c>
      <c r="AN51" s="985">
        <f t="shared" si="29"/>
        <v>0</v>
      </c>
      <c r="AU51" s="39"/>
      <c r="AV51" s="39"/>
    </row>
    <row r="52" spans="2:48" ht="13.15" customHeight="1" x14ac:dyDescent="0.2">
      <c r="B52" s="20"/>
      <c r="C52" s="35"/>
      <c r="D52" s="175"/>
      <c r="E52" s="175"/>
      <c r="F52" s="175"/>
      <c r="G52" s="38"/>
      <c r="H52" s="176"/>
      <c r="I52" s="38"/>
      <c r="J52" s="177"/>
      <c r="K52" s="178"/>
      <c r="L52" s="871"/>
      <c r="M52" s="859"/>
      <c r="N52" s="859"/>
      <c r="O52" s="920" t="str">
        <f t="shared" si="10"/>
        <v/>
      </c>
      <c r="P52" s="921" t="str">
        <f t="shared" si="11"/>
        <v/>
      </c>
      <c r="Q52" s="921" t="str">
        <f t="shared" si="12"/>
        <v/>
      </c>
      <c r="R52" s="871"/>
      <c r="S52" s="922" t="str">
        <f t="shared" si="19"/>
        <v/>
      </c>
      <c r="T52" s="922" t="str">
        <f t="shared" si="20"/>
        <v/>
      </c>
      <c r="U52" s="1049" t="str">
        <f t="shared" si="13"/>
        <v/>
      </c>
      <c r="V52" s="6"/>
      <c r="W52" s="24"/>
      <c r="Z52" s="979" t="str">
        <f t="shared" si="21"/>
        <v/>
      </c>
      <c r="AA52" s="980">
        <f>+tab!$C$156</f>
        <v>0.62</v>
      </c>
      <c r="AB52" s="981" t="e">
        <f t="shared" si="14"/>
        <v>#VALUE!</v>
      </c>
      <c r="AC52" s="981" t="e">
        <f t="shared" si="15"/>
        <v>#VALUE!</v>
      </c>
      <c r="AD52" s="981" t="e">
        <f t="shared" si="16"/>
        <v>#VALUE!</v>
      </c>
      <c r="AE52" s="982" t="e">
        <f t="shared" si="22"/>
        <v>#VALUE!</v>
      </c>
      <c r="AF52" s="982">
        <f t="shared" si="23"/>
        <v>0</v>
      </c>
      <c r="AG52" s="983">
        <f>IF(H52&gt;8,tab!C$157,tab!C$160)</f>
        <v>0.4</v>
      </c>
      <c r="AH52" s="957">
        <f t="shared" si="24"/>
        <v>0</v>
      </c>
      <c r="AI52" s="957">
        <f t="shared" si="25"/>
        <v>0</v>
      </c>
      <c r="AJ52" s="984" t="b">
        <f t="shared" si="26"/>
        <v>0</v>
      </c>
      <c r="AK52" s="960">
        <f t="shared" si="27"/>
        <v>114</v>
      </c>
      <c r="AL52" s="959">
        <f t="shared" si="28"/>
        <v>30</v>
      </c>
      <c r="AM52" s="959">
        <f t="shared" si="17"/>
        <v>30</v>
      </c>
      <c r="AN52" s="985">
        <f t="shared" si="29"/>
        <v>0</v>
      </c>
      <c r="AU52" s="39"/>
      <c r="AV52" s="39"/>
    </row>
    <row r="53" spans="2:48" ht="13.15" customHeight="1" x14ac:dyDescent="0.2">
      <c r="B53" s="20"/>
      <c r="C53" s="35"/>
      <c r="D53" s="175"/>
      <c r="E53" s="175"/>
      <c r="F53" s="175"/>
      <c r="G53" s="38"/>
      <c r="H53" s="176"/>
      <c r="I53" s="38"/>
      <c r="J53" s="177"/>
      <c r="K53" s="178"/>
      <c r="L53" s="871"/>
      <c r="M53" s="859"/>
      <c r="N53" s="859"/>
      <c r="O53" s="920" t="str">
        <f t="shared" si="10"/>
        <v/>
      </c>
      <c r="P53" s="921" t="str">
        <f t="shared" si="11"/>
        <v/>
      </c>
      <c r="Q53" s="921" t="str">
        <f t="shared" si="12"/>
        <v/>
      </c>
      <c r="R53" s="871"/>
      <c r="S53" s="922" t="str">
        <f t="shared" si="19"/>
        <v/>
      </c>
      <c r="T53" s="922" t="str">
        <f t="shared" si="20"/>
        <v/>
      </c>
      <c r="U53" s="1049" t="str">
        <f t="shared" si="13"/>
        <v/>
      </c>
      <c r="V53" s="6"/>
      <c r="W53" s="24"/>
      <c r="Z53" s="979" t="str">
        <f t="shared" si="21"/>
        <v/>
      </c>
      <c r="AA53" s="980">
        <f>+tab!$C$156</f>
        <v>0.62</v>
      </c>
      <c r="AB53" s="981" t="e">
        <f t="shared" si="14"/>
        <v>#VALUE!</v>
      </c>
      <c r="AC53" s="981" t="e">
        <f t="shared" si="15"/>
        <v>#VALUE!</v>
      </c>
      <c r="AD53" s="981" t="e">
        <f t="shared" si="16"/>
        <v>#VALUE!</v>
      </c>
      <c r="AE53" s="982" t="e">
        <f t="shared" si="22"/>
        <v>#VALUE!</v>
      </c>
      <c r="AF53" s="982">
        <f t="shared" si="23"/>
        <v>0</v>
      </c>
      <c r="AG53" s="983">
        <f>IF(H53&gt;8,tab!C$157,tab!C$160)</f>
        <v>0.4</v>
      </c>
      <c r="AH53" s="957">
        <f t="shared" si="24"/>
        <v>0</v>
      </c>
      <c r="AI53" s="957">
        <f t="shared" si="25"/>
        <v>0</v>
      </c>
      <c r="AJ53" s="984" t="b">
        <f t="shared" si="26"/>
        <v>0</v>
      </c>
      <c r="AK53" s="960">
        <f t="shared" si="27"/>
        <v>114</v>
      </c>
      <c r="AL53" s="959">
        <f t="shared" si="28"/>
        <v>30</v>
      </c>
      <c r="AM53" s="959">
        <f t="shared" si="17"/>
        <v>30</v>
      </c>
      <c r="AN53" s="985">
        <f t="shared" si="29"/>
        <v>0</v>
      </c>
      <c r="AU53" s="39"/>
      <c r="AV53" s="39"/>
    </row>
    <row r="54" spans="2:48" ht="13.15" customHeight="1" x14ac:dyDescent="0.2">
      <c r="B54" s="20"/>
      <c r="C54" s="35"/>
      <c r="D54" s="175"/>
      <c r="E54" s="175"/>
      <c r="F54" s="175"/>
      <c r="G54" s="38"/>
      <c r="H54" s="176"/>
      <c r="I54" s="38"/>
      <c r="J54" s="177"/>
      <c r="K54" s="178"/>
      <c r="L54" s="871"/>
      <c r="M54" s="859"/>
      <c r="N54" s="859"/>
      <c r="O54" s="920" t="str">
        <f t="shared" si="10"/>
        <v/>
      </c>
      <c r="P54" s="921" t="str">
        <f t="shared" si="11"/>
        <v/>
      </c>
      <c r="Q54" s="921" t="str">
        <f t="shared" si="12"/>
        <v/>
      </c>
      <c r="R54" s="871"/>
      <c r="S54" s="922" t="str">
        <f t="shared" si="19"/>
        <v/>
      </c>
      <c r="T54" s="922" t="str">
        <f t="shared" si="20"/>
        <v/>
      </c>
      <c r="U54" s="1049" t="str">
        <f t="shared" si="13"/>
        <v/>
      </c>
      <c r="V54" s="6"/>
      <c r="W54" s="24"/>
      <c r="Z54" s="979" t="str">
        <f t="shared" si="21"/>
        <v/>
      </c>
      <c r="AA54" s="980">
        <f>+tab!$C$156</f>
        <v>0.62</v>
      </c>
      <c r="AB54" s="981" t="e">
        <f t="shared" si="14"/>
        <v>#VALUE!</v>
      </c>
      <c r="AC54" s="981" t="e">
        <f t="shared" si="15"/>
        <v>#VALUE!</v>
      </c>
      <c r="AD54" s="981" t="e">
        <f t="shared" si="16"/>
        <v>#VALUE!</v>
      </c>
      <c r="AE54" s="982" t="e">
        <f t="shared" si="22"/>
        <v>#VALUE!</v>
      </c>
      <c r="AF54" s="982">
        <f t="shared" si="23"/>
        <v>0</v>
      </c>
      <c r="AG54" s="983">
        <f>IF(H54&gt;8,tab!C$157,tab!C$160)</f>
        <v>0.4</v>
      </c>
      <c r="AH54" s="957">
        <f t="shared" si="24"/>
        <v>0</v>
      </c>
      <c r="AI54" s="957">
        <f t="shared" si="25"/>
        <v>0</v>
      </c>
      <c r="AJ54" s="984" t="b">
        <f t="shared" si="26"/>
        <v>0</v>
      </c>
      <c r="AK54" s="960">
        <f t="shared" si="27"/>
        <v>114</v>
      </c>
      <c r="AL54" s="959">
        <f t="shared" si="28"/>
        <v>30</v>
      </c>
      <c r="AM54" s="959">
        <f t="shared" si="17"/>
        <v>30</v>
      </c>
      <c r="AN54" s="985">
        <f t="shared" si="29"/>
        <v>0</v>
      </c>
      <c r="AU54" s="39"/>
      <c r="AV54" s="39"/>
    </row>
    <row r="55" spans="2:48" ht="13.15" customHeight="1" x14ac:dyDescent="0.2">
      <c r="B55" s="20"/>
      <c r="C55" s="35"/>
      <c r="D55" s="175"/>
      <c r="E55" s="175"/>
      <c r="F55" s="175"/>
      <c r="G55" s="38"/>
      <c r="H55" s="176"/>
      <c r="I55" s="38"/>
      <c r="J55" s="177"/>
      <c r="K55" s="178"/>
      <c r="L55" s="871"/>
      <c r="M55" s="859"/>
      <c r="N55" s="859"/>
      <c r="O55" s="920" t="str">
        <f t="shared" si="10"/>
        <v/>
      </c>
      <c r="P55" s="921" t="str">
        <f t="shared" si="11"/>
        <v/>
      </c>
      <c r="Q55" s="921" t="str">
        <f t="shared" si="12"/>
        <v/>
      </c>
      <c r="R55" s="871"/>
      <c r="S55" s="922" t="str">
        <f t="shared" si="19"/>
        <v/>
      </c>
      <c r="T55" s="922" t="str">
        <f t="shared" si="20"/>
        <v/>
      </c>
      <c r="U55" s="1049" t="str">
        <f t="shared" si="13"/>
        <v/>
      </c>
      <c r="V55" s="6"/>
      <c r="W55" s="24"/>
      <c r="Z55" s="979" t="str">
        <f t="shared" si="21"/>
        <v/>
      </c>
      <c r="AA55" s="980">
        <f>+tab!$C$156</f>
        <v>0.62</v>
      </c>
      <c r="AB55" s="981" t="e">
        <f t="shared" si="14"/>
        <v>#VALUE!</v>
      </c>
      <c r="AC55" s="981" t="e">
        <f t="shared" si="15"/>
        <v>#VALUE!</v>
      </c>
      <c r="AD55" s="981" t="e">
        <f t="shared" si="16"/>
        <v>#VALUE!</v>
      </c>
      <c r="AE55" s="982" t="e">
        <f t="shared" si="22"/>
        <v>#VALUE!</v>
      </c>
      <c r="AF55" s="982">
        <f t="shared" si="23"/>
        <v>0</v>
      </c>
      <c r="AG55" s="983">
        <f>IF(H55&gt;8,tab!C$157,tab!C$160)</f>
        <v>0.4</v>
      </c>
      <c r="AH55" s="957">
        <f t="shared" si="24"/>
        <v>0</v>
      </c>
      <c r="AI55" s="957">
        <f t="shared" si="25"/>
        <v>0</v>
      </c>
      <c r="AJ55" s="984" t="b">
        <f t="shared" si="26"/>
        <v>0</v>
      </c>
      <c r="AK55" s="960">
        <f t="shared" si="27"/>
        <v>114</v>
      </c>
      <c r="AL55" s="959">
        <f t="shared" si="28"/>
        <v>30</v>
      </c>
      <c r="AM55" s="959">
        <f t="shared" si="17"/>
        <v>30</v>
      </c>
      <c r="AN55" s="985">
        <f t="shared" si="29"/>
        <v>0</v>
      </c>
      <c r="AU55" s="39"/>
      <c r="AV55" s="39"/>
    </row>
    <row r="56" spans="2:48" ht="13.15" customHeight="1" x14ac:dyDescent="0.2">
      <c r="B56" s="20"/>
      <c r="C56" s="35"/>
      <c r="D56" s="175"/>
      <c r="E56" s="175"/>
      <c r="F56" s="175"/>
      <c r="G56" s="38"/>
      <c r="H56" s="176"/>
      <c r="I56" s="38"/>
      <c r="J56" s="177"/>
      <c r="K56" s="178"/>
      <c r="L56" s="871"/>
      <c r="M56" s="859"/>
      <c r="N56" s="859"/>
      <c r="O56" s="920" t="str">
        <f t="shared" si="10"/>
        <v/>
      </c>
      <c r="P56" s="921" t="str">
        <f t="shared" si="11"/>
        <v/>
      </c>
      <c r="Q56" s="921" t="str">
        <f t="shared" si="12"/>
        <v/>
      </c>
      <c r="R56" s="871"/>
      <c r="S56" s="922" t="str">
        <f t="shared" si="19"/>
        <v/>
      </c>
      <c r="T56" s="922" t="str">
        <f t="shared" si="20"/>
        <v/>
      </c>
      <c r="U56" s="1049" t="str">
        <f t="shared" si="13"/>
        <v/>
      </c>
      <c r="V56" s="6"/>
      <c r="W56" s="24"/>
      <c r="Z56" s="979" t="str">
        <f t="shared" si="21"/>
        <v/>
      </c>
      <c r="AA56" s="980">
        <f>+tab!$C$156</f>
        <v>0.62</v>
      </c>
      <c r="AB56" s="981" t="e">
        <f t="shared" si="14"/>
        <v>#VALUE!</v>
      </c>
      <c r="AC56" s="981" t="e">
        <f t="shared" si="15"/>
        <v>#VALUE!</v>
      </c>
      <c r="AD56" s="981" t="e">
        <f t="shared" si="16"/>
        <v>#VALUE!</v>
      </c>
      <c r="AE56" s="982" t="e">
        <f t="shared" si="22"/>
        <v>#VALUE!</v>
      </c>
      <c r="AF56" s="982">
        <f t="shared" si="23"/>
        <v>0</v>
      </c>
      <c r="AG56" s="983">
        <f>IF(H56&gt;8,tab!C$157,tab!C$160)</f>
        <v>0.4</v>
      </c>
      <c r="AH56" s="957">
        <f t="shared" si="24"/>
        <v>0</v>
      </c>
      <c r="AI56" s="957">
        <f t="shared" si="25"/>
        <v>0</v>
      </c>
      <c r="AJ56" s="984" t="b">
        <f t="shared" si="26"/>
        <v>0</v>
      </c>
      <c r="AK56" s="960">
        <f t="shared" si="27"/>
        <v>114</v>
      </c>
      <c r="AL56" s="959">
        <f t="shared" si="28"/>
        <v>30</v>
      </c>
      <c r="AM56" s="959">
        <f t="shared" si="17"/>
        <v>30</v>
      </c>
      <c r="AN56" s="985">
        <f t="shared" si="29"/>
        <v>0</v>
      </c>
      <c r="AU56" s="39"/>
      <c r="AV56" s="39"/>
    </row>
    <row r="57" spans="2:48" ht="13.15" customHeight="1" x14ac:dyDescent="0.2">
      <c r="B57" s="20"/>
      <c r="C57" s="35"/>
      <c r="D57" s="175"/>
      <c r="E57" s="175"/>
      <c r="F57" s="175"/>
      <c r="G57" s="38"/>
      <c r="H57" s="176"/>
      <c r="I57" s="38"/>
      <c r="J57" s="177"/>
      <c r="K57" s="178"/>
      <c r="L57" s="871"/>
      <c r="M57" s="859"/>
      <c r="N57" s="859"/>
      <c r="O57" s="920" t="str">
        <f t="shared" si="10"/>
        <v/>
      </c>
      <c r="P57" s="921" t="str">
        <f t="shared" si="11"/>
        <v/>
      </c>
      <c r="Q57" s="921" t="str">
        <f t="shared" si="12"/>
        <v/>
      </c>
      <c r="R57" s="871"/>
      <c r="S57" s="922" t="str">
        <f t="shared" si="19"/>
        <v/>
      </c>
      <c r="T57" s="922" t="str">
        <f t="shared" si="20"/>
        <v/>
      </c>
      <c r="U57" s="1049" t="str">
        <f t="shared" si="13"/>
        <v/>
      </c>
      <c r="V57" s="6"/>
      <c r="W57" s="24"/>
      <c r="Z57" s="979" t="str">
        <f t="shared" si="21"/>
        <v/>
      </c>
      <c r="AA57" s="980">
        <f>+tab!$C$156</f>
        <v>0.62</v>
      </c>
      <c r="AB57" s="981" t="e">
        <f t="shared" si="14"/>
        <v>#VALUE!</v>
      </c>
      <c r="AC57" s="981" t="e">
        <f t="shared" si="15"/>
        <v>#VALUE!</v>
      </c>
      <c r="AD57" s="981" t="e">
        <f t="shared" si="16"/>
        <v>#VALUE!</v>
      </c>
      <c r="AE57" s="982" t="e">
        <f t="shared" si="22"/>
        <v>#VALUE!</v>
      </c>
      <c r="AF57" s="982">
        <f t="shared" si="23"/>
        <v>0</v>
      </c>
      <c r="AG57" s="983">
        <f>IF(H57&gt;8,tab!C$157,tab!C$160)</f>
        <v>0.4</v>
      </c>
      <c r="AH57" s="957">
        <f t="shared" si="24"/>
        <v>0</v>
      </c>
      <c r="AI57" s="957">
        <f t="shared" si="25"/>
        <v>0</v>
      </c>
      <c r="AJ57" s="984" t="b">
        <f t="shared" si="26"/>
        <v>0</v>
      </c>
      <c r="AK57" s="960">
        <f t="shared" si="27"/>
        <v>114</v>
      </c>
      <c r="AL57" s="959">
        <f t="shared" si="28"/>
        <v>30</v>
      </c>
      <c r="AM57" s="959">
        <f t="shared" si="17"/>
        <v>30</v>
      </c>
      <c r="AN57" s="985">
        <f t="shared" si="29"/>
        <v>0</v>
      </c>
      <c r="AU57" s="39"/>
      <c r="AV57" s="39"/>
    </row>
    <row r="58" spans="2:48" ht="13.15" customHeight="1" x14ac:dyDescent="0.2">
      <c r="B58" s="20"/>
      <c r="C58" s="35"/>
      <c r="D58" s="175"/>
      <c r="E58" s="175"/>
      <c r="F58" s="175"/>
      <c r="G58" s="38"/>
      <c r="H58" s="176"/>
      <c r="I58" s="38"/>
      <c r="J58" s="177"/>
      <c r="K58" s="178"/>
      <c r="L58" s="871"/>
      <c r="M58" s="859"/>
      <c r="N58" s="859"/>
      <c r="O58" s="920" t="str">
        <f t="shared" si="10"/>
        <v/>
      </c>
      <c r="P58" s="921" t="str">
        <f t="shared" si="11"/>
        <v/>
      </c>
      <c r="Q58" s="921" t="str">
        <f t="shared" si="12"/>
        <v/>
      </c>
      <c r="R58" s="871"/>
      <c r="S58" s="922" t="str">
        <f t="shared" si="19"/>
        <v/>
      </c>
      <c r="T58" s="922" t="str">
        <f t="shared" si="20"/>
        <v/>
      </c>
      <c r="U58" s="1049" t="str">
        <f t="shared" si="13"/>
        <v/>
      </c>
      <c r="V58" s="6"/>
      <c r="W58" s="24"/>
      <c r="Z58" s="979" t="str">
        <f t="shared" si="21"/>
        <v/>
      </c>
      <c r="AA58" s="980">
        <f>+tab!$C$156</f>
        <v>0.62</v>
      </c>
      <c r="AB58" s="981" t="e">
        <f t="shared" si="14"/>
        <v>#VALUE!</v>
      </c>
      <c r="AC58" s="981" t="e">
        <f t="shared" si="15"/>
        <v>#VALUE!</v>
      </c>
      <c r="AD58" s="981" t="e">
        <f t="shared" si="16"/>
        <v>#VALUE!</v>
      </c>
      <c r="AE58" s="982" t="e">
        <f t="shared" si="22"/>
        <v>#VALUE!</v>
      </c>
      <c r="AF58" s="982">
        <f t="shared" si="23"/>
        <v>0</v>
      </c>
      <c r="AG58" s="983">
        <f>IF(H58&gt;8,tab!C$157,tab!C$160)</f>
        <v>0.4</v>
      </c>
      <c r="AH58" s="957">
        <f t="shared" si="24"/>
        <v>0</v>
      </c>
      <c r="AI58" s="957">
        <f t="shared" si="25"/>
        <v>0</v>
      </c>
      <c r="AJ58" s="984" t="b">
        <f t="shared" si="26"/>
        <v>0</v>
      </c>
      <c r="AK58" s="960">
        <f t="shared" si="27"/>
        <v>114</v>
      </c>
      <c r="AL58" s="959">
        <f t="shared" si="28"/>
        <v>30</v>
      </c>
      <c r="AM58" s="959">
        <f t="shared" si="17"/>
        <v>30</v>
      </c>
      <c r="AN58" s="985">
        <f t="shared" si="29"/>
        <v>0</v>
      </c>
      <c r="AU58" s="39"/>
      <c r="AV58" s="39"/>
    </row>
    <row r="59" spans="2:48" ht="13.15" customHeight="1" x14ac:dyDescent="0.2">
      <c r="B59" s="20"/>
      <c r="C59" s="35"/>
      <c r="D59" s="175"/>
      <c r="E59" s="175"/>
      <c r="F59" s="175"/>
      <c r="G59" s="38"/>
      <c r="H59" s="176"/>
      <c r="I59" s="38"/>
      <c r="J59" s="177"/>
      <c r="K59" s="178"/>
      <c r="L59" s="871"/>
      <c r="M59" s="859"/>
      <c r="N59" s="859"/>
      <c r="O59" s="920" t="str">
        <f t="shared" si="10"/>
        <v/>
      </c>
      <c r="P59" s="921" t="str">
        <f t="shared" si="11"/>
        <v/>
      </c>
      <c r="Q59" s="921" t="str">
        <f t="shared" si="12"/>
        <v/>
      </c>
      <c r="R59" s="871"/>
      <c r="S59" s="922" t="str">
        <f t="shared" si="19"/>
        <v/>
      </c>
      <c r="T59" s="922" t="str">
        <f t="shared" si="20"/>
        <v/>
      </c>
      <c r="U59" s="1049" t="str">
        <f t="shared" si="13"/>
        <v/>
      </c>
      <c r="V59" s="6"/>
      <c r="W59" s="24"/>
      <c r="Z59" s="979" t="str">
        <f t="shared" si="21"/>
        <v/>
      </c>
      <c r="AA59" s="980">
        <f>+tab!$C$156</f>
        <v>0.62</v>
      </c>
      <c r="AB59" s="981" t="e">
        <f t="shared" si="14"/>
        <v>#VALUE!</v>
      </c>
      <c r="AC59" s="981" t="e">
        <f t="shared" si="15"/>
        <v>#VALUE!</v>
      </c>
      <c r="AD59" s="981" t="e">
        <f t="shared" si="16"/>
        <v>#VALUE!</v>
      </c>
      <c r="AE59" s="982" t="e">
        <f t="shared" si="22"/>
        <v>#VALUE!</v>
      </c>
      <c r="AF59" s="982">
        <f t="shared" si="23"/>
        <v>0</v>
      </c>
      <c r="AG59" s="983">
        <f>IF(H59&gt;8,tab!C$157,tab!C$160)</f>
        <v>0.4</v>
      </c>
      <c r="AH59" s="957">
        <f t="shared" si="24"/>
        <v>0</v>
      </c>
      <c r="AI59" s="957">
        <f t="shared" si="25"/>
        <v>0</v>
      </c>
      <c r="AJ59" s="984" t="b">
        <f t="shared" si="26"/>
        <v>0</v>
      </c>
      <c r="AK59" s="960">
        <f t="shared" si="27"/>
        <v>114</v>
      </c>
      <c r="AL59" s="959">
        <f t="shared" si="28"/>
        <v>30</v>
      </c>
      <c r="AM59" s="959">
        <f t="shared" si="17"/>
        <v>30</v>
      </c>
      <c r="AN59" s="985">
        <f t="shared" si="29"/>
        <v>0</v>
      </c>
      <c r="AU59" s="39"/>
      <c r="AV59" s="39"/>
    </row>
    <row r="60" spans="2:48" ht="13.15" customHeight="1" x14ac:dyDescent="0.2">
      <c r="B60" s="20"/>
      <c r="C60" s="35"/>
      <c r="D60" s="175"/>
      <c r="E60" s="175"/>
      <c r="F60" s="175"/>
      <c r="G60" s="38"/>
      <c r="H60" s="176"/>
      <c r="I60" s="38"/>
      <c r="J60" s="177"/>
      <c r="K60" s="178"/>
      <c r="L60" s="871"/>
      <c r="M60" s="859"/>
      <c r="N60" s="859"/>
      <c r="O60" s="920" t="str">
        <f t="shared" si="10"/>
        <v/>
      </c>
      <c r="P60" s="921" t="str">
        <f t="shared" si="11"/>
        <v/>
      </c>
      <c r="Q60" s="921" t="str">
        <f t="shared" si="12"/>
        <v/>
      </c>
      <c r="R60" s="871"/>
      <c r="S60" s="922" t="str">
        <f t="shared" si="19"/>
        <v/>
      </c>
      <c r="T60" s="922" t="str">
        <f t="shared" si="20"/>
        <v/>
      </c>
      <c r="U60" s="1049" t="str">
        <f t="shared" si="13"/>
        <v/>
      </c>
      <c r="V60" s="6"/>
      <c r="W60" s="24"/>
      <c r="Z60" s="979" t="str">
        <f t="shared" si="21"/>
        <v/>
      </c>
      <c r="AA60" s="980">
        <f>+tab!$C$156</f>
        <v>0.62</v>
      </c>
      <c r="AB60" s="981" t="e">
        <f t="shared" si="14"/>
        <v>#VALUE!</v>
      </c>
      <c r="AC60" s="981" t="e">
        <f t="shared" si="15"/>
        <v>#VALUE!</v>
      </c>
      <c r="AD60" s="981" t="e">
        <f t="shared" si="16"/>
        <v>#VALUE!</v>
      </c>
      <c r="AE60" s="982" t="e">
        <f t="shared" si="22"/>
        <v>#VALUE!</v>
      </c>
      <c r="AF60" s="982">
        <f t="shared" si="23"/>
        <v>0</v>
      </c>
      <c r="AG60" s="983">
        <f>IF(H60&gt;8,tab!C$157,tab!C$160)</f>
        <v>0.4</v>
      </c>
      <c r="AH60" s="957">
        <f t="shared" si="24"/>
        <v>0</v>
      </c>
      <c r="AI60" s="957">
        <f t="shared" si="25"/>
        <v>0</v>
      </c>
      <c r="AJ60" s="984" t="b">
        <f t="shared" si="26"/>
        <v>0</v>
      </c>
      <c r="AK60" s="960">
        <f t="shared" si="27"/>
        <v>114</v>
      </c>
      <c r="AL60" s="959">
        <f t="shared" si="28"/>
        <v>30</v>
      </c>
      <c r="AM60" s="959">
        <f t="shared" si="17"/>
        <v>30</v>
      </c>
      <c r="AN60" s="985">
        <f t="shared" si="29"/>
        <v>0</v>
      </c>
      <c r="AU60" s="39"/>
      <c r="AV60" s="39"/>
    </row>
    <row r="61" spans="2:48" ht="13.15" customHeight="1" x14ac:dyDescent="0.2">
      <c r="B61" s="20"/>
      <c r="C61" s="35"/>
      <c r="D61" s="175"/>
      <c r="E61" s="175"/>
      <c r="F61" s="175"/>
      <c r="G61" s="38"/>
      <c r="H61" s="176"/>
      <c r="I61" s="38"/>
      <c r="J61" s="177"/>
      <c r="K61" s="178"/>
      <c r="L61" s="871"/>
      <c r="M61" s="859"/>
      <c r="N61" s="859"/>
      <c r="O61" s="920" t="str">
        <f t="shared" si="10"/>
        <v/>
      </c>
      <c r="P61" s="921" t="str">
        <f t="shared" si="11"/>
        <v/>
      </c>
      <c r="Q61" s="921" t="str">
        <f t="shared" si="12"/>
        <v/>
      </c>
      <c r="R61" s="871"/>
      <c r="S61" s="922" t="str">
        <f t="shared" si="19"/>
        <v/>
      </c>
      <c r="T61" s="922" t="str">
        <f t="shared" si="20"/>
        <v/>
      </c>
      <c r="U61" s="1049" t="str">
        <f t="shared" si="13"/>
        <v/>
      </c>
      <c r="V61" s="6"/>
      <c r="W61" s="24"/>
      <c r="Z61" s="979" t="str">
        <f t="shared" si="21"/>
        <v/>
      </c>
      <c r="AA61" s="980">
        <f>+tab!$C$156</f>
        <v>0.62</v>
      </c>
      <c r="AB61" s="981" t="e">
        <f t="shared" si="14"/>
        <v>#VALUE!</v>
      </c>
      <c r="AC61" s="981" t="e">
        <f t="shared" si="15"/>
        <v>#VALUE!</v>
      </c>
      <c r="AD61" s="981" t="e">
        <f t="shared" si="16"/>
        <v>#VALUE!</v>
      </c>
      <c r="AE61" s="982" t="e">
        <f t="shared" si="22"/>
        <v>#VALUE!</v>
      </c>
      <c r="AF61" s="982">
        <f t="shared" si="23"/>
        <v>0</v>
      </c>
      <c r="AG61" s="983">
        <f>IF(H61&gt;8,tab!C$157,tab!C$160)</f>
        <v>0.4</v>
      </c>
      <c r="AH61" s="957">
        <f t="shared" si="24"/>
        <v>0</v>
      </c>
      <c r="AI61" s="957">
        <f t="shared" si="25"/>
        <v>0</v>
      </c>
      <c r="AJ61" s="984" t="b">
        <f t="shared" si="26"/>
        <v>0</v>
      </c>
      <c r="AK61" s="960">
        <f t="shared" si="27"/>
        <v>114</v>
      </c>
      <c r="AL61" s="959">
        <f t="shared" si="28"/>
        <v>30</v>
      </c>
      <c r="AM61" s="959">
        <f t="shared" si="17"/>
        <v>30</v>
      </c>
      <c r="AN61" s="985">
        <f t="shared" si="29"/>
        <v>0</v>
      </c>
      <c r="AU61" s="39"/>
      <c r="AV61" s="39"/>
    </row>
    <row r="62" spans="2:48" ht="13.15" customHeight="1" x14ac:dyDescent="0.2">
      <c r="B62" s="20"/>
      <c r="C62" s="35"/>
      <c r="D62" s="175"/>
      <c r="E62" s="175"/>
      <c r="F62" s="175"/>
      <c r="G62" s="38"/>
      <c r="H62" s="176"/>
      <c r="I62" s="38"/>
      <c r="J62" s="177"/>
      <c r="K62" s="178"/>
      <c r="L62" s="871"/>
      <c r="M62" s="859"/>
      <c r="N62" s="859"/>
      <c r="O62" s="920" t="str">
        <f t="shared" si="10"/>
        <v/>
      </c>
      <c r="P62" s="921" t="str">
        <f t="shared" si="11"/>
        <v/>
      </c>
      <c r="Q62" s="921" t="str">
        <f t="shared" si="12"/>
        <v/>
      </c>
      <c r="R62" s="871"/>
      <c r="S62" s="922" t="str">
        <f t="shared" si="19"/>
        <v/>
      </c>
      <c r="T62" s="922" t="str">
        <f t="shared" si="20"/>
        <v/>
      </c>
      <c r="U62" s="1049" t="str">
        <f t="shared" si="13"/>
        <v/>
      </c>
      <c r="V62" s="6"/>
      <c r="W62" s="24"/>
      <c r="Z62" s="979" t="str">
        <f t="shared" si="21"/>
        <v/>
      </c>
      <c r="AA62" s="980">
        <f>+tab!$C$156</f>
        <v>0.62</v>
      </c>
      <c r="AB62" s="981" t="e">
        <f t="shared" si="14"/>
        <v>#VALUE!</v>
      </c>
      <c r="AC62" s="981" t="e">
        <f t="shared" si="15"/>
        <v>#VALUE!</v>
      </c>
      <c r="AD62" s="981" t="e">
        <f t="shared" si="16"/>
        <v>#VALUE!</v>
      </c>
      <c r="AE62" s="982" t="e">
        <f t="shared" si="22"/>
        <v>#VALUE!</v>
      </c>
      <c r="AF62" s="982">
        <f t="shared" si="23"/>
        <v>0</v>
      </c>
      <c r="AG62" s="983">
        <f>IF(H62&gt;8,tab!C$157,tab!C$160)</f>
        <v>0.4</v>
      </c>
      <c r="AH62" s="957">
        <f t="shared" si="24"/>
        <v>0</v>
      </c>
      <c r="AI62" s="957">
        <f t="shared" si="25"/>
        <v>0</v>
      </c>
      <c r="AJ62" s="984" t="b">
        <f t="shared" si="26"/>
        <v>0</v>
      </c>
      <c r="AK62" s="960">
        <f t="shared" si="27"/>
        <v>114</v>
      </c>
      <c r="AL62" s="959">
        <f t="shared" si="28"/>
        <v>30</v>
      </c>
      <c r="AM62" s="959">
        <f t="shared" si="17"/>
        <v>30</v>
      </c>
      <c r="AN62" s="985">
        <f t="shared" si="29"/>
        <v>0</v>
      </c>
      <c r="AU62" s="39"/>
      <c r="AV62" s="39"/>
    </row>
    <row r="63" spans="2:48" ht="13.15" customHeight="1" x14ac:dyDescent="0.2">
      <c r="B63" s="20"/>
      <c r="C63" s="35"/>
      <c r="D63" s="175"/>
      <c r="E63" s="175"/>
      <c r="F63" s="175"/>
      <c r="G63" s="38"/>
      <c r="H63" s="176"/>
      <c r="I63" s="38"/>
      <c r="J63" s="177"/>
      <c r="K63" s="178"/>
      <c r="L63" s="871"/>
      <c r="M63" s="859"/>
      <c r="N63" s="859"/>
      <c r="O63" s="920" t="str">
        <f t="shared" si="10"/>
        <v/>
      </c>
      <c r="P63" s="921" t="str">
        <f t="shared" si="11"/>
        <v/>
      </c>
      <c r="Q63" s="921" t="str">
        <f t="shared" si="12"/>
        <v/>
      </c>
      <c r="R63" s="871"/>
      <c r="S63" s="922" t="str">
        <f t="shared" si="19"/>
        <v/>
      </c>
      <c r="T63" s="922" t="str">
        <f t="shared" si="20"/>
        <v/>
      </c>
      <c r="U63" s="1049" t="str">
        <f t="shared" si="13"/>
        <v/>
      </c>
      <c r="V63" s="6"/>
      <c r="W63" s="24"/>
      <c r="Z63" s="979" t="str">
        <f t="shared" si="21"/>
        <v/>
      </c>
      <c r="AA63" s="980">
        <f>+tab!$C$156</f>
        <v>0.62</v>
      </c>
      <c r="AB63" s="981" t="e">
        <f t="shared" si="14"/>
        <v>#VALUE!</v>
      </c>
      <c r="AC63" s="981" t="e">
        <f t="shared" si="15"/>
        <v>#VALUE!</v>
      </c>
      <c r="AD63" s="981" t="e">
        <f t="shared" si="16"/>
        <v>#VALUE!</v>
      </c>
      <c r="AE63" s="982" t="e">
        <f t="shared" si="22"/>
        <v>#VALUE!</v>
      </c>
      <c r="AF63" s="982">
        <f t="shared" si="23"/>
        <v>0</v>
      </c>
      <c r="AG63" s="983">
        <f>IF(H63&gt;8,tab!C$157,tab!C$160)</f>
        <v>0.4</v>
      </c>
      <c r="AH63" s="957">
        <f t="shared" si="24"/>
        <v>0</v>
      </c>
      <c r="AI63" s="957">
        <f t="shared" si="25"/>
        <v>0</v>
      </c>
      <c r="AJ63" s="984" t="b">
        <f t="shared" si="26"/>
        <v>0</v>
      </c>
      <c r="AK63" s="960">
        <f t="shared" si="27"/>
        <v>114</v>
      </c>
      <c r="AL63" s="959">
        <f t="shared" si="28"/>
        <v>30</v>
      </c>
      <c r="AM63" s="959">
        <f t="shared" si="17"/>
        <v>30</v>
      </c>
      <c r="AN63" s="985">
        <f t="shared" si="29"/>
        <v>0</v>
      </c>
      <c r="AU63" s="39"/>
      <c r="AV63" s="39"/>
    </row>
    <row r="64" spans="2:48" ht="13.15" customHeight="1" x14ac:dyDescent="0.2">
      <c r="B64" s="20"/>
      <c r="C64" s="35"/>
      <c r="D64" s="175"/>
      <c r="E64" s="175"/>
      <c r="F64" s="175"/>
      <c r="G64" s="38"/>
      <c r="H64" s="176"/>
      <c r="I64" s="38"/>
      <c r="J64" s="177"/>
      <c r="K64" s="178"/>
      <c r="L64" s="871"/>
      <c r="M64" s="859"/>
      <c r="N64" s="859"/>
      <c r="O64" s="920" t="str">
        <f t="shared" si="10"/>
        <v/>
      </c>
      <c r="P64" s="921" t="str">
        <f t="shared" si="11"/>
        <v/>
      </c>
      <c r="Q64" s="921" t="str">
        <f t="shared" si="12"/>
        <v/>
      </c>
      <c r="R64" s="871"/>
      <c r="S64" s="922" t="str">
        <f t="shared" si="19"/>
        <v/>
      </c>
      <c r="T64" s="922" t="str">
        <f t="shared" si="20"/>
        <v/>
      </c>
      <c r="U64" s="1049" t="str">
        <f t="shared" si="13"/>
        <v/>
      </c>
      <c r="V64" s="6"/>
      <c r="W64" s="24"/>
      <c r="Z64" s="979" t="str">
        <f t="shared" si="21"/>
        <v/>
      </c>
      <c r="AA64" s="980">
        <f>+tab!$C$156</f>
        <v>0.62</v>
      </c>
      <c r="AB64" s="981" t="e">
        <f t="shared" si="14"/>
        <v>#VALUE!</v>
      </c>
      <c r="AC64" s="981" t="e">
        <f t="shared" si="15"/>
        <v>#VALUE!</v>
      </c>
      <c r="AD64" s="981" t="e">
        <f t="shared" si="16"/>
        <v>#VALUE!</v>
      </c>
      <c r="AE64" s="982" t="e">
        <f t="shared" si="22"/>
        <v>#VALUE!</v>
      </c>
      <c r="AF64" s="982">
        <f t="shared" si="23"/>
        <v>0</v>
      </c>
      <c r="AG64" s="983">
        <f>IF(H64&gt;8,tab!C$157,tab!C$160)</f>
        <v>0.4</v>
      </c>
      <c r="AH64" s="957">
        <f t="shared" si="24"/>
        <v>0</v>
      </c>
      <c r="AI64" s="957">
        <f t="shared" si="25"/>
        <v>0</v>
      </c>
      <c r="AJ64" s="984" t="b">
        <f t="shared" si="26"/>
        <v>0</v>
      </c>
      <c r="AK64" s="960">
        <f t="shared" si="27"/>
        <v>114</v>
      </c>
      <c r="AL64" s="959">
        <f t="shared" si="28"/>
        <v>30</v>
      </c>
      <c r="AM64" s="959">
        <f t="shared" si="17"/>
        <v>30</v>
      </c>
      <c r="AN64" s="985">
        <f t="shared" si="29"/>
        <v>0</v>
      </c>
      <c r="AU64" s="39"/>
      <c r="AV64" s="39"/>
    </row>
    <row r="65" spans="2:48" ht="13.15" customHeight="1" x14ac:dyDescent="0.2">
      <c r="B65" s="20"/>
      <c r="C65" s="35"/>
      <c r="D65" s="175"/>
      <c r="E65" s="175"/>
      <c r="F65" s="175"/>
      <c r="G65" s="38"/>
      <c r="H65" s="176"/>
      <c r="I65" s="38"/>
      <c r="J65" s="177"/>
      <c r="K65" s="178"/>
      <c r="L65" s="871"/>
      <c r="M65" s="859"/>
      <c r="N65" s="859"/>
      <c r="O65" s="920" t="str">
        <f t="shared" si="10"/>
        <v/>
      </c>
      <c r="P65" s="921" t="str">
        <f t="shared" si="11"/>
        <v/>
      </c>
      <c r="Q65" s="921" t="str">
        <f t="shared" si="12"/>
        <v/>
      </c>
      <c r="R65" s="871"/>
      <c r="S65" s="922" t="str">
        <f t="shared" si="19"/>
        <v/>
      </c>
      <c r="T65" s="922" t="str">
        <f t="shared" si="20"/>
        <v/>
      </c>
      <c r="U65" s="1049" t="str">
        <f t="shared" si="13"/>
        <v/>
      </c>
      <c r="V65" s="6"/>
      <c r="W65" s="24"/>
      <c r="Z65" s="979" t="str">
        <f t="shared" si="21"/>
        <v/>
      </c>
      <c r="AA65" s="980">
        <f>+tab!$C$156</f>
        <v>0.62</v>
      </c>
      <c r="AB65" s="981" t="e">
        <f t="shared" si="14"/>
        <v>#VALUE!</v>
      </c>
      <c r="AC65" s="981" t="e">
        <f t="shared" si="15"/>
        <v>#VALUE!</v>
      </c>
      <c r="AD65" s="981" t="e">
        <f t="shared" si="16"/>
        <v>#VALUE!</v>
      </c>
      <c r="AE65" s="982" t="e">
        <f t="shared" si="22"/>
        <v>#VALUE!</v>
      </c>
      <c r="AF65" s="982">
        <f t="shared" si="23"/>
        <v>0</v>
      </c>
      <c r="AG65" s="983">
        <f>IF(H65&gt;8,tab!C$157,tab!C$160)</f>
        <v>0.4</v>
      </c>
      <c r="AH65" s="957">
        <f t="shared" si="24"/>
        <v>0</v>
      </c>
      <c r="AI65" s="957">
        <f t="shared" si="25"/>
        <v>0</v>
      </c>
      <c r="AJ65" s="984" t="b">
        <f t="shared" si="26"/>
        <v>0</v>
      </c>
      <c r="AK65" s="960">
        <f t="shared" si="27"/>
        <v>114</v>
      </c>
      <c r="AL65" s="959">
        <f t="shared" si="28"/>
        <v>30</v>
      </c>
      <c r="AM65" s="959">
        <f t="shared" si="17"/>
        <v>30</v>
      </c>
      <c r="AN65" s="985">
        <f t="shared" si="29"/>
        <v>0</v>
      </c>
      <c r="AU65" s="39"/>
      <c r="AV65" s="39"/>
    </row>
    <row r="66" spans="2:48" ht="13.15" customHeight="1" x14ac:dyDescent="0.2">
      <c r="B66" s="20"/>
      <c r="C66" s="35"/>
      <c r="D66" s="175"/>
      <c r="E66" s="175"/>
      <c r="F66" s="175"/>
      <c r="G66" s="38"/>
      <c r="H66" s="176"/>
      <c r="I66" s="38"/>
      <c r="J66" s="177"/>
      <c r="K66" s="178"/>
      <c r="L66" s="871"/>
      <c r="M66" s="859"/>
      <c r="N66" s="859"/>
      <c r="O66" s="920" t="str">
        <f t="shared" si="10"/>
        <v/>
      </c>
      <c r="P66" s="921" t="str">
        <f t="shared" si="11"/>
        <v/>
      </c>
      <c r="Q66" s="921" t="str">
        <f t="shared" si="12"/>
        <v/>
      </c>
      <c r="R66" s="871"/>
      <c r="S66" s="922" t="str">
        <f t="shared" si="19"/>
        <v/>
      </c>
      <c r="T66" s="922" t="str">
        <f t="shared" si="20"/>
        <v/>
      </c>
      <c r="U66" s="1049" t="str">
        <f t="shared" si="13"/>
        <v/>
      </c>
      <c r="V66" s="6"/>
      <c r="W66" s="24"/>
      <c r="Z66" s="979" t="str">
        <f t="shared" si="21"/>
        <v/>
      </c>
      <c r="AA66" s="980">
        <f>+tab!$C$156</f>
        <v>0.62</v>
      </c>
      <c r="AB66" s="981" t="e">
        <f t="shared" si="14"/>
        <v>#VALUE!</v>
      </c>
      <c r="AC66" s="981" t="e">
        <f t="shared" si="15"/>
        <v>#VALUE!</v>
      </c>
      <c r="AD66" s="981" t="e">
        <f t="shared" si="16"/>
        <v>#VALUE!</v>
      </c>
      <c r="AE66" s="982" t="e">
        <f t="shared" si="22"/>
        <v>#VALUE!</v>
      </c>
      <c r="AF66" s="982">
        <f t="shared" si="23"/>
        <v>0</v>
      </c>
      <c r="AG66" s="983">
        <f>IF(H66&gt;8,tab!C$157,tab!C$160)</f>
        <v>0.4</v>
      </c>
      <c r="AH66" s="957">
        <f t="shared" si="24"/>
        <v>0</v>
      </c>
      <c r="AI66" s="957">
        <f t="shared" si="25"/>
        <v>0</v>
      </c>
      <c r="AJ66" s="984" t="b">
        <f t="shared" si="26"/>
        <v>0</v>
      </c>
      <c r="AK66" s="960">
        <f t="shared" si="27"/>
        <v>114</v>
      </c>
      <c r="AL66" s="959">
        <f t="shared" si="28"/>
        <v>30</v>
      </c>
      <c r="AM66" s="959">
        <f t="shared" si="17"/>
        <v>30</v>
      </c>
      <c r="AN66" s="985">
        <f t="shared" si="29"/>
        <v>0</v>
      </c>
      <c r="AU66" s="39"/>
      <c r="AV66" s="39"/>
    </row>
    <row r="67" spans="2:48" ht="13.15" customHeight="1" x14ac:dyDescent="0.2">
      <c r="B67" s="20"/>
      <c r="C67" s="35"/>
      <c r="D67" s="175"/>
      <c r="E67" s="175"/>
      <c r="F67" s="175"/>
      <c r="G67" s="38"/>
      <c r="H67" s="176"/>
      <c r="I67" s="38"/>
      <c r="J67" s="177"/>
      <c r="K67" s="178"/>
      <c r="L67" s="871"/>
      <c r="M67" s="859"/>
      <c r="N67" s="859"/>
      <c r="O67" s="920" t="str">
        <f t="shared" si="10"/>
        <v/>
      </c>
      <c r="P67" s="921" t="str">
        <f t="shared" si="11"/>
        <v/>
      </c>
      <c r="Q67" s="921" t="str">
        <f t="shared" si="12"/>
        <v/>
      </c>
      <c r="R67" s="871"/>
      <c r="S67" s="922" t="str">
        <f t="shared" si="19"/>
        <v/>
      </c>
      <c r="T67" s="922" t="str">
        <f t="shared" si="20"/>
        <v/>
      </c>
      <c r="U67" s="1049" t="str">
        <f t="shared" si="13"/>
        <v/>
      </c>
      <c r="V67" s="6"/>
      <c r="W67" s="24"/>
      <c r="Z67" s="979" t="str">
        <f t="shared" si="21"/>
        <v/>
      </c>
      <c r="AA67" s="980">
        <f>+tab!$C$156</f>
        <v>0.62</v>
      </c>
      <c r="AB67" s="981" t="e">
        <f t="shared" si="14"/>
        <v>#VALUE!</v>
      </c>
      <c r="AC67" s="981" t="e">
        <f t="shared" si="15"/>
        <v>#VALUE!</v>
      </c>
      <c r="AD67" s="981" t="e">
        <f t="shared" si="16"/>
        <v>#VALUE!</v>
      </c>
      <c r="AE67" s="982" t="e">
        <f t="shared" si="22"/>
        <v>#VALUE!</v>
      </c>
      <c r="AF67" s="982">
        <f t="shared" si="23"/>
        <v>0</v>
      </c>
      <c r="AG67" s="983">
        <f>IF(H67&gt;8,tab!C$157,tab!C$160)</f>
        <v>0.4</v>
      </c>
      <c r="AH67" s="957">
        <f t="shared" si="24"/>
        <v>0</v>
      </c>
      <c r="AI67" s="957">
        <f t="shared" si="25"/>
        <v>0</v>
      </c>
      <c r="AJ67" s="984" t="b">
        <f t="shared" si="26"/>
        <v>0</v>
      </c>
      <c r="AK67" s="960">
        <f t="shared" si="27"/>
        <v>114</v>
      </c>
      <c r="AL67" s="959">
        <f t="shared" si="28"/>
        <v>30</v>
      </c>
      <c r="AM67" s="959">
        <f t="shared" si="17"/>
        <v>30</v>
      </c>
      <c r="AN67" s="985">
        <f t="shared" si="29"/>
        <v>0</v>
      </c>
      <c r="AU67" s="39"/>
      <c r="AV67" s="39"/>
    </row>
    <row r="68" spans="2:48" ht="13.15" customHeight="1" x14ac:dyDescent="0.2">
      <c r="B68" s="20"/>
      <c r="C68" s="35"/>
      <c r="D68" s="175"/>
      <c r="E68" s="175"/>
      <c r="F68" s="175"/>
      <c r="G68" s="38"/>
      <c r="H68" s="176"/>
      <c r="I68" s="38"/>
      <c r="J68" s="177"/>
      <c r="K68" s="178"/>
      <c r="L68" s="871"/>
      <c r="M68" s="859"/>
      <c r="N68" s="859"/>
      <c r="O68" s="920" t="str">
        <f t="shared" si="10"/>
        <v/>
      </c>
      <c r="P68" s="921" t="str">
        <f t="shared" si="11"/>
        <v/>
      </c>
      <c r="Q68" s="921" t="str">
        <f t="shared" si="12"/>
        <v/>
      </c>
      <c r="R68" s="871"/>
      <c r="S68" s="922" t="str">
        <f t="shared" si="19"/>
        <v/>
      </c>
      <c r="T68" s="922" t="str">
        <f t="shared" si="20"/>
        <v/>
      </c>
      <c r="U68" s="1049" t="str">
        <f t="shared" si="13"/>
        <v/>
      </c>
      <c r="V68" s="6"/>
      <c r="W68" s="24"/>
      <c r="Z68" s="979" t="str">
        <f t="shared" si="21"/>
        <v/>
      </c>
      <c r="AA68" s="980">
        <f>+tab!$C$156</f>
        <v>0.62</v>
      </c>
      <c r="AB68" s="981" t="e">
        <f t="shared" si="14"/>
        <v>#VALUE!</v>
      </c>
      <c r="AC68" s="981" t="e">
        <f t="shared" si="15"/>
        <v>#VALUE!</v>
      </c>
      <c r="AD68" s="981" t="e">
        <f t="shared" si="16"/>
        <v>#VALUE!</v>
      </c>
      <c r="AE68" s="982" t="e">
        <f t="shared" si="22"/>
        <v>#VALUE!</v>
      </c>
      <c r="AF68" s="982">
        <f t="shared" si="23"/>
        <v>0</v>
      </c>
      <c r="AG68" s="983">
        <f>IF(H68&gt;8,tab!C$157,tab!C$160)</f>
        <v>0.4</v>
      </c>
      <c r="AH68" s="957">
        <f t="shared" si="24"/>
        <v>0</v>
      </c>
      <c r="AI68" s="957">
        <f t="shared" si="25"/>
        <v>0</v>
      </c>
      <c r="AJ68" s="984" t="b">
        <f t="shared" si="26"/>
        <v>0</v>
      </c>
      <c r="AK68" s="960">
        <f t="shared" si="27"/>
        <v>114</v>
      </c>
      <c r="AL68" s="959">
        <f t="shared" si="28"/>
        <v>30</v>
      </c>
      <c r="AM68" s="959">
        <f t="shared" si="17"/>
        <v>30</v>
      </c>
      <c r="AN68" s="985">
        <f t="shared" si="29"/>
        <v>0</v>
      </c>
      <c r="AU68" s="39"/>
      <c r="AV68" s="39"/>
    </row>
    <row r="69" spans="2:48" ht="13.15" customHeight="1" x14ac:dyDescent="0.2">
      <c r="B69" s="20"/>
      <c r="C69" s="35"/>
      <c r="D69" s="175"/>
      <c r="E69" s="175"/>
      <c r="F69" s="175"/>
      <c r="G69" s="38"/>
      <c r="H69" s="176"/>
      <c r="I69" s="38"/>
      <c r="J69" s="177"/>
      <c r="K69" s="178"/>
      <c r="L69" s="871"/>
      <c r="M69" s="859"/>
      <c r="N69" s="859"/>
      <c r="O69" s="920" t="str">
        <f t="shared" si="10"/>
        <v/>
      </c>
      <c r="P69" s="921" t="str">
        <f t="shared" si="11"/>
        <v/>
      </c>
      <c r="Q69" s="921" t="str">
        <f t="shared" si="12"/>
        <v/>
      </c>
      <c r="R69" s="871"/>
      <c r="S69" s="922" t="str">
        <f t="shared" si="19"/>
        <v/>
      </c>
      <c r="T69" s="922" t="str">
        <f t="shared" si="20"/>
        <v/>
      </c>
      <c r="U69" s="1049" t="str">
        <f t="shared" si="13"/>
        <v/>
      </c>
      <c r="V69" s="6"/>
      <c r="W69" s="24"/>
      <c r="Z69" s="979" t="str">
        <f t="shared" si="21"/>
        <v/>
      </c>
      <c r="AA69" s="980">
        <f>+tab!$C$156</f>
        <v>0.62</v>
      </c>
      <c r="AB69" s="981" t="e">
        <f t="shared" si="14"/>
        <v>#VALUE!</v>
      </c>
      <c r="AC69" s="981" t="e">
        <f t="shared" si="15"/>
        <v>#VALUE!</v>
      </c>
      <c r="AD69" s="981" t="e">
        <f t="shared" si="16"/>
        <v>#VALUE!</v>
      </c>
      <c r="AE69" s="982" t="e">
        <f t="shared" si="22"/>
        <v>#VALUE!</v>
      </c>
      <c r="AF69" s="982">
        <f t="shared" si="23"/>
        <v>0</v>
      </c>
      <c r="AG69" s="983">
        <f>IF(H69&gt;8,tab!C$157,tab!C$160)</f>
        <v>0.4</v>
      </c>
      <c r="AH69" s="957">
        <f t="shared" si="24"/>
        <v>0</v>
      </c>
      <c r="AI69" s="957">
        <f t="shared" si="25"/>
        <v>0</v>
      </c>
      <c r="AJ69" s="984" t="b">
        <f t="shared" si="26"/>
        <v>0</v>
      </c>
      <c r="AK69" s="960">
        <f t="shared" si="27"/>
        <v>114</v>
      </c>
      <c r="AL69" s="959">
        <f t="shared" si="28"/>
        <v>30</v>
      </c>
      <c r="AM69" s="959">
        <f t="shared" si="17"/>
        <v>30</v>
      </c>
      <c r="AN69" s="985">
        <f t="shared" si="29"/>
        <v>0</v>
      </c>
      <c r="AU69" s="39"/>
      <c r="AV69" s="39"/>
    </row>
    <row r="70" spans="2:48" ht="13.15" customHeight="1" x14ac:dyDescent="0.2">
      <c r="B70" s="20"/>
      <c r="C70" s="35"/>
      <c r="D70" s="175"/>
      <c r="E70" s="175"/>
      <c r="F70" s="175"/>
      <c r="G70" s="38"/>
      <c r="H70" s="176"/>
      <c r="I70" s="38"/>
      <c r="J70" s="177"/>
      <c r="K70" s="178"/>
      <c r="L70" s="871"/>
      <c r="M70" s="859"/>
      <c r="N70" s="859"/>
      <c r="O70" s="920" t="str">
        <f t="shared" si="10"/>
        <v/>
      </c>
      <c r="P70" s="921" t="str">
        <f t="shared" si="11"/>
        <v/>
      </c>
      <c r="Q70" s="921" t="str">
        <f t="shared" si="12"/>
        <v/>
      </c>
      <c r="R70" s="871"/>
      <c r="S70" s="922" t="str">
        <f t="shared" si="19"/>
        <v/>
      </c>
      <c r="T70" s="922" t="str">
        <f t="shared" si="20"/>
        <v/>
      </c>
      <c r="U70" s="1049" t="str">
        <f t="shared" si="13"/>
        <v/>
      </c>
      <c r="V70" s="6"/>
      <c r="W70" s="24"/>
      <c r="Z70" s="979" t="str">
        <f t="shared" si="21"/>
        <v/>
      </c>
      <c r="AA70" s="980">
        <f>+tab!$C$156</f>
        <v>0.62</v>
      </c>
      <c r="AB70" s="981" t="e">
        <f t="shared" si="14"/>
        <v>#VALUE!</v>
      </c>
      <c r="AC70" s="981" t="e">
        <f t="shared" si="15"/>
        <v>#VALUE!</v>
      </c>
      <c r="AD70" s="981" t="e">
        <f t="shared" si="16"/>
        <v>#VALUE!</v>
      </c>
      <c r="AE70" s="982" t="e">
        <f t="shared" si="22"/>
        <v>#VALUE!</v>
      </c>
      <c r="AF70" s="982">
        <f t="shared" si="23"/>
        <v>0</v>
      </c>
      <c r="AG70" s="983">
        <f>IF(H70&gt;8,tab!C$157,tab!C$160)</f>
        <v>0.4</v>
      </c>
      <c r="AH70" s="957">
        <f t="shared" si="24"/>
        <v>0</v>
      </c>
      <c r="AI70" s="957">
        <f t="shared" si="25"/>
        <v>0</v>
      </c>
      <c r="AJ70" s="984" t="b">
        <f t="shared" si="26"/>
        <v>0</v>
      </c>
      <c r="AK70" s="960">
        <f t="shared" si="27"/>
        <v>114</v>
      </c>
      <c r="AL70" s="959">
        <f t="shared" si="28"/>
        <v>30</v>
      </c>
      <c r="AM70" s="959">
        <f t="shared" si="17"/>
        <v>30</v>
      </c>
      <c r="AN70" s="985">
        <f t="shared" si="29"/>
        <v>0</v>
      </c>
      <c r="AU70" s="39"/>
      <c r="AV70" s="39"/>
    </row>
    <row r="71" spans="2:48" ht="13.15" customHeight="1" x14ac:dyDescent="0.2">
      <c r="B71" s="20"/>
      <c r="C71" s="35"/>
      <c r="D71" s="175"/>
      <c r="E71" s="175"/>
      <c r="F71" s="175"/>
      <c r="G71" s="38"/>
      <c r="H71" s="176"/>
      <c r="I71" s="38"/>
      <c r="J71" s="177"/>
      <c r="K71" s="178"/>
      <c r="L71" s="871"/>
      <c r="M71" s="859"/>
      <c r="N71" s="859"/>
      <c r="O71" s="920" t="str">
        <f t="shared" si="10"/>
        <v/>
      </c>
      <c r="P71" s="921" t="str">
        <f t="shared" si="11"/>
        <v/>
      </c>
      <c r="Q71" s="921" t="str">
        <f t="shared" si="12"/>
        <v/>
      </c>
      <c r="R71" s="871"/>
      <c r="S71" s="922" t="str">
        <f t="shared" si="19"/>
        <v/>
      </c>
      <c r="T71" s="922" t="str">
        <f t="shared" si="20"/>
        <v/>
      </c>
      <c r="U71" s="1049" t="str">
        <f t="shared" si="13"/>
        <v/>
      </c>
      <c r="V71" s="6"/>
      <c r="W71" s="24"/>
      <c r="Z71" s="979" t="str">
        <f t="shared" si="21"/>
        <v/>
      </c>
      <c r="AA71" s="980">
        <f>+tab!$C$156</f>
        <v>0.62</v>
      </c>
      <c r="AB71" s="981" t="e">
        <f t="shared" si="14"/>
        <v>#VALUE!</v>
      </c>
      <c r="AC71" s="981" t="e">
        <f t="shared" si="15"/>
        <v>#VALUE!</v>
      </c>
      <c r="AD71" s="981" t="e">
        <f t="shared" si="16"/>
        <v>#VALUE!</v>
      </c>
      <c r="AE71" s="982" t="e">
        <f t="shared" si="22"/>
        <v>#VALUE!</v>
      </c>
      <c r="AF71" s="982">
        <f t="shared" si="23"/>
        <v>0</v>
      </c>
      <c r="AG71" s="983">
        <f>IF(H71&gt;8,tab!C$157,tab!C$160)</f>
        <v>0.4</v>
      </c>
      <c r="AH71" s="957">
        <f t="shared" si="24"/>
        <v>0</v>
      </c>
      <c r="AI71" s="957">
        <f t="shared" si="25"/>
        <v>0</v>
      </c>
      <c r="AJ71" s="984" t="b">
        <f t="shared" si="26"/>
        <v>0</v>
      </c>
      <c r="AK71" s="960">
        <f t="shared" si="27"/>
        <v>114</v>
      </c>
      <c r="AL71" s="959">
        <f t="shared" si="28"/>
        <v>30</v>
      </c>
      <c r="AM71" s="959">
        <f t="shared" si="17"/>
        <v>30</v>
      </c>
      <c r="AN71" s="985">
        <f t="shared" si="29"/>
        <v>0</v>
      </c>
      <c r="AU71" s="39"/>
      <c r="AV71" s="39"/>
    </row>
    <row r="72" spans="2:48" ht="13.15" customHeight="1" x14ac:dyDescent="0.2">
      <c r="B72" s="20"/>
      <c r="C72" s="35"/>
      <c r="D72" s="175"/>
      <c r="E72" s="175"/>
      <c r="F72" s="175"/>
      <c r="G72" s="38"/>
      <c r="H72" s="176"/>
      <c r="I72" s="38"/>
      <c r="J72" s="177"/>
      <c r="K72" s="178"/>
      <c r="L72" s="871"/>
      <c r="M72" s="859"/>
      <c r="N72" s="859"/>
      <c r="O72" s="920" t="str">
        <f t="shared" si="10"/>
        <v/>
      </c>
      <c r="P72" s="921" t="str">
        <f t="shared" si="11"/>
        <v/>
      </c>
      <c r="Q72" s="921" t="str">
        <f t="shared" si="12"/>
        <v/>
      </c>
      <c r="R72" s="871"/>
      <c r="S72" s="922" t="str">
        <f t="shared" si="19"/>
        <v/>
      </c>
      <c r="T72" s="922" t="str">
        <f t="shared" si="20"/>
        <v/>
      </c>
      <c r="U72" s="1049" t="str">
        <f t="shared" si="13"/>
        <v/>
      </c>
      <c r="V72" s="6"/>
      <c r="W72" s="24"/>
      <c r="Z72" s="979" t="str">
        <f t="shared" si="21"/>
        <v/>
      </c>
      <c r="AA72" s="980">
        <f>+tab!$C$156</f>
        <v>0.62</v>
      </c>
      <c r="AB72" s="981" t="e">
        <f t="shared" si="14"/>
        <v>#VALUE!</v>
      </c>
      <c r="AC72" s="981" t="e">
        <f t="shared" si="15"/>
        <v>#VALUE!</v>
      </c>
      <c r="AD72" s="981" t="e">
        <f t="shared" si="16"/>
        <v>#VALUE!</v>
      </c>
      <c r="AE72" s="982" t="e">
        <f t="shared" si="22"/>
        <v>#VALUE!</v>
      </c>
      <c r="AF72" s="982">
        <f t="shared" si="23"/>
        <v>0</v>
      </c>
      <c r="AG72" s="983">
        <f>IF(H72&gt;8,tab!C$157,tab!C$160)</f>
        <v>0.4</v>
      </c>
      <c r="AH72" s="957">
        <f t="shared" si="24"/>
        <v>0</v>
      </c>
      <c r="AI72" s="957">
        <f t="shared" si="25"/>
        <v>0</v>
      </c>
      <c r="AJ72" s="984" t="b">
        <f t="shared" si="26"/>
        <v>0</v>
      </c>
      <c r="AK72" s="960">
        <f t="shared" si="27"/>
        <v>114</v>
      </c>
      <c r="AL72" s="959">
        <f t="shared" si="28"/>
        <v>30</v>
      </c>
      <c r="AM72" s="959">
        <f t="shared" si="17"/>
        <v>30</v>
      </c>
      <c r="AN72" s="985">
        <f t="shared" si="29"/>
        <v>0</v>
      </c>
      <c r="AU72" s="39"/>
      <c r="AV72" s="39"/>
    </row>
    <row r="73" spans="2:48" ht="13.15" customHeight="1" x14ac:dyDescent="0.2">
      <c r="B73" s="20"/>
      <c r="C73" s="35"/>
      <c r="D73" s="175"/>
      <c r="E73" s="175"/>
      <c r="F73" s="175"/>
      <c r="G73" s="38"/>
      <c r="H73" s="176"/>
      <c r="I73" s="38"/>
      <c r="J73" s="177"/>
      <c r="K73" s="178"/>
      <c r="L73" s="871"/>
      <c r="M73" s="859"/>
      <c r="N73" s="859"/>
      <c r="O73" s="920" t="str">
        <f t="shared" si="10"/>
        <v/>
      </c>
      <c r="P73" s="921" t="str">
        <f t="shared" si="11"/>
        <v/>
      </c>
      <c r="Q73" s="921" t="str">
        <f t="shared" si="12"/>
        <v/>
      </c>
      <c r="R73" s="871"/>
      <c r="S73" s="922" t="str">
        <f t="shared" si="19"/>
        <v/>
      </c>
      <c r="T73" s="922" t="str">
        <f t="shared" si="20"/>
        <v/>
      </c>
      <c r="U73" s="1049" t="str">
        <f t="shared" si="13"/>
        <v/>
      </c>
      <c r="V73" s="6"/>
      <c r="W73" s="24"/>
      <c r="Z73" s="979" t="str">
        <f t="shared" si="21"/>
        <v/>
      </c>
      <c r="AA73" s="980">
        <f>+tab!$C$156</f>
        <v>0.62</v>
      </c>
      <c r="AB73" s="981" t="e">
        <f t="shared" si="14"/>
        <v>#VALUE!</v>
      </c>
      <c r="AC73" s="981" t="e">
        <f t="shared" si="15"/>
        <v>#VALUE!</v>
      </c>
      <c r="AD73" s="981" t="e">
        <f t="shared" si="16"/>
        <v>#VALUE!</v>
      </c>
      <c r="AE73" s="982" t="e">
        <f t="shared" si="22"/>
        <v>#VALUE!</v>
      </c>
      <c r="AF73" s="982">
        <f t="shared" si="23"/>
        <v>0</v>
      </c>
      <c r="AG73" s="983">
        <f>IF(H73&gt;8,tab!C$157,tab!C$160)</f>
        <v>0.4</v>
      </c>
      <c r="AH73" s="957">
        <f t="shared" si="24"/>
        <v>0</v>
      </c>
      <c r="AI73" s="957">
        <f t="shared" si="25"/>
        <v>0</v>
      </c>
      <c r="AJ73" s="984" t="b">
        <f t="shared" si="26"/>
        <v>0</v>
      </c>
      <c r="AK73" s="960">
        <f t="shared" si="27"/>
        <v>114</v>
      </c>
      <c r="AL73" s="959">
        <f t="shared" si="28"/>
        <v>30</v>
      </c>
      <c r="AM73" s="959">
        <f t="shared" si="17"/>
        <v>30</v>
      </c>
      <c r="AN73" s="985">
        <f t="shared" si="29"/>
        <v>0</v>
      </c>
      <c r="AU73" s="39"/>
      <c r="AV73" s="39"/>
    </row>
    <row r="74" spans="2:48" ht="13.15" customHeight="1" x14ac:dyDescent="0.2">
      <c r="B74" s="20"/>
      <c r="C74" s="35"/>
      <c r="D74" s="175"/>
      <c r="E74" s="175"/>
      <c r="F74" s="175"/>
      <c r="G74" s="38"/>
      <c r="H74" s="176"/>
      <c r="I74" s="38"/>
      <c r="J74" s="177"/>
      <c r="K74" s="178"/>
      <c r="L74" s="871"/>
      <c r="M74" s="859"/>
      <c r="N74" s="859"/>
      <c r="O74" s="920" t="str">
        <f t="shared" si="10"/>
        <v/>
      </c>
      <c r="P74" s="921" t="str">
        <f t="shared" si="11"/>
        <v/>
      </c>
      <c r="Q74" s="921" t="str">
        <f t="shared" si="12"/>
        <v/>
      </c>
      <c r="R74" s="871"/>
      <c r="S74" s="922" t="str">
        <f t="shared" si="19"/>
        <v/>
      </c>
      <c r="T74" s="922" t="str">
        <f t="shared" si="20"/>
        <v/>
      </c>
      <c r="U74" s="1049" t="str">
        <f t="shared" si="13"/>
        <v/>
      </c>
      <c r="V74" s="6"/>
      <c r="W74" s="24"/>
      <c r="Z74" s="979" t="str">
        <f t="shared" si="21"/>
        <v/>
      </c>
      <c r="AA74" s="980">
        <f>+tab!$C$156</f>
        <v>0.62</v>
      </c>
      <c r="AB74" s="981" t="e">
        <f t="shared" si="14"/>
        <v>#VALUE!</v>
      </c>
      <c r="AC74" s="981" t="e">
        <f t="shared" si="15"/>
        <v>#VALUE!</v>
      </c>
      <c r="AD74" s="981" t="e">
        <f t="shared" si="16"/>
        <v>#VALUE!</v>
      </c>
      <c r="AE74" s="982" t="e">
        <f t="shared" si="22"/>
        <v>#VALUE!</v>
      </c>
      <c r="AF74" s="982">
        <f t="shared" si="23"/>
        <v>0</v>
      </c>
      <c r="AG74" s="983">
        <f>IF(H74&gt;8,tab!C$157,tab!C$160)</f>
        <v>0.4</v>
      </c>
      <c r="AH74" s="957">
        <f t="shared" si="24"/>
        <v>0</v>
      </c>
      <c r="AI74" s="957">
        <f t="shared" si="25"/>
        <v>0</v>
      </c>
      <c r="AJ74" s="984" t="b">
        <f t="shared" si="26"/>
        <v>0</v>
      </c>
      <c r="AK74" s="960">
        <f t="shared" si="27"/>
        <v>114</v>
      </c>
      <c r="AL74" s="959">
        <f t="shared" si="28"/>
        <v>30</v>
      </c>
      <c r="AM74" s="959">
        <f t="shared" si="17"/>
        <v>30</v>
      </c>
      <c r="AN74" s="985">
        <f t="shared" si="29"/>
        <v>0</v>
      </c>
      <c r="AU74" s="39"/>
      <c r="AV74" s="39"/>
    </row>
    <row r="75" spans="2:48" ht="13.15" customHeight="1" x14ac:dyDescent="0.2">
      <c r="B75" s="20"/>
      <c r="C75" s="35"/>
      <c r="D75" s="175"/>
      <c r="E75" s="175"/>
      <c r="F75" s="175"/>
      <c r="G75" s="38"/>
      <c r="H75" s="176"/>
      <c r="I75" s="38"/>
      <c r="J75" s="177"/>
      <c r="K75" s="178"/>
      <c r="L75" s="871"/>
      <c r="M75" s="859"/>
      <c r="N75" s="859"/>
      <c r="O75" s="920" t="str">
        <f t="shared" si="10"/>
        <v/>
      </c>
      <c r="P75" s="921" t="str">
        <f t="shared" si="11"/>
        <v/>
      </c>
      <c r="Q75" s="921" t="str">
        <f t="shared" si="12"/>
        <v/>
      </c>
      <c r="R75" s="871"/>
      <c r="S75" s="922" t="str">
        <f t="shared" si="19"/>
        <v/>
      </c>
      <c r="T75" s="922" t="str">
        <f t="shared" si="20"/>
        <v/>
      </c>
      <c r="U75" s="1049" t="str">
        <f t="shared" si="13"/>
        <v/>
      </c>
      <c r="V75" s="6"/>
      <c r="W75" s="24"/>
      <c r="Z75" s="979" t="str">
        <f t="shared" si="21"/>
        <v/>
      </c>
      <c r="AA75" s="980">
        <f>+tab!$C$156</f>
        <v>0.62</v>
      </c>
      <c r="AB75" s="981" t="e">
        <f t="shared" si="14"/>
        <v>#VALUE!</v>
      </c>
      <c r="AC75" s="981" t="e">
        <f t="shared" si="15"/>
        <v>#VALUE!</v>
      </c>
      <c r="AD75" s="981" t="e">
        <f t="shared" si="16"/>
        <v>#VALUE!</v>
      </c>
      <c r="AE75" s="982" t="e">
        <f t="shared" si="22"/>
        <v>#VALUE!</v>
      </c>
      <c r="AF75" s="982">
        <f t="shared" si="23"/>
        <v>0</v>
      </c>
      <c r="AG75" s="983">
        <f>IF(H75&gt;8,tab!C$157,tab!C$160)</f>
        <v>0.4</v>
      </c>
      <c r="AH75" s="957">
        <f t="shared" si="24"/>
        <v>0</v>
      </c>
      <c r="AI75" s="957">
        <f t="shared" si="25"/>
        <v>0</v>
      </c>
      <c r="AJ75" s="984" t="b">
        <f t="shared" si="26"/>
        <v>0</v>
      </c>
      <c r="AK75" s="960">
        <f t="shared" si="27"/>
        <v>114</v>
      </c>
      <c r="AL75" s="959">
        <f t="shared" si="28"/>
        <v>30</v>
      </c>
      <c r="AM75" s="959">
        <f t="shared" si="17"/>
        <v>30</v>
      </c>
      <c r="AN75" s="985">
        <f t="shared" si="29"/>
        <v>0</v>
      </c>
      <c r="AU75" s="39"/>
      <c r="AV75" s="39"/>
    </row>
    <row r="76" spans="2:48" ht="13.15" customHeight="1" x14ac:dyDescent="0.2">
      <c r="B76" s="20"/>
      <c r="C76" s="35"/>
      <c r="D76" s="175"/>
      <c r="E76" s="175"/>
      <c r="F76" s="175"/>
      <c r="G76" s="38"/>
      <c r="H76" s="176"/>
      <c r="I76" s="38"/>
      <c r="J76" s="177"/>
      <c r="K76" s="178"/>
      <c r="L76" s="871"/>
      <c r="M76" s="859"/>
      <c r="N76" s="859"/>
      <c r="O76" s="920" t="str">
        <f t="shared" si="10"/>
        <v/>
      </c>
      <c r="P76" s="921" t="str">
        <f t="shared" si="11"/>
        <v/>
      </c>
      <c r="Q76" s="921" t="str">
        <f t="shared" si="12"/>
        <v/>
      </c>
      <c r="R76" s="871"/>
      <c r="S76" s="922" t="str">
        <f t="shared" si="19"/>
        <v/>
      </c>
      <c r="T76" s="922" t="str">
        <f t="shared" si="20"/>
        <v/>
      </c>
      <c r="U76" s="1049" t="str">
        <f t="shared" si="13"/>
        <v/>
      </c>
      <c r="V76" s="6"/>
      <c r="W76" s="24"/>
      <c r="Z76" s="979" t="str">
        <f t="shared" si="21"/>
        <v/>
      </c>
      <c r="AA76" s="980">
        <f>+tab!$C$156</f>
        <v>0.62</v>
      </c>
      <c r="AB76" s="981" t="e">
        <f t="shared" si="14"/>
        <v>#VALUE!</v>
      </c>
      <c r="AC76" s="981" t="e">
        <f t="shared" si="15"/>
        <v>#VALUE!</v>
      </c>
      <c r="AD76" s="981" t="e">
        <f t="shared" si="16"/>
        <v>#VALUE!</v>
      </c>
      <c r="AE76" s="982" t="e">
        <f t="shared" si="22"/>
        <v>#VALUE!</v>
      </c>
      <c r="AF76" s="982">
        <f t="shared" si="23"/>
        <v>0</v>
      </c>
      <c r="AG76" s="983">
        <f>IF(H76&gt;8,tab!C$157,tab!C$160)</f>
        <v>0.4</v>
      </c>
      <c r="AH76" s="957">
        <f t="shared" si="24"/>
        <v>0</v>
      </c>
      <c r="AI76" s="957">
        <f t="shared" si="25"/>
        <v>0</v>
      </c>
      <c r="AJ76" s="984" t="b">
        <f t="shared" si="26"/>
        <v>0</v>
      </c>
      <c r="AK76" s="960">
        <f t="shared" si="27"/>
        <v>114</v>
      </c>
      <c r="AL76" s="959">
        <f t="shared" si="28"/>
        <v>30</v>
      </c>
      <c r="AM76" s="959">
        <f t="shared" si="17"/>
        <v>30</v>
      </c>
      <c r="AN76" s="985">
        <f t="shared" si="29"/>
        <v>0</v>
      </c>
      <c r="AU76" s="39"/>
      <c r="AV76" s="39"/>
    </row>
    <row r="77" spans="2:48" ht="13.15" customHeight="1" x14ac:dyDescent="0.2">
      <c r="B77" s="20"/>
      <c r="C77" s="35"/>
      <c r="D77" s="175"/>
      <c r="E77" s="175"/>
      <c r="F77" s="175"/>
      <c r="G77" s="38"/>
      <c r="H77" s="176"/>
      <c r="I77" s="38"/>
      <c r="J77" s="177"/>
      <c r="K77" s="178"/>
      <c r="L77" s="871"/>
      <c r="M77" s="859"/>
      <c r="N77" s="859"/>
      <c r="O77" s="920" t="str">
        <f t="shared" si="10"/>
        <v/>
      </c>
      <c r="P77" s="921" t="str">
        <f t="shared" si="11"/>
        <v/>
      </c>
      <c r="Q77" s="921" t="str">
        <f t="shared" si="12"/>
        <v/>
      </c>
      <c r="R77" s="871"/>
      <c r="S77" s="922" t="str">
        <f t="shared" si="19"/>
        <v/>
      </c>
      <c r="T77" s="922" t="str">
        <f t="shared" si="20"/>
        <v/>
      </c>
      <c r="U77" s="1049" t="str">
        <f t="shared" si="13"/>
        <v/>
      </c>
      <c r="V77" s="6"/>
      <c r="W77" s="24"/>
      <c r="Z77" s="979" t="str">
        <f t="shared" si="21"/>
        <v/>
      </c>
      <c r="AA77" s="980">
        <f>+tab!$C$156</f>
        <v>0.62</v>
      </c>
      <c r="AB77" s="981" t="e">
        <f t="shared" si="14"/>
        <v>#VALUE!</v>
      </c>
      <c r="AC77" s="981" t="e">
        <f t="shared" si="15"/>
        <v>#VALUE!</v>
      </c>
      <c r="AD77" s="981" t="e">
        <f t="shared" si="16"/>
        <v>#VALUE!</v>
      </c>
      <c r="AE77" s="982" t="e">
        <f t="shared" si="22"/>
        <v>#VALUE!</v>
      </c>
      <c r="AF77" s="982">
        <f t="shared" si="23"/>
        <v>0</v>
      </c>
      <c r="AG77" s="983">
        <f>IF(H77&gt;8,tab!C$157,tab!C$160)</f>
        <v>0.4</v>
      </c>
      <c r="AH77" s="957">
        <f t="shared" si="24"/>
        <v>0</v>
      </c>
      <c r="AI77" s="957">
        <f t="shared" si="25"/>
        <v>0</v>
      </c>
      <c r="AJ77" s="984" t="b">
        <f t="shared" si="26"/>
        <v>0</v>
      </c>
      <c r="AK77" s="960">
        <f t="shared" si="27"/>
        <v>114</v>
      </c>
      <c r="AL77" s="959">
        <f t="shared" si="28"/>
        <v>30</v>
      </c>
      <c r="AM77" s="959">
        <f t="shared" si="17"/>
        <v>30</v>
      </c>
      <c r="AN77" s="985">
        <f t="shared" si="29"/>
        <v>0</v>
      </c>
      <c r="AU77" s="39"/>
      <c r="AV77" s="39"/>
    </row>
    <row r="78" spans="2:48" ht="13.15" customHeight="1" x14ac:dyDescent="0.2">
      <c r="B78" s="20"/>
      <c r="C78" s="35"/>
      <c r="D78" s="175"/>
      <c r="E78" s="175"/>
      <c r="F78" s="175"/>
      <c r="G78" s="38"/>
      <c r="H78" s="176"/>
      <c r="I78" s="38"/>
      <c r="J78" s="177"/>
      <c r="K78" s="178"/>
      <c r="L78" s="871"/>
      <c r="M78" s="859"/>
      <c r="N78" s="859"/>
      <c r="O78" s="920" t="str">
        <f t="shared" si="10"/>
        <v/>
      </c>
      <c r="P78" s="921" t="str">
        <f t="shared" si="11"/>
        <v/>
      </c>
      <c r="Q78" s="921" t="str">
        <f t="shared" si="12"/>
        <v/>
      </c>
      <c r="R78" s="871"/>
      <c r="S78" s="922" t="str">
        <f t="shared" si="19"/>
        <v/>
      </c>
      <c r="T78" s="922" t="str">
        <f t="shared" si="20"/>
        <v/>
      </c>
      <c r="U78" s="1049" t="str">
        <f t="shared" si="13"/>
        <v/>
      </c>
      <c r="V78" s="6"/>
      <c r="W78" s="24"/>
      <c r="Z78" s="979" t="str">
        <f t="shared" si="21"/>
        <v/>
      </c>
      <c r="AA78" s="980">
        <f>+tab!$C$156</f>
        <v>0.62</v>
      </c>
      <c r="AB78" s="981" t="e">
        <f t="shared" si="14"/>
        <v>#VALUE!</v>
      </c>
      <c r="AC78" s="981" t="e">
        <f t="shared" si="15"/>
        <v>#VALUE!</v>
      </c>
      <c r="AD78" s="981" t="e">
        <f t="shared" si="16"/>
        <v>#VALUE!</v>
      </c>
      <c r="AE78" s="982" t="e">
        <f t="shared" si="22"/>
        <v>#VALUE!</v>
      </c>
      <c r="AF78" s="982">
        <f t="shared" si="23"/>
        <v>0</v>
      </c>
      <c r="AG78" s="983">
        <f>IF(H78&gt;8,tab!C$157,tab!C$160)</f>
        <v>0.4</v>
      </c>
      <c r="AH78" s="957">
        <f t="shared" si="24"/>
        <v>0</v>
      </c>
      <c r="AI78" s="957">
        <f t="shared" si="25"/>
        <v>0</v>
      </c>
      <c r="AJ78" s="984" t="b">
        <f t="shared" si="26"/>
        <v>0</v>
      </c>
      <c r="AK78" s="960">
        <f t="shared" si="27"/>
        <v>114</v>
      </c>
      <c r="AL78" s="959">
        <f t="shared" si="28"/>
        <v>30</v>
      </c>
      <c r="AM78" s="959">
        <f t="shared" si="17"/>
        <v>30</v>
      </c>
      <c r="AN78" s="985">
        <f t="shared" si="29"/>
        <v>0</v>
      </c>
      <c r="AU78" s="39"/>
      <c r="AV78" s="39"/>
    </row>
    <row r="79" spans="2:48" ht="13.15" customHeight="1" x14ac:dyDescent="0.2">
      <c r="B79" s="20"/>
      <c r="C79" s="35"/>
      <c r="D79" s="175"/>
      <c r="E79" s="175"/>
      <c r="F79" s="175"/>
      <c r="G79" s="38"/>
      <c r="H79" s="176"/>
      <c r="I79" s="38"/>
      <c r="J79" s="177"/>
      <c r="K79" s="178"/>
      <c r="L79" s="871"/>
      <c r="M79" s="859"/>
      <c r="N79" s="859"/>
      <c r="O79" s="920" t="str">
        <f t="shared" si="10"/>
        <v/>
      </c>
      <c r="P79" s="921" t="str">
        <f t="shared" si="11"/>
        <v/>
      </c>
      <c r="Q79" s="921" t="str">
        <f t="shared" si="12"/>
        <v/>
      </c>
      <c r="R79" s="871"/>
      <c r="S79" s="922" t="str">
        <f t="shared" si="19"/>
        <v/>
      </c>
      <c r="T79" s="922" t="str">
        <f t="shared" si="20"/>
        <v/>
      </c>
      <c r="U79" s="1049" t="str">
        <f t="shared" si="13"/>
        <v/>
      </c>
      <c r="V79" s="6"/>
      <c r="W79" s="24"/>
      <c r="Z79" s="979" t="str">
        <f t="shared" si="21"/>
        <v/>
      </c>
      <c r="AA79" s="980">
        <f>+tab!$C$156</f>
        <v>0.62</v>
      </c>
      <c r="AB79" s="981" t="e">
        <f t="shared" si="14"/>
        <v>#VALUE!</v>
      </c>
      <c r="AC79" s="981" t="e">
        <f t="shared" si="15"/>
        <v>#VALUE!</v>
      </c>
      <c r="AD79" s="981" t="e">
        <f t="shared" si="16"/>
        <v>#VALUE!</v>
      </c>
      <c r="AE79" s="982" t="e">
        <f t="shared" si="22"/>
        <v>#VALUE!</v>
      </c>
      <c r="AF79" s="982">
        <f t="shared" si="23"/>
        <v>0</v>
      </c>
      <c r="AG79" s="983">
        <f>IF(H79&gt;8,tab!C$157,tab!C$160)</f>
        <v>0.4</v>
      </c>
      <c r="AH79" s="957">
        <f t="shared" si="24"/>
        <v>0</v>
      </c>
      <c r="AI79" s="957">
        <f t="shared" si="25"/>
        <v>0</v>
      </c>
      <c r="AJ79" s="984" t="b">
        <f t="shared" si="26"/>
        <v>0</v>
      </c>
      <c r="AK79" s="960">
        <f t="shared" si="27"/>
        <v>114</v>
      </c>
      <c r="AL79" s="959">
        <f t="shared" si="28"/>
        <v>30</v>
      </c>
      <c r="AM79" s="959">
        <f t="shared" si="17"/>
        <v>30</v>
      </c>
      <c r="AN79" s="985">
        <f t="shared" si="29"/>
        <v>0</v>
      </c>
      <c r="AU79" s="39"/>
      <c r="AV79" s="39"/>
    </row>
    <row r="80" spans="2:48" ht="13.15" customHeight="1" x14ac:dyDescent="0.2">
      <c r="B80" s="20"/>
      <c r="C80" s="35"/>
      <c r="D80" s="175"/>
      <c r="E80" s="175"/>
      <c r="F80" s="175"/>
      <c r="G80" s="38"/>
      <c r="H80" s="176"/>
      <c r="I80" s="38"/>
      <c r="J80" s="177"/>
      <c r="K80" s="178"/>
      <c r="L80" s="871"/>
      <c r="M80" s="859"/>
      <c r="N80" s="859"/>
      <c r="O80" s="920" t="str">
        <f t="shared" si="10"/>
        <v/>
      </c>
      <c r="P80" s="921" t="str">
        <f t="shared" si="11"/>
        <v/>
      </c>
      <c r="Q80" s="921" t="str">
        <f t="shared" si="12"/>
        <v/>
      </c>
      <c r="R80" s="871"/>
      <c r="S80" s="922" t="str">
        <f t="shared" ref="S80:S115" si="30">IF(K80="","",(1659*K80-Q80)*AC80)</f>
        <v/>
      </c>
      <c r="T80" s="922" t="str">
        <f t="shared" ref="T80:T115" si="31">IF(K80="","",(Q80*AD80)+AB80*(AE80+AF80*(1-AG80)))</f>
        <v/>
      </c>
      <c r="U80" s="1049" t="str">
        <f t="shared" si="13"/>
        <v/>
      </c>
      <c r="V80" s="6"/>
      <c r="W80" s="24"/>
      <c r="Z80" s="979" t="str">
        <f t="shared" ref="Z80:Z115" si="32">IF(I80="","",VLOOKUP(I80,Schaal2014,J80+1,FALSE))</f>
        <v/>
      </c>
      <c r="AA80" s="980">
        <f>+tab!$C$156</f>
        <v>0.62</v>
      </c>
      <c r="AB80" s="981" t="e">
        <f t="shared" si="14"/>
        <v>#VALUE!</v>
      </c>
      <c r="AC80" s="981" t="e">
        <f t="shared" si="15"/>
        <v>#VALUE!</v>
      </c>
      <c r="AD80" s="981" t="e">
        <f t="shared" si="16"/>
        <v>#VALUE!</v>
      </c>
      <c r="AE80" s="982" t="e">
        <f t="shared" ref="AE80:AE115" si="33">O80+P80</f>
        <v>#VALUE!</v>
      </c>
      <c r="AF80" s="982">
        <f t="shared" ref="AF80:AF115" si="34">M80+N80</f>
        <v>0</v>
      </c>
      <c r="AG80" s="983">
        <f>IF(H80&gt;8,tab!C$157,tab!C$160)</f>
        <v>0.4</v>
      </c>
      <c r="AH80" s="957">
        <f t="shared" ref="AH80:AH115" si="35">IF(G80&lt;25,0,IF(G80=25,25,IF(G80&lt;40,0,IF(G80=40,40,IF(G80&gt;=40,0)))))</f>
        <v>0</v>
      </c>
      <c r="AI80" s="957">
        <f t="shared" ref="AI80:AI111" si="36">IF(AH80=25,Z80*1.08*K80/2,IF(AH80=40,Z80*1.08*K80,IF(AH80=0,0)))</f>
        <v>0</v>
      </c>
      <c r="AJ80" s="984" t="b">
        <f t="shared" ref="AJ80:AJ115" si="37">DATE(YEAR($E$9),MONTH(H80),DAY(H80))&gt;$E$9</f>
        <v>0</v>
      </c>
      <c r="AK80" s="960">
        <f t="shared" ref="AK80:AK111" si="38">YEAR($E$9)-YEAR(H80)-AJ80</f>
        <v>114</v>
      </c>
      <c r="AL80" s="959">
        <f t="shared" ref="AL80:AL111" si="39">IF((H80=""),30,AK80)</f>
        <v>30</v>
      </c>
      <c r="AM80" s="959">
        <f t="shared" si="17"/>
        <v>30</v>
      </c>
      <c r="AN80" s="985">
        <f t="shared" si="29"/>
        <v>0</v>
      </c>
      <c r="AU80" s="39"/>
      <c r="AV80" s="39"/>
    </row>
    <row r="81" spans="2:48" ht="13.15" customHeight="1" x14ac:dyDescent="0.2">
      <c r="B81" s="20"/>
      <c r="C81" s="35"/>
      <c r="D81" s="175"/>
      <c r="E81" s="175"/>
      <c r="F81" s="175"/>
      <c r="G81" s="38"/>
      <c r="H81" s="176"/>
      <c r="I81" s="38"/>
      <c r="J81" s="177"/>
      <c r="K81" s="178"/>
      <c r="L81" s="871"/>
      <c r="M81" s="859"/>
      <c r="N81" s="859"/>
      <c r="O81" s="920" t="str">
        <f t="shared" ref="O81:O115" si="40">IF(K81="","",IF(K81*40&gt;40,40,K81*40))</f>
        <v/>
      </c>
      <c r="P81" s="921" t="str">
        <f t="shared" ref="P81:P115" si="41">IF(I81="","",IF(J81&lt;4,IF(40*K81&gt;40,40,40*K81),0))</f>
        <v/>
      </c>
      <c r="Q81" s="921" t="str">
        <f t="shared" ref="Q81:Q115" si="42">IF(K81="","",SUM(M81:P81))</f>
        <v/>
      </c>
      <c r="R81" s="871"/>
      <c r="S81" s="922" t="str">
        <f t="shared" si="30"/>
        <v/>
      </c>
      <c r="T81" s="922" t="str">
        <f t="shared" si="31"/>
        <v/>
      </c>
      <c r="U81" s="1049" t="str">
        <f t="shared" ref="U81:U115" si="43">IF(K81="","",SUM(S81:T81))</f>
        <v/>
      </c>
      <c r="V81" s="6"/>
      <c r="W81" s="24"/>
      <c r="Z81" s="979" t="str">
        <f t="shared" si="32"/>
        <v/>
      </c>
      <c r="AA81" s="980">
        <f>+tab!$C$156</f>
        <v>0.62</v>
      </c>
      <c r="AB81" s="981" t="e">
        <f t="shared" ref="AB81:AB115" si="44">Z81*12/1659</f>
        <v>#VALUE!</v>
      </c>
      <c r="AC81" s="981" t="e">
        <f t="shared" ref="AC81:AC115" si="45">Z81*12*(1+AA81)/1659</f>
        <v>#VALUE!</v>
      </c>
      <c r="AD81" s="981" t="e">
        <f t="shared" ref="AD81:AD115" si="46">AC81-AB81</f>
        <v>#VALUE!</v>
      </c>
      <c r="AE81" s="982" t="e">
        <f t="shared" si="33"/>
        <v>#VALUE!</v>
      </c>
      <c r="AF81" s="982">
        <f t="shared" si="34"/>
        <v>0</v>
      </c>
      <c r="AG81" s="983">
        <f>IF(H81&gt;8,tab!C$157,tab!C$160)</f>
        <v>0.4</v>
      </c>
      <c r="AH81" s="957">
        <f t="shared" si="35"/>
        <v>0</v>
      </c>
      <c r="AI81" s="957">
        <f t="shared" si="36"/>
        <v>0</v>
      </c>
      <c r="AJ81" s="984" t="b">
        <f t="shared" si="37"/>
        <v>0</v>
      </c>
      <c r="AK81" s="960">
        <f t="shared" si="38"/>
        <v>114</v>
      </c>
      <c r="AL81" s="959">
        <f t="shared" si="39"/>
        <v>30</v>
      </c>
      <c r="AM81" s="959">
        <f t="shared" ref="AM81:AM115" si="47">IF((AL81)&gt;50,50,(AL81))</f>
        <v>30</v>
      </c>
      <c r="AN81" s="985">
        <f t="shared" ref="AN81:AN112" si="48">(AM81*(SUM(K81:K81)))</f>
        <v>0</v>
      </c>
      <c r="AU81" s="39"/>
      <c r="AV81" s="39"/>
    </row>
    <row r="82" spans="2:48" ht="13.15" customHeight="1" x14ac:dyDescent="0.2">
      <c r="B82" s="20"/>
      <c r="C82" s="35"/>
      <c r="D82" s="175"/>
      <c r="E82" s="175"/>
      <c r="F82" s="175"/>
      <c r="G82" s="38"/>
      <c r="H82" s="176"/>
      <c r="I82" s="38"/>
      <c r="J82" s="177"/>
      <c r="K82" s="178"/>
      <c r="L82" s="871"/>
      <c r="M82" s="859"/>
      <c r="N82" s="859"/>
      <c r="O82" s="920" t="str">
        <f t="shared" si="40"/>
        <v/>
      </c>
      <c r="P82" s="921" t="str">
        <f t="shared" si="41"/>
        <v/>
      </c>
      <c r="Q82" s="921" t="str">
        <f t="shared" si="42"/>
        <v/>
      </c>
      <c r="R82" s="871"/>
      <c r="S82" s="922" t="str">
        <f t="shared" si="30"/>
        <v/>
      </c>
      <c r="T82" s="922" t="str">
        <f t="shared" si="31"/>
        <v/>
      </c>
      <c r="U82" s="1049" t="str">
        <f t="shared" si="43"/>
        <v/>
      </c>
      <c r="V82" s="6"/>
      <c r="W82" s="24"/>
      <c r="Z82" s="979" t="str">
        <f t="shared" si="32"/>
        <v/>
      </c>
      <c r="AA82" s="980">
        <f>+tab!$C$156</f>
        <v>0.62</v>
      </c>
      <c r="AB82" s="981" t="e">
        <f t="shared" si="44"/>
        <v>#VALUE!</v>
      </c>
      <c r="AC82" s="981" t="e">
        <f t="shared" si="45"/>
        <v>#VALUE!</v>
      </c>
      <c r="AD82" s="981" t="e">
        <f t="shared" si="46"/>
        <v>#VALUE!</v>
      </c>
      <c r="AE82" s="982" t="e">
        <f t="shared" si="33"/>
        <v>#VALUE!</v>
      </c>
      <c r="AF82" s="982">
        <f t="shared" si="34"/>
        <v>0</v>
      </c>
      <c r="AG82" s="983">
        <f>IF(H82&gt;8,tab!C$157,tab!C$160)</f>
        <v>0.4</v>
      </c>
      <c r="AH82" s="957">
        <f t="shared" si="35"/>
        <v>0</v>
      </c>
      <c r="AI82" s="957">
        <f t="shared" si="36"/>
        <v>0</v>
      </c>
      <c r="AJ82" s="984" t="b">
        <f t="shared" si="37"/>
        <v>0</v>
      </c>
      <c r="AK82" s="960">
        <f t="shared" si="38"/>
        <v>114</v>
      </c>
      <c r="AL82" s="959">
        <f t="shared" si="39"/>
        <v>30</v>
      </c>
      <c r="AM82" s="959">
        <f t="shared" si="47"/>
        <v>30</v>
      </c>
      <c r="AN82" s="985">
        <f t="shared" si="48"/>
        <v>0</v>
      </c>
      <c r="AU82" s="39"/>
      <c r="AV82" s="39"/>
    </row>
    <row r="83" spans="2:48" ht="13.15" customHeight="1" x14ac:dyDescent="0.2">
      <c r="B83" s="20"/>
      <c r="C83" s="35"/>
      <c r="D83" s="175"/>
      <c r="E83" s="175"/>
      <c r="F83" s="175"/>
      <c r="G83" s="38"/>
      <c r="H83" s="176"/>
      <c r="I83" s="38"/>
      <c r="J83" s="177"/>
      <c r="K83" s="178"/>
      <c r="L83" s="871"/>
      <c r="M83" s="859"/>
      <c r="N83" s="859"/>
      <c r="O83" s="920" t="str">
        <f t="shared" si="40"/>
        <v/>
      </c>
      <c r="P83" s="921" t="str">
        <f t="shared" si="41"/>
        <v/>
      </c>
      <c r="Q83" s="921" t="str">
        <f t="shared" si="42"/>
        <v/>
      </c>
      <c r="R83" s="871"/>
      <c r="S83" s="922" t="str">
        <f t="shared" si="30"/>
        <v/>
      </c>
      <c r="T83" s="922" t="str">
        <f t="shared" si="31"/>
        <v/>
      </c>
      <c r="U83" s="1049" t="str">
        <f t="shared" si="43"/>
        <v/>
      </c>
      <c r="V83" s="6"/>
      <c r="W83" s="24"/>
      <c r="Z83" s="979" t="str">
        <f t="shared" si="32"/>
        <v/>
      </c>
      <c r="AA83" s="980">
        <f>+tab!$C$156</f>
        <v>0.62</v>
      </c>
      <c r="AB83" s="981" t="e">
        <f t="shared" si="44"/>
        <v>#VALUE!</v>
      </c>
      <c r="AC83" s="981" t="e">
        <f t="shared" si="45"/>
        <v>#VALUE!</v>
      </c>
      <c r="AD83" s="981" t="e">
        <f t="shared" si="46"/>
        <v>#VALUE!</v>
      </c>
      <c r="AE83" s="982" t="e">
        <f t="shared" si="33"/>
        <v>#VALUE!</v>
      </c>
      <c r="AF83" s="982">
        <f t="shared" si="34"/>
        <v>0</v>
      </c>
      <c r="AG83" s="983">
        <f>IF(H83&gt;8,tab!C$157,tab!C$160)</f>
        <v>0.4</v>
      </c>
      <c r="AH83" s="957">
        <f t="shared" si="35"/>
        <v>0</v>
      </c>
      <c r="AI83" s="957">
        <f t="shared" si="36"/>
        <v>0</v>
      </c>
      <c r="AJ83" s="984" t="b">
        <f t="shared" si="37"/>
        <v>0</v>
      </c>
      <c r="AK83" s="960">
        <f t="shared" si="38"/>
        <v>114</v>
      </c>
      <c r="AL83" s="959">
        <f t="shared" si="39"/>
        <v>30</v>
      </c>
      <c r="AM83" s="959">
        <f t="shared" si="47"/>
        <v>30</v>
      </c>
      <c r="AN83" s="985">
        <f t="shared" si="48"/>
        <v>0</v>
      </c>
      <c r="AU83" s="39"/>
      <c r="AV83" s="39"/>
    </row>
    <row r="84" spans="2:48" ht="13.15" customHeight="1" x14ac:dyDescent="0.2">
      <c r="B84" s="20"/>
      <c r="C84" s="35"/>
      <c r="D84" s="175"/>
      <c r="E84" s="175"/>
      <c r="F84" s="175"/>
      <c r="G84" s="38"/>
      <c r="H84" s="176"/>
      <c r="I84" s="38"/>
      <c r="J84" s="177"/>
      <c r="K84" s="178"/>
      <c r="L84" s="871"/>
      <c r="M84" s="859"/>
      <c r="N84" s="859"/>
      <c r="O84" s="920" t="str">
        <f t="shared" si="40"/>
        <v/>
      </c>
      <c r="P84" s="921" t="str">
        <f t="shared" si="41"/>
        <v/>
      </c>
      <c r="Q84" s="921" t="str">
        <f t="shared" si="42"/>
        <v/>
      </c>
      <c r="R84" s="871"/>
      <c r="S84" s="922" t="str">
        <f t="shared" si="30"/>
        <v/>
      </c>
      <c r="T84" s="922" t="str">
        <f t="shared" si="31"/>
        <v/>
      </c>
      <c r="U84" s="1049" t="str">
        <f t="shared" si="43"/>
        <v/>
      </c>
      <c r="V84" s="6"/>
      <c r="W84" s="24"/>
      <c r="Z84" s="979" t="str">
        <f t="shared" si="32"/>
        <v/>
      </c>
      <c r="AA84" s="980">
        <f>+tab!$C$156</f>
        <v>0.62</v>
      </c>
      <c r="AB84" s="981" t="e">
        <f t="shared" si="44"/>
        <v>#VALUE!</v>
      </c>
      <c r="AC84" s="981" t="e">
        <f t="shared" si="45"/>
        <v>#VALUE!</v>
      </c>
      <c r="AD84" s="981" t="e">
        <f t="shared" si="46"/>
        <v>#VALUE!</v>
      </c>
      <c r="AE84" s="982" t="e">
        <f t="shared" si="33"/>
        <v>#VALUE!</v>
      </c>
      <c r="AF84" s="982">
        <f t="shared" si="34"/>
        <v>0</v>
      </c>
      <c r="AG84" s="983">
        <f>IF(H84&gt;8,tab!C$157,tab!C$160)</f>
        <v>0.4</v>
      </c>
      <c r="AH84" s="957">
        <f t="shared" si="35"/>
        <v>0</v>
      </c>
      <c r="AI84" s="957">
        <f t="shared" si="36"/>
        <v>0</v>
      </c>
      <c r="AJ84" s="984" t="b">
        <f t="shared" si="37"/>
        <v>0</v>
      </c>
      <c r="AK84" s="960">
        <f t="shared" si="38"/>
        <v>114</v>
      </c>
      <c r="AL84" s="959">
        <f t="shared" si="39"/>
        <v>30</v>
      </c>
      <c r="AM84" s="959">
        <f t="shared" si="47"/>
        <v>30</v>
      </c>
      <c r="AN84" s="985">
        <f t="shared" si="48"/>
        <v>0</v>
      </c>
      <c r="AU84" s="39"/>
      <c r="AV84" s="39"/>
    </row>
    <row r="85" spans="2:48" ht="13.15" customHeight="1" x14ac:dyDescent="0.2">
      <c r="B85" s="20"/>
      <c r="C85" s="35"/>
      <c r="D85" s="175"/>
      <c r="E85" s="175"/>
      <c r="F85" s="175"/>
      <c r="G85" s="38"/>
      <c r="H85" s="176"/>
      <c r="I85" s="38"/>
      <c r="J85" s="177"/>
      <c r="K85" s="178"/>
      <c r="L85" s="871"/>
      <c r="M85" s="859"/>
      <c r="N85" s="859"/>
      <c r="O85" s="920" t="str">
        <f t="shared" si="40"/>
        <v/>
      </c>
      <c r="P85" s="921" t="str">
        <f t="shared" si="41"/>
        <v/>
      </c>
      <c r="Q85" s="921" t="str">
        <f t="shared" si="42"/>
        <v/>
      </c>
      <c r="R85" s="871"/>
      <c r="S85" s="922" t="str">
        <f t="shared" si="30"/>
        <v/>
      </c>
      <c r="T85" s="922" t="str">
        <f t="shared" si="31"/>
        <v/>
      </c>
      <c r="U85" s="1049" t="str">
        <f t="shared" si="43"/>
        <v/>
      </c>
      <c r="V85" s="6"/>
      <c r="W85" s="24"/>
      <c r="Z85" s="979" t="str">
        <f t="shared" si="32"/>
        <v/>
      </c>
      <c r="AA85" s="980">
        <f>+tab!$C$156</f>
        <v>0.62</v>
      </c>
      <c r="AB85" s="981" t="e">
        <f t="shared" si="44"/>
        <v>#VALUE!</v>
      </c>
      <c r="AC85" s="981" t="e">
        <f t="shared" si="45"/>
        <v>#VALUE!</v>
      </c>
      <c r="AD85" s="981" t="e">
        <f t="shared" si="46"/>
        <v>#VALUE!</v>
      </c>
      <c r="AE85" s="982" t="e">
        <f t="shared" si="33"/>
        <v>#VALUE!</v>
      </c>
      <c r="AF85" s="982">
        <f t="shared" si="34"/>
        <v>0</v>
      </c>
      <c r="AG85" s="983">
        <f>IF(H85&gt;8,tab!C$157,tab!C$160)</f>
        <v>0.4</v>
      </c>
      <c r="AH85" s="957">
        <f t="shared" si="35"/>
        <v>0</v>
      </c>
      <c r="AI85" s="957">
        <f t="shared" si="36"/>
        <v>0</v>
      </c>
      <c r="AJ85" s="984" t="b">
        <f t="shared" si="37"/>
        <v>0</v>
      </c>
      <c r="AK85" s="960">
        <f t="shared" si="38"/>
        <v>114</v>
      </c>
      <c r="AL85" s="959">
        <f t="shared" si="39"/>
        <v>30</v>
      </c>
      <c r="AM85" s="959">
        <f t="shared" si="47"/>
        <v>30</v>
      </c>
      <c r="AN85" s="985">
        <f t="shared" si="48"/>
        <v>0</v>
      </c>
      <c r="AU85" s="39"/>
      <c r="AV85" s="39"/>
    </row>
    <row r="86" spans="2:48" ht="13.15" customHeight="1" x14ac:dyDescent="0.2">
      <c r="B86" s="20"/>
      <c r="C86" s="35"/>
      <c r="D86" s="175"/>
      <c r="E86" s="175"/>
      <c r="F86" s="175"/>
      <c r="G86" s="38"/>
      <c r="H86" s="176"/>
      <c r="I86" s="38"/>
      <c r="J86" s="177"/>
      <c r="K86" s="178"/>
      <c r="L86" s="871"/>
      <c r="M86" s="859"/>
      <c r="N86" s="859"/>
      <c r="O86" s="920" t="str">
        <f t="shared" si="40"/>
        <v/>
      </c>
      <c r="P86" s="921" t="str">
        <f t="shared" si="41"/>
        <v/>
      </c>
      <c r="Q86" s="921" t="str">
        <f t="shared" si="42"/>
        <v/>
      </c>
      <c r="R86" s="871"/>
      <c r="S86" s="922" t="str">
        <f t="shared" si="30"/>
        <v/>
      </c>
      <c r="T86" s="922" t="str">
        <f t="shared" si="31"/>
        <v/>
      </c>
      <c r="U86" s="1049" t="str">
        <f t="shared" si="43"/>
        <v/>
      </c>
      <c r="V86" s="6"/>
      <c r="W86" s="24"/>
      <c r="Z86" s="979" t="str">
        <f t="shared" si="32"/>
        <v/>
      </c>
      <c r="AA86" s="980">
        <f>+tab!$C$156</f>
        <v>0.62</v>
      </c>
      <c r="AB86" s="981" t="e">
        <f t="shared" si="44"/>
        <v>#VALUE!</v>
      </c>
      <c r="AC86" s="981" t="e">
        <f t="shared" si="45"/>
        <v>#VALUE!</v>
      </c>
      <c r="AD86" s="981" t="e">
        <f t="shared" si="46"/>
        <v>#VALUE!</v>
      </c>
      <c r="AE86" s="982" t="e">
        <f t="shared" si="33"/>
        <v>#VALUE!</v>
      </c>
      <c r="AF86" s="982">
        <f t="shared" si="34"/>
        <v>0</v>
      </c>
      <c r="AG86" s="983">
        <f>IF(H86&gt;8,tab!C$157,tab!C$160)</f>
        <v>0.4</v>
      </c>
      <c r="AH86" s="957">
        <f t="shared" si="35"/>
        <v>0</v>
      </c>
      <c r="AI86" s="957">
        <f t="shared" si="36"/>
        <v>0</v>
      </c>
      <c r="AJ86" s="984" t="b">
        <f t="shared" si="37"/>
        <v>0</v>
      </c>
      <c r="AK86" s="960">
        <f t="shared" si="38"/>
        <v>114</v>
      </c>
      <c r="AL86" s="959">
        <f t="shared" si="39"/>
        <v>30</v>
      </c>
      <c r="AM86" s="959">
        <f t="shared" si="47"/>
        <v>30</v>
      </c>
      <c r="AN86" s="985">
        <f t="shared" si="48"/>
        <v>0</v>
      </c>
      <c r="AU86" s="39"/>
      <c r="AV86" s="39"/>
    </row>
    <row r="87" spans="2:48" ht="13.15" customHeight="1" x14ac:dyDescent="0.2">
      <c r="B87" s="20"/>
      <c r="C87" s="35"/>
      <c r="D87" s="175"/>
      <c r="E87" s="175"/>
      <c r="F87" s="175"/>
      <c r="G87" s="38"/>
      <c r="H87" s="176"/>
      <c r="I87" s="38"/>
      <c r="J87" s="177"/>
      <c r="K87" s="178"/>
      <c r="L87" s="871"/>
      <c r="M87" s="859"/>
      <c r="N87" s="859"/>
      <c r="O87" s="920" t="str">
        <f t="shared" si="40"/>
        <v/>
      </c>
      <c r="P87" s="921" t="str">
        <f t="shared" si="41"/>
        <v/>
      </c>
      <c r="Q87" s="921" t="str">
        <f t="shared" si="42"/>
        <v/>
      </c>
      <c r="R87" s="871"/>
      <c r="S87" s="922" t="str">
        <f t="shared" si="30"/>
        <v/>
      </c>
      <c r="T87" s="922" t="str">
        <f t="shared" si="31"/>
        <v/>
      </c>
      <c r="U87" s="1049" t="str">
        <f t="shared" si="43"/>
        <v/>
      </c>
      <c r="V87" s="6"/>
      <c r="W87" s="24"/>
      <c r="Z87" s="979" t="str">
        <f t="shared" si="32"/>
        <v/>
      </c>
      <c r="AA87" s="980">
        <f>+tab!$C$156</f>
        <v>0.62</v>
      </c>
      <c r="AB87" s="981" t="e">
        <f t="shared" si="44"/>
        <v>#VALUE!</v>
      </c>
      <c r="AC87" s="981" t="e">
        <f t="shared" si="45"/>
        <v>#VALUE!</v>
      </c>
      <c r="AD87" s="981" t="e">
        <f t="shared" si="46"/>
        <v>#VALUE!</v>
      </c>
      <c r="AE87" s="982" t="e">
        <f t="shared" si="33"/>
        <v>#VALUE!</v>
      </c>
      <c r="AF87" s="982">
        <f t="shared" si="34"/>
        <v>0</v>
      </c>
      <c r="AG87" s="983">
        <f>IF(H87&gt;8,tab!C$157,tab!C$160)</f>
        <v>0.4</v>
      </c>
      <c r="AH87" s="957">
        <f t="shared" si="35"/>
        <v>0</v>
      </c>
      <c r="AI87" s="957">
        <f t="shared" si="36"/>
        <v>0</v>
      </c>
      <c r="AJ87" s="984" t="b">
        <f t="shared" si="37"/>
        <v>0</v>
      </c>
      <c r="AK87" s="960">
        <f t="shared" si="38"/>
        <v>114</v>
      </c>
      <c r="AL87" s="959">
        <f t="shared" si="39"/>
        <v>30</v>
      </c>
      <c r="AM87" s="959">
        <f t="shared" si="47"/>
        <v>30</v>
      </c>
      <c r="AN87" s="985">
        <f t="shared" si="48"/>
        <v>0</v>
      </c>
      <c r="AU87" s="39"/>
      <c r="AV87" s="39"/>
    </row>
    <row r="88" spans="2:48" ht="13.15" customHeight="1" x14ac:dyDescent="0.2">
      <c r="B88" s="20"/>
      <c r="C88" s="35"/>
      <c r="D88" s="175"/>
      <c r="E88" s="175"/>
      <c r="F88" s="175"/>
      <c r="G88" s="38"/>
      <c r="H88" s="176"/>
      <c r="I88" s="38"/>
      <c r="J88" s="177"/>
      <c r="K88" s="178"/>
      <c r="L88" s="871"/>
      <c r="M88" s="859"/>
      <c r="N88" s="859"/>
      <c r="O88" s="920" t="str">
        <f t="shared" si="40"/>
        <v/>
      </c>
      <c r="P88" s="921" t="str">
        <f t="shared" si="41"/>
        <v/>
      </c>
      <c r="Q88" s="921" t="str">
        <f t="shared" si="42"/>
        <v/>
      </c>
      <c r="R88" s="871"/>
      <c r="S88" s="922" t="str">
        <f t="shared" si="30"/>
        <v/>
      </c>
      <c r="T88" s="922" t="str">
        <f t="shared" si="31"/>
        <v/>
      </c>
      <c r="U88" s="1049" t="str">
        <f t="shared" si="43"/>
        <v/>
      </c>
      <c r="V88" s="6"/>
      <c r="W88" s="24"/>
      <c r="Z88" s="979" t="str">
        <f t="shared" si="32"/>
        <v/>
      </c>
      <c r="AA88" s="980">
        <f>+tab!$C$156</f>
        <v>0.62</v>
      </c>
      <c r="AB88" s="981" t="e">
        <f t="shared" si="44"/>
        <v>#VALUE!</v>
      </c>
      <c r="AC88" s="981" t="e">
        <f t="shared" si="45"/>
        <v>#VALUE!</v>
      </c>
      <c r="AD88" s="981" t="e">
        <f t="shared" si="46"/>
        <v>#VALUE!</v>
      </c>
      <c r="AE88" s="982" t="e">
        <f t="shared" si="33"/>
        <v>#VALUE!</v>
      </c>
      <c r="AF88" s="982">
        <f t="shared" si="34"/>
        <v>0</v>
      </c>
      <c r="AG88" s="983">
        <f>IF(H88&gt;8,tab!C$157,tab!C$160)</f>
        <v>0.4</v>
      </c>
      <c r="AH88" s="957">
        <f t="shared" si="35"/>
        <v>0</v>
      </c>
      <c r="AI88" s="957">
        <f t="shared" si="36"/>
        <v>0</v>
      </c>
      <c r="AJ88" s="984" t="b">
        <f t="shared" si="37"/>
        <v>0</v>
      </c>
      <c r="AK88" s="960">
        <f t="shared" si="38"/>
        <v>114</v>
      </c>
      <c r="AL88" s="959">
        <f t="shared" si="39"/>
        <v>30</v>
      </c>
      <c r="AM88" s="959">
        <f t="shared" si="47"/>
        <v>30</v>
      </c>
      <c r="AN88" s="985">
        <f t="shared" si="48"/>
        <v>0</v>
      </c>
      <c r="AU88" s="39"/>
      <c r="AV88" s="39"/>
    </row>
    <row r="89" spans="2:48" ht="13.15" customHeight="1" x14ac:dyDescent="0.2">
      <c r="B89" s="20"/>
      <c r="C89" s="35"/>
      <c r="D89" s="175"/>
      <c r="E89" s="175"/>
      <c r="F89" s="175"/>
      <c r="G89" s="38"/>
      <c r="H89" s="176"/>
      <c r="I89" s="38"/>
      <c r="J89" s="177"/>
      <c r="K89" s="178"/>
      <c r="L89" s="871"/>
      <c r="M89" s="859"/>
      <c r="N89" s="859"/>
      <c r="O89" s="920" t="str">
        <f t="shared" si="40"/>
        <v/>
      </c>
      <c r="P89" s="921" t="str">
        <f t="shared" si="41"/>
        <v/>
      </c>
      <c r="Q89" s="921" t="str">
        <f t="shared" si="42"/>
        <v/>
      </c>
      <c r="R89" s="871"/>
      <c r="S89" s="922" t="str">
        <f t="shared" si="30"/>
        <v/>
      </c>
      <c r="T89" s="922" t="str">
        <f t="shared" si="31"/>
        <v/>
      </c>
      <c r="U89" s="1049" t="str">
        <f t="shared" si="43"/>
        <v/>
      </c>
      <c r="V89" s="6"/>
      <c r="W89" s="24"/>
      <c r="Z89" s="979" t="str">
        <f t="shared" si="32"/>
        <v/>
      </c>
      <c r="AA89" s="980">
        <f>+tab!$C$156</f>
        <v>0.62</v>
      </c>
      <c r="AB89" s="981" t="e">
        <f t="shared" si="44"/>
        <v>#VALUE!</v>
      </c>
      <c r="AC89" s="981" t="e">
        <f t="shared" si="45"/>
        <v>#VALUE!</v>
      </c>
      <c r="AD89" s="981" t="e">
        <f t="shared" si="46"/>
        <v>#VALUE!</v>
      </c>
      <c r="AE89" s="982" t="e">
        <f t="shared" si="33"/>
        <v>#VALUE!</v>
      </c>
      <c r="AF89" s="982">
        <f t="shared" si="34"/>
        <v>0</v>
      </c>
      <c r="AG89" s="983">
        <f>IF(H89&gt;8,tab!C$157,tab!C$160)</f>
        <v>0.4</v>
      </c>
      <c r="AH89" s="957">
        <f t="shared" si="35"/>
        <v>0</v>
      </c>
      <c r="AI89" s="957">
        <f t="shared" si="36"/>
        <v>0</v>
      </c>
      <c r="AJ89" s="984" t="b">
        <f t="shared" si="37"/>
        <v>0</v>
      </c>
      <c r="AK89" s="960">
        <f t="shared" si="38"/>
        <v>114</v>
      </c>
      <c r="AL89" s="959">
        <f t="shared" si="39"/>
        <v>30</v>
      </c>
      <c r="AM89" s="959">
        <f t="shared" si="47"/>
        <v>30</v>
      </c>
      <c r="AN89" s="985">
        <f t="shared" si="48"/>
        <v>0</v>
      </c>
      <c r="AU89" s="39"/>
      <c r="AV89" s="39"/>
    </row>
    <row r="90" spans="2:48" ht="13.15" customHeight="1" x14ac:dyDescent="0.2">
      <c r="B90" s="20"/>
      <c r="C90" s="35"/>
      <c r="D90" s="175"/>
      <c r="E90" s="175"/>
      <c r="F90" s="175"/>
      <c r="G90" s="38"/>
      <c r="H90" s="176"/>
      <c r="I90" s="38"/>
      <c r="J90" s="177"/>
      <c r="K90" s="178"/>
      <c r="L90" s="871"/>
      <c r="M90" s="859"/>
      <c r="N90" s="859"/>
      <c r="O90" s="920" t="str">
        <f t="shared" si="40"/>
        <v/>
      </c>
      <c r="P90" s="921" t="str">
        <f t="shared" si="41"/>
        <v/>
      </c>
      <c r="Q90" s="921" t="str">
        <f t="shared" si="42"/>
        <v/>
      </c>
      <c r="R90" s="871"/>
      <c r="S90" s="922" t="str">
        <f t="shared" si="30"/>
        <v/>
      </c>
      <c r="T90" s="922" t="str">
        <f t="shared" si="31"/>
        <v/>
      </c>
      <c r="U90" s="1049" t="str">
        <f t="shared" si="43"/>
        <v/>
      </c>
      <c r="V90" s="6"/>
      <c r="W90" s="24"/>
      <c r="Z90" s="979" t="str">
        <f t="shared" si="32"/>
        <v/>
      </c>
      <c r="AA90" s="980">
        <f>+tab!$C$156</f>
        <v>0.62</v>
      </c>
      <c r="AB90" s="981" t="e">
        <f t="shared" si="44"/>
        <v>#VALUE!</v>
      </c>
      <c r="AC90" s="981" t="e">
        <f t="shared" si="45"/>
        <v>#VALUE!</v>
      </c>
      <c r="AD90" s="981" t="e">
        <f t="shared" si="46"/>
        <v>#VALUE!</v>
      </c>
      <c r="AE90" s="982" t="e">
        <f t="shared" si="33"/>
        <v>#VALUE!</v>
      </c>
      <c r="AF90" s="982">
        <f t="shared" si="34"/>
        <v>0</v>
      </c>
      <c r="AG90" s="983">
        <f>IF(H90&gt;8,tab!C$157,tab!C$160)</f>
        <v>0.4</v>
      </c>
      <c r="AH90" s="957">
        <f t="shared" si="35"/>
        <v>0</v>
      </c>
      <c r="AI90" s="957">
        <f t="shared" si="36"/>
        <v>0</v>
      </c>
      <c r="AJ90" s="984" t="b">
        <f t="shared" si="37"/>
        <v>0</v>
      </c>
      <c r="AK90" s="960">
        <f t="shared" si="38"/>
        <v>114</v>
      </c>
      <c r="AL90" s="959">
        <f t="shared" si="39"/>
        <v>30</v>
      </c>
      <c r="AM90" s="959">
        <f t="shared" si="47"/>
        <v>30</v>
      </c>
      <c r="AN90" s="985">
        <f t="shared" si="48"/>
        <v>0</v>
      </c>
      <c r="AU90" s="39"/>
      <c r="AV90" s="39"/>
    </row>
    <row r="91" spans="2:48" ht="13.15" customHeight="1" x14ac:dyDescent="0.2">
      <c r="B91" s="20"/>
      <c r="C91" s="35"/>
      <c r="D91" s="175"/>
      <c r="E91" s="175"/>
      <c r="F91" s="175"/>
      <c r="G91" s="38"/>
      <c r="H91" s="176"/>
      <c r="I91" s="38"/>
      <c r="J91" s="177"/>
      <c r="K91" s="178"/>
      <c r="L91" s="871"/>
      <c r="M91" s="859"/>
      <c r="N91" s="859"/>
      <c r="O91" s="920" t="str">
        <f t="shared" si="40"/>
        <v/>
      </c>
      <c r="P91" s="921" t="str">
        <f t="shared" si="41"/>
        <v/>
      </c>
      <c r="Q91" s="921" t="str">
        <f t="shared" si="42"/>
        <v/>
      </c>
      <c r="R91" s="871"/>
      <c r="S91" s="922" t="str">
        <f t="shared" si="30"/>
        <v/>
      </c>
      <c r="T91" s="922" t="str">
        <f t="shared" si="31"/>
        <v/>
      </c>
      <c r="U91" s="1049" t="str">
        <f t="shared" si="43"/>
        <v/>
      </c>
      <c r="V91" s="6"/>
      <c r="W91" s="24"/>
      <c r="Z91" s="979" t="str">
        <f t="shared" si="32"/>
        <v/>
      </c>
      <c r="AA91" s="980">
        <f>+tab!$C$156</f>
        <v>0.62</v>
      </c>
      <c r="AB91" s="981" t="e">
        <f t="shared" si="44"/>
        <v>#VALUE!</v>
      </c>
      <c r="AC91" s="981" t="e">
        <f t="shared" si="45"/>
        <v>#VALUE!</v>
      </c>
      <c r="AD91" s="981" t="e">
        <f t="shared" si="46"/>
        <v>#VALUE!</v>
      </c>
      <c r="AE91" s="982" t="e">
        <f t="shared" si="33"/>
        <v>#VALUE!</v>
      </c>
      <c r="AF91" s="982">
        <f t="shared" si="34"/>
        <v>0</v>
      </c>
      <c r="AG91" s="983">
        <f>IF(H91&gt;8,tab!C$157,tab!C$160)</f>
        <v>0.4</v>
      </c>
      <c r="AH91" s="957">
        <f t="shared" si="35"/>
        <v>0</v>
      </c>
      <c r="AI91" s="957">
        <f t="shared" si="36"/>
        <v>0</v>
      </c>
      <c r="AJ91" s="984" t="b">
        <f t="shared" si="37"/>
        <v>0</v>
      </c>
      <c r="AK91" s="960">
        <f t="shared" si="38"/>
        <v>114</v>
      </c>
      <c r="AL91" s="959">
        <f t="shared" si="39"/>
        <v>30</v>
      </c>
      <c r="AM91" s="959">
        <f t="shared" si="47"/>
        <v>30</v>
      </c>
      <c r="AN91" s="985">
        <f t="shared" si="48"/>
        <v>0</v>
      </c>
      <c r="AU91" s="39"/>
      <c r="AV91" s="39"/>
    </row>
    <row r="92" spans="2:48" ht="13.15" customHeight="1" x14ac:dyDescent="0.2">
      <c r="B92" s="20"/>
      <c r="C92" s="35"/>
      <c r="D92" s="175"/>
      <c r="E92" s="175"/>
      <c r="F92" s="175"/>
      <c r="G92" s="38"/>
      <c r="H92" s="176"/>
      <c r="I92" s="38"/>
      <c r="J92" s="177"/>
      <c r="K92" s="178"/>
      <c r="L92" s="871"/>
      <c r="M92" s="859"/>
      <c r="N92" s="859"/>
      <c r="O92" s="920" t="str">
        <f t="shared" si="40"/>
        <v/>
      </c>
      <c r="P92" s="921" t="str">
        <f t="shared" si="41"/>
        <v/>
      </c>
      <c r="Q92" s="921" t="str">
        <f t="shared" si="42"/>
        <v/>
      </c>
      <c r="R92" s="871"/>
      <c r="S92" s="922" t="str">
        <f t="shared" si="30"/>
        <v/>
      </c>
      <c r="T92" s="922" t="str">
        <f t="shared" si="31"/>
        <v/>
      </c>
      <c r="U92" s="1049" t="str">
        <f t="shared" si="43"/>
        <v/>
      </c>
      <c r="V92" s="6"/>
      <c r="W92" s="24"/>
      <c r="Z92" s="979" t="str">
        <f t="shared" si="32"/>
        <v/>
      </c>
      <c r="AA92" s="980">
        <f>+tab!$C$156</f>
        <v>0.62</v>
      </c>
      <c r="AB92" s="981" t="e">
        <f t="shared" si="44"/>
        <v>#VALUE!</v>
      </c>
      <c r="AC92" s="981" t="e">
        <f t="shared" si="45"/>
        <v>#VALUE!</v>
      </c>
      <c r="AD92" s="981" t="e">
        <f t="shared" si="46"/>
        <v>#VALUE!</v>
      </c>
      <c r="AE92" s="982" t="e">
        <f t="shared" si="33"/>
        <v>#VALUE!</v>
      </c>
      <c r="AF92" s="982">
        <f t="shared" si="34"/>
        <v>0</v>
      </c>
      <c r="AG92" s="983">
        <f>IF(H92&gt;8,tab!C$157,tab!C$160)</f>
        <v>0.4</v>
      </c>
      <c r="AH92" s="957">
        <f t="shared" si="35"/>
        <v>0</v>
      </c>
      <c r="AI92" s="957">
        <f t="shared" si="36"/>
        <v>0</v>
      </c>
      <c r="AJ92" s="984" t="b">
        <f t="shared" si="37"/>
        <v>0</v>
      </c>
      <c r="AK92" s="960">
        <f t="shared" si="38"/>
        <v>114</v>
      </c>
      <c r="AL92" s="959">
        <f t="shared" si="39"/>
        <v>30</v>
      </c>
      <c r="AM92" s="959">
        <f t="shared" si="47"/>
        <v>30</v>
      </c>
      <c r="AN92" s="985">
        <f t="shared" si="48"/>
        <v>0</v>
      </c>
      <c r="AU92" s="39"/>
      <c r="AV92" s="39"/>
    </row>
    <row r="93" spans="2:48" ht="13.15" customHeight="1" x14ac:dyDescent="0.2">
      <c r="B93" s="20"/>
      <c r="C93" s="35"/>
      <c r="D93" s="175"/>
      <c r="E93" s="175"/>
      <c r="F93" s="175"/>
      <c r="G93" s="38"/>
      <c r="H93" s="176"/>
      <c r="I93" s="38"/>
      <c r="J93" s="177"/>
      <c r="K93" s="178"/>
      <c r="L93" s="871"/>
      <c r="M93" s="859"/>
      <c r="N93" s="859"/>
      <c r="O93" s="920" t="str">
        <f t="shared" si="40"/>
        <v/>
      </c>
      <c r="P93" s="921" t="str">
        <f t="shared" si="41"/>
        <v/>
      </c>
      <c r="Q93" s="921" t="str">
        <f t="shared" si="42"/>
        <v/>
      </c>
      <c r="R93" s="871"/>
      <c r="S93" s="922" t="str">
        <f t="shared" si="30"/>
        <v/>
      </c>
      <c r="T93" s="922" t="str">
        <f t="shared" si="31"/>
        <v/>
      </c>
      <c r="U93" s="1049" t="str">
        <f t="shared" si="43"/>
        <v/>
      </c>
      <c r="V93" s="6"/>
      <c r="W93" s="24"/>
      <c r="Z93" s="979" t="str">
        <f t="shared" si="32"/>
        <v/>
      </c>
      <c r="AA93" s="980">
        <f>+tab!$C$156</f>
        <v>0.62</v>
      </c>
      <c r="AB93" s="981" t="e">
        <f t="shared" si="44"/>
        <v>#VALUE!</v>
      </c>
      <c r="AC93" s="981" t="e">
        <f t="shared" si="45"/>
        <v>#VALUE!</v>
      </c>
      <c r="AD93" s="981" t="e">
        <f t="shared" si="46"/>
        <v>#VALUE!</v>
      </c>
      <c r="AE93" s="982" t="e">
        <f t="shared" si="33"/>
        <v>#VALUE!</v>
      </c>
      <c r="AF93" s="982">
        <f t="shared" si="34"/>
        <v>0</v>
      </c>
      <c r="AG93" s="983">
        <f>IF(H93&gt;8,tab!C$157,tab!C$160)</f>
        <v>0.4</v>
      </c>
      <c r="AH93" s="957">
        <f t="shared" si="35"/>
        <v>0</v>
      </c>
      <c r="AI93" s="957">
        <f t="shared" si="36"/>
        <v>0</v>
      </c>
      <c r="AJ93" s="984" t="b">
        <f t="shared" si="37"/>
        <v>0</v>
      </c>
      <c r="AK93" s="960">
        <f t="shared" si="38"/>
        <v>114</v>
      </c>
      <c r="AL93" s="959">
        <f t="shared" si="39"/>
        <v>30</v>
      </c>
      <c r="AM93" s="959">
        <f t="shared" si="47"/>
        <v>30</v>
      </c>
      <c r="AN93" s="985">
        <f t="shared" si="48"/>
        <v>0</v>
      </c>
      <c r="AU93" s="39"/>
      <c r="AV93" s="39"/>
    </row>
    <row r="94" spans="2:48" ht="13.15" customHeight="1" x14ac:dyDescent="0.2">
      <c r="B94" s="20"/>
      <c r="C94" s="35"/>
      <c r="D94" s="175"/>
      <c r="E94" s="175"/>
      <c r="F94" s="175"/>
      <c r="G94" s="38"/>
      <c r="H94" s="176"/>
      <c r="I94" s="38"/>
      <c r="J94" s="177"/>
      <c r="K94" s="178"/>
      <c r="L94" s="871"/>
      <c r="M94" s="859"/>
      <c r="N94" s="859"/>
      <c r="O94" s="920" t="str">
        <f t="shared" si="40"/>
        <v/>
      </c>
      <c r="P94" s="921" t="str">
        <f t="shared" si="41"/>
        <v/>
      </c>
      <c r="Q94" s="921" t="str">
        <f t="shared" si="42"/>
        <v/>
      </c>
      <c r="R94" s="871"/>
      <c r="S94" s="922" t="str">
        <f t="shared" si="30"/>
        <v/>
      </c>
      <c r="T94" s="922" t="str">
        <f t="shared" si="31"/>
        <v/>
      </c>
      <c r="U94" s="1049" t="str">
        <f t="shared" si="43"/>
        <v/>
      </c>
      <c r="V94" s="6"/>
      <c r="W94" s="24"/>
      <c r="Z94" s="979" t="str">
        <f t="shared" si="32"/>
        <v/>
      </c>
      <c r="AA94" s="980">
        <f>+tab!$C$156</f>
        <v>0.62</v>
      </c>
      <c r="AB94" s="981" t="e">
        <f t="shared" si="44"/>
        <v>#VALUE!</v>
      </c>
      <c r="AC94" s="981" t="e">
        <f t="shared" si="45"/>
        <v>#VALUE!</v>
      </c>
      <c r="AD94" s="981" t="e">
        <f t="shared" si="46"/>
        <v>#VALUE!</v>
      </c>
      <c r="AE94" s="982" t="e">
        <f t="shared" si="33"/>
        <v>#VALUE!</v>
      </c>
      <c r="AF94" s="982">
        <f t="shared" si="34"/>
        <v>0</v>
      </c>
      <c r="AG94" s="983">
        <f>IF(H94&gt;8,tab!C$157,tab!C$160)</f>
        <v>0.4</v>
      </c>
      <c r="AH94" s="957">
        <f t="shared" si="35"/>
        <v>0</v>
      </c>
      <c r="AI94" s="957">
        <f t="shared" si="36"/>
        <v>0</v>
      </c>
      <c r="AJ94" s="984" t="b">
        <f t="shared" si="37"/>
        <v>0</v>
      </c>
      <c r="AK94" s="960">
        <f t="shared" si="38"/>
        <v>114</v>
      </c>
      <c r="AL94" s="959">
        <f t="shared" si="39"/>
        <v>30</v>
      </c>
      <c r="AM94" s="959">
        <f t="shared" si="47"/>
        <v>30</v>
      </c>
      <c r="AN94" s="985">
        <f t="shared" si="48"/>
        <v>0</v>
      </c>
      <c r="AU94" s="39"/>
      <c r="AV94" s="39"/>
    </row>
    <row r="95" spans="2:48" ht="13.15" customHeight="1" x14ac:dyDescent="0.2">
      <c r="B95" s="20"/>
      <c r="C95" s="35"/>
      <c r="D95" s="175"/>
      <c r="E95" s="175"/>
      <c r="F95" s="175"/>
      <c r="G95" s="38"/>
      <c r="H95" s="176"/>
      <c r="I95" s="38"/>
      <c r="J95" s="177"/>
      <c r="K95" s="178"/>
      <c r="L95" s="871"/>
      <c r="M95" s="859"/>
      <c r="N95" s="859"/>
      <c r="O95" s="920" t="str">
        <f t="shared" si="40"/>
        <v/>
      </c>
      <c r="P95" s="921" t="str">
        <f t="shared" si="41"/>
        <v/>
      </c>
      <c r="Q95" s="921" t="str">
        <f t="shared" si="42"/>
        <v/>
      </c>
      <c r="R95" s="871"/>
      <c r="S95" s="922" t="str">
        <f t="shared" si="30"/>
        <v/>
      </c>
      <c r="T95" s="922" t="str">
        <f t="shared" si="31"/>
        <v/>
      </c>
      <c r="U95" s="1049" t="str">
        <f t="shared" si="43"/>
        <v/>
      </c>
      <c r="V95" s="6"/>
      <c r="W95" s="24"/>
      <c r="Z95" s="979" t="str">
        <f t="shared" si="32"/>
        <v/>
      </c>
      <c r="AA95" s="980">
        <f>+tab!$C$156</f>
        <v>0.62</v>
      </c>
      <c r="AB95" s="981" t="e">
        <f t="shared" si="44"/>
        <v>#VALUE!</v>
      </c>
      <c r="AC95" s="981" t="e">
        <f t="shared" si="45"/>
        <v>#VALUE!</v>
      </c>
      <c r="AD95" s="981" t="e">
        <f t="shared" si="46"/>
        <v>#VALUE!</v>
      </c>
      <c r="AE95" s="982" t="e">
        <f t="shared" si="33"/>
        <v>#VALUE!</v>
      </c>
      <c r="AF95" s="982">
        <f t="shared" si="34"/>
        <v>0</v>
      </c>
      <c r="AG95" s="983">
        <f>IF(H95&gt;8,tab!C$157,tab!C$160)</f>
        <v>0.4</v>
      </c>
      <c r="AH95" s="957">
        <f t="shared" si="35"/>
        <v>0</v>
      </c>
      <c r="AI95" s="957">
        <f t="shared" si="36"/>
        <v>0</v>
      </c>
      <c r="AJ95" s="984" t="b">
        <f t="shared" si="37"/>
        <v>0</v>
      </c>
      <c r="AK95" s="960">
        <f t="shared" si="38"/>
        <v>114</v>
      </c>
      <c r="AL95" s="959">
        <f t="shared" si="39"/>
        <v>30</v>
      </c>
      <c r="AM95" s="959">
        <f t="shared" si="47"/>
        <v>30</v>
      </c>
      <c r="AN95" s="985">
        <f t="shared" si="48"/>
        <v>0</v>
      </c>
      <c r="AU95" s="39"/>
      <c r="AV95" s="39"/>
    </row>
    <row r="96" spans="2:48" ht="13.15" customHeight="1" x14ac:dyDescent="0.2">
      <c r="B96" s="20"/>
      <c r="C96" s="35"/>
      <c r="D96" s="175"/>
      <c r="E96" s="175"/>
      <c r="F96" s="175"/>
      <c r="G96" s="38"/>
      <c r="H96" s="176"/>
      <c r="I96" s="38"/>
      <c r="J96" s="177"/>
      <c r="K96" s="178"/>
      <c r="L96" s="871"/>
      <c r="M96" s="859"/>
      <c r="N96" s="859"/>
      <c r="O96" s="920" t="str">
        <f t="shared" si="40"/>
        <v/>
      </c>
      <c r="P96" s="921" t="str">
        <f t="shared" si="41"/>
        <v/>
      </c>
      <c r="Q96" s="921" t="str">
        <f t="shared" si="42"/>
        <v/>
      </c>
      <c r="R96" s="871"/>
      <c r="S96" s="922" t="str">
        <f t="shared" si="30"/>
        <v/>
      </c>
      <c r="T96" s="922" t="str">
        <f t="shared" si="31"/>
        <v/>
      </c>
      <c r="U96" s="1049" t="str">
        <f t="shared" si="43"/>
        <v/>
      </c>
      <c r="V96" s="6"/>
      <c r="W96" s="24"/>
      <c r="Z96" s="979" t="str">
        <f t="shared" si="32"/>
        <v/>
      </c>
      <c r="AA96" s="980">
        <f>+tab!$C$156</f>
        <v>0.62</v>
      </c>
      <c r="AB96" s="981" t="e">
        <f t="shared" si="44"/>
        <v>#VALUE!</v>
      </c>
      <c r="AC96" s="981" t="e">
        <f t="shared" si="45"/>
        <v>#VALUE!</v>
      </c>
      <c r="AD96" s="981" t="e">
        <f t="shared" si="46"/>
        <v>#VALUE!</v>
      </c>
      <c r="AE96" s="982" t="e">
        <f t="shared" si="33"/>
        <v>#VALUE!</v>
      </c>
      <c r="AF96" s="982">
        <f t="shared" si="34"/>
        <v>0</v>
      </c>
      <c r="AG96" s="983">
        <f>IF(H96&gt;8,tab!C$157,tab!C$160)</f>
        <v>0.4</v>
      </c>
      <c r="AH96" s="957">
        <f t="shared" si="35"/>
        <v>0</v>
      </c>
      <c r="AI96" s="957">
        <f t="shared" si="36"/>
        <v>0</v>
      </c>
      <c r="AJ96" s="984" t="b">
        <f t="shared" si="37"/>
        <v>0</v>
      </c>
      <c r="AK96" s="960">
        <f t="shared" si="38"/>
        <v>114</v>
      </c>
      <c r="AL96" s="959">
        <f t="shared" si="39"/>
        <v>30</v>
      </c>
      <c r="AM96" s="959">
        <f t="shared" si="47"/>
        <v>30</v>
      </c>
      <c r="AN96" s="985">
        <f t="shared" si="48"/>
        <v>0</v>
      </c>
      <c r="AU96" s="39"/>
      <c r="AV96" s="39"/>
    </row>
    <row r="97" spans="2:48" ht="13.15" customHeight="1" x14ac:dyDescent="0.2">
      <c r="B97" s="20"/>
      <c r="C97" s="35"/>
      <c r="D97" s="175"/>
      <c r="E97" s="175"/>
      <c r="F97" s="175"/>
      <c r="G97" s="38"/>
      <c r="H97" s="176"/>
      <c r="I97" s="38"/>
      <c r="J97" s="177"/>
      <c r="K97" s="178"/>
      <c r="L97" s="871"/>
      <c r="M97" s="859"/>
      <c r="N97" s="859"/>
      <c r="O97" s="920" t="str">
        <f t="shared" si="40"/>
        <v/>
      </c>
      <c r="P97" s="921" t="str">
        <f t="shared" si="41"/>
        <v/>
      </c>
      <c r="Q97" s="921" t="str">
        <f t="shared" si="42"/>
        <v/>
      </c>
      <c r="R97" s="871"/>
      <c r="S97" s="922" t="str">
        <f t="shared" si="30"/>
        <v/>
      </c>
      <c r="T97" s="922" t="str">
        <f t="shared" si="31"/>
        <v/>
      </c>
      <c r="U97" s="1049" t="str">
        <f t="shared" si="43"/>
        <v/>
      </c>
      <c r="V97" s="6"/>
      <c r="W97" s="24"/>
      <c r="Z97" s="979" t="str">
        <f t="shared" si="32"/>
        <v/>
      </c>
      <c r="AA97" s="980">
        <f>+tab!$C$156</f>
        <v>0.62</v>
      </c>
      <c r="AB97" s="981" t="e">
        <f t="shared" si="44"/>
        <v>#VALUE!</v>
      </c>
      <c r="AC97" s="981" t="e">
        <f t="shared" si="45"/>
        <v>#VALUE!</v>
      </c>
      <c r="AD97" s="981" t="e">
        <f t="shared" si="46"/>
        <v>#VALUE!</v>
      </c>
      <c r="AE97" s="982" t="e">
        <f t="shared" si="33"/>
        <v>#VALUE!</v>
      </c>
      <c r="AF97" s="982">
        <f t="shared" si="34"/>
        <v>0</v>
      </c>
      <c r="AG97" s="983">
        <f>IF(H97&gt;8,tab!C$157,tab!C$160)</f>
        <v>0.4</v>
      </c>
      <c r="AH97" s="957">
        <f t="shared" si="35"/>
        <v>0</v>
      </c>
      <c r="AI97" s="957">
        <f t="shared" si="36"/>
        <v>0</v>
      </c>
      <c r="AJ97" s="984" t="b">
        <f t="shared" si="37"/>
        <v>0</v>
      </c>
      <c r="AK97" s="960">
        <f t="shared" si="38"/>
        <v>114</v>
      </c>
      <c r="AL97" s="959">
        <f t="shared" si="39"/>
        <v>30</v>
      </c>
      <c r="AM97" s="959">
        <f t="shared" si="47"/>
        <v>30</v>
      </c>
      <c r="AN97" s="985">
        <f t="shared" si="48"/>
        <v>0</v>
      </c>
      <c r="AU97" s="39"/>
      <c r="AV97" s="39"/>
    </row>
    <row r="98" spans="2:48" ht="13.15" customHeight="1" x14ac:dyDescent="0.2">
      <c r="B98" s="20"/>
      <c r="C98" s="35"/>
      <c r="D98" s="175"/>
      <c r="E98" s="175"/>
      <c r="F98" s="175"/>
      <c r="G98" s="38"/>
      <c r="H98" s="176"/>
      <c r="I98" s="38"/>
      <c r="J98" s="177"/>
      <c r="K98" s="178"/>
      <c r="L98" s="871"/>
      <c r="M98" s="859"/>
      <c r="N98" s="859"/>
      <c r="O98" s="920" t="str">
        <f t="shared" si="40"/>
        <v/>
      </c>
      <c r="P98" s="921" t="str">
        <f t="shared" si="41"/>
        <v/>
      </c>
      <c r="Q98" s="921" t="str">
        <f t="shared" si="42"/>
        <v/>
      </c>
      <c r="R98" s="871"/>
      <c r="S98" s="922" t="str">
        <f t="shared" si="30"/>
        <v/>
      </c>
      <c r="T98" s="922" t="str">
        <f t="shared" si="31"/>
        <v/>
      </c>
      <c r="U98" s="1049" t="str">
        <f t="shared" si="43"/>
        <v/>
      </c>
      <c r="V98" s="6"/>
      <c r="W98" s="24"/>
      <c r="Z98" s="979" t="str">
        <f t="shared" si="32"/>
        <v/>
      </c>
      <c r="AA98" s="980">
        <f>+tab!$C$156</f>
        <v>0.62</v>
      </c>
      <c r="AB98" s="981" t="e">
        <f t="shared" si="44"/>
        <v>#VALUE!</v>
      </c>
      <c r="AC98" s="981" t="e">
        <f t="shared" si="45"/>
        <v>#VALUE!</v>
      </c>
      <c r="AD98" s="981" t="e">
        <f t="shared" si="46"/>
        <v>#VALUE!</v>
      </c>
      <c r="AE98" s="982" t="e">
        <f t="shared" si="33"/>
        <v>#VALUE!</v>
      </c>
      <c r="AF98" s="982">
        <f t="shared" si="34"/>
        <v>0</v>
      </c>
      <c r="AG98" s="983">
        <f>IF(H98&gt;8,tab!C$157,tab!C$160)</f>
        <v>0.4</v>
      </c>
      <c r="AH98" s="957">
        <f t="shared" si="35"/>
        <v>0</v>
      </c>
      <c r="AI98" s="957">
        <f t="shared" si="36"/>
        <v>0</v>
      </c>
      <c r="AJ98" s="984" t="b">
        <f t="shared" si="37"/>
        <v>0</v>
      </c>
      <c r="AK98" s="960">
        <f t="shared" si="38"/>
        <v>114</v>
      </c>
      <c r="AL98" s="959">
        <f t="shared" si="39"/>
        <v>30</v>
      </c>
      <c r="AM98" s="959">
        <f t="shared" si="47"/>
        <v>30</v>
      </c>
      <c r="AN98" s="985">
        <f t="shared" si="48"/>
        <v>0</v>
      </c>
      <c r="AU98" s="39"/>
      <c r="AV98" s="39"/>
    </row>
    <row r="99" spans="2:48" ht="13.15" customHeight="1" x14ac:dyDescent="0.2">
      <c r="B99" s="20"/>
      <c r="C99" s="35"/>
      <c r="D99" s="175"/>
      <c r="E99" s="175"/>
      <c r="F99" s="175"/>
      <c r="G99" s="38"/>
      <c r="H99" s="176"/>
      <c r="I99" s="38"/>
      <c r="J99" s="177"/>
      <c r="K99" s="178"/>
      <c r="L99" s="871"/>
      <c r="M99" s="859"/>
      <c r="N99" s="859"/>
      <c r="O99" s="920" t="str">
        <f t="shared" si="40"/>
        <v/>
      </c>
      <c r="P99" s="921" t="str">
        <f t="shared" si="41"/>
        <v/>
      </c>
      <c r="Q99" s="921" t="str">
        <f t="shared" si="42"/>
        <v/>
      </c>
      <c r="R99" s="871"/>
      <c r="S99" s="922" t="str">
        <f t="shared" si="30"/>
        <v/>
      </c>
      <c r="T99" s="922" t="str">
        <f t="shared" si="31"/>
        <v/>
      </c>
      <c r="U99" s="1049" t="str">
        <f t="shared" si="43"/>
        <v/>
      </c>
      <c r="V99" s="6"/>
      <c r="W99" s="24"/>
      <c r="Z99" s="979" t="str">
        <f t="shared" si="32"/>
        <v/>
      </c>
      <c r="AA99" s="980">
        <f>+tab!$C$156</f>
        <v>0.62</v>
      </c>
      <c r="AB99" s="981" t="e">
        <f t="shared" si="44"/>
        <v>#VALUE!</v>
      </c>
      <c r="AC99" s="981" t="e">
        <f t="shared" si="45"/>
        <v>#VALUE!</v>
      </c>
      <c r="AD99" s="981" t="e">
        <f t="shared" si="46"/>
        <v>#VALUE!</v>
      </c>
      <c r="AE99" s="982" t="e">
        <f t="shared" si="33"/>
        <v>#VALUE!</v>
      </c>
      <c r="AF99" s="982">
        <f t="shared" si="34"/>
        <v>0</v>
      </c>
      <c r="AG99" s="983">
        <f>IF(H99&gt;8,tab!C$157,tab!C$160)</f>
        <v>0.4</v>
      </c>
      <c r="AH99" s="957">
        <f t="shared" si="35"/>
        <v>0</v>
      </c>
      <c r="AI99" s="957">
        <f t="shared" si="36"/>
        <v>0</v>
      </c>
      <c r="AJ99" s="984" t="b">
        <f t="shared" si="37"/>
        <v>0</v>
      </c>
      <c r="AK99" s="960">
        <f t="shared" si="38"/>
        <v>114</v>
      </c>
      <c r="AL99" s="959">
        <f t="shared" si="39"/>
        <v>30</v>
      </c>
      <c r="AM99" s="959">
        <f t="shared" si="47"/>
        <v>30</v>
      </c>
      <c r="AN99" s="985">
        <f t="shared" si="48"/>
        <v>0</v>
      </c>
      <c r="AU99" s="39"/>
      <c r="AV99" s="39"/>
    </row>
    <row r="100" spans="2:48" ht="13.15" customHeight="1" x14ac:dyDescent="0.2">
      <c r="B100" s="20"/>
      <c r="C100" s="35"/>
      <c r="D100" s="175"/>
      <c r="E100" s="175"/>
      <c r="F100" s="175"/>
      <c r="G100" s="38"/>
      <c r="H100" s="176"/>
      <c r="I100" s="38"/>
      <c r="J100" s="177"/>
      <c r="K100" s="178"/>
      <c r="L100" s="871"/>
      <c r="M100" s="859"/>
      <c r="N100" s="859"/>
      <c r="O100" s="920" t="str">
        <f t="shared" si="40"/>
        <v/>
      </c>
      <c r="P100" s="921" t="str">
        <f t="shared" si="41"/>
        <v/>
      </c>
      <c r="Q100" s="921" t="str">
        <f t="shared" si="42"/>
        <v/>
      </c>
      <c r="R100" s="871"/>
      <c r="S100" s="922" t="str">
        <f t="shared" si="30"/>
        <v/>
      </c>
      <c r="T100" s="922" t="str">
        <f t="shared" si="31"/>
        <v/>
      </c>
      <c r="U100" s="1049" t="str">
        <f t="shared" si="43"/>
        <v/>
      </c>
      <c r="V100" s="6"/>
      <c r="W100" s="24"/>
      <c r="Z100" s="979" t="str">
        <f t="shared" si="32"/>
        <v/>
      </c>
      <c r="AA100" s="980">
        <f>+tab!$C$156</f>
        <v>0.62</v>
      </c>
      <c r="AB100" s="981" t="e">
        <f t="shared" si="44"/>
        <v>#VALUE!</v>
      </c>
      <c r="AC100" s="981" t="e">
        <f t="shared" si="45"/>
        <v>#VALUE!</v>
      </c>
      <c r="AD100" s="981" t="e">
        <f t="shared" si="46"/>
        <v>#VALUE!</v>
      </c>
      <c r="AE100" s="982" t="e">
        <f t="shared" si="33"/>
        <v>#VALUE!</v>
      </c>
      <c r="AF100" s="982">
        <f t="shared" si="34"/>
        <v>0</v>
      </c>
      <c r="AG100" s="983">
        <f>IF(H100&gt;8,tab!C$157,tab!C$160)</f>
        <v>0.4</v>
      </c>
      <c r="AH100" s="957">
        <f t="shared" si="35"/>
        <v>0</v>
      </c>
      <c r="AI100" s="957">
        <f t="shared" si="36"/>
        <v>0</v>
      </c>
      <c r="AJ100" s="984" t="b">
        <f t="shared" si="37"/>
        <v>0</v>
      </c>
      <c r="AK100" s="960">
        <f t="shared" si="38"/>
        <v>114</v>
      </c>
      <c r="AL100" s="959">
        <f t="shared" si="39"/>
        <v>30</v>
      </c>
      <c r="AM100" s="959">
        <f t="shared" si="47"/>
        <v>30</v>
      </c>
      <c r="AN100" s="985">
        <f t="shared" si="48"/>
        <v>0</v>
      </c>
      <c r="AU100" s="39"/>
      <c r="AV100" s="39"/>
    </row>
    <row r="101" spans="2:48" ht="13.15" customHeight="1" x14ac:dyDescent="0.2">
      <c r="B101" s="20"/>
      <c r="C101" s="35"/>
      <c r="D101" s="175"/>
      <c r="E101" s="175"/>
      <c r="F101" s="175"/>
      <c r="G101" s="38"/>
      <c r="H101" s="176"/>
      <c r="I101" s="38"/>
      <c r="J101" s="177"/>
      <c r="K101" s="178"/>
      <c r="L101" s="871"/>
      <c r="M101" s="859"/>
      <c r="N101" s="859"/>
      <c r="O101" s="920" t="str">
        <f t="shared" si="40"/>
        <v/>
      </c>
      <c r="P101" s="921" t="str">
        <f t="shared" si="41"/>
        <v/>
      </c>
      <c r="Q101" s="921" t="str">
        <f t="shared" si="42"/>
        <v/>
      </c>
      <c r="R101" s="871"/>
      <c r="S101" s="922" t="str">
        <f t="shared" si="30"/>
        <v/>
      </c>
      <c r="T101" s="922" t="str">
        <f t="shared" si="31"/>
        <v/>
      </c>
      <c r="U101" s="1049" t="str">
        <f t="shared" si="43"/>
        <v/>
      </c>
      <c r="V101" s="6"/>
      <c r="W101" s="24"/>
      <c r="Z101" s="979" t="str">
        <f t="shared" si="32"/>
        <v/>
      </c>
      <c r="AA101" s="980">
        <f>+tab!$C$156</f>
        <v>0.62</v>
      </c>
      <c r="AB101" s="981" t="e">
        <f t="shared" si="44"/>
        <v>#VALUE!</v>
      </c>
      <c r="AC101" s="981" t="e">
        <f t="shared" si="45"/>
        <v>#VALUE!</v>
      </c>
      <c r="AD101" s="981" t="e">
        <f t="shared" si="46"/>
        <v>#VALUE!</v>
      </c>
      <c r="AE101" s="982" t="e">
        <f t="shared" si="33"/>
        <v>#VALUE!</v>
      </c>
      <c r="AF101" s="982">
        <f t="shared" si="34"/>
        <v>0</v>
      </c>
      <c r="AG101" s="983">
        <f>IF(H101&gt;8,tab!C$157,tab!C$160)</f>
        <v>0.4</v>
      </c>
      <c r="AH101" s="957">
        <f t="shared" si="35"/>
        <v>0</v>
      </c>
      <c r="AI101" s="957">
        <f t="shared" si="36"/>
        <v>0</v>
      </c>
      <c r="AJ101" s="984" t="b">
        <f t="shared" si="37"/>
        <v>0</v>
      </c>
      <c r="AK101" s="960">
        <f t="shared" si="38"/>
        <v>114</v>
      </c>
      <c r="AL101" s="959">
        <f t="shared" si="39"/>
        <v>30</v>
      </c>
      <c r="AM101" s="959">
        <f t="shared" si="47"/>
        <v>30</v>
      </c>
      <c r="AN101" s="985">
        <f t="shared" si="48"/>
        <v>0</v>
      </c>
      <c r="AU101" s="39"/>
      <c r="AV101" s="39"/>
    </row>
    <row r="102" spans="2:48" ht="13.15" customHeight="1" x14ac:dyDescent="0.2">
      <c r="B102" s="20"/>
      <c r="C102" s="35"/>
      <c r="D102" s="175"/>
      <c r="E102" s="175"/>
      <c r="F102" s="175"/>
      <c r="G102" s="38"/>
      <c r="H102" s="176"/>
      <c r="I102" s="38"/>
      <c r="J102" s="177"/>
      <c r="K102" s="178"/>
      <c r="L102" s="871"/>
      <c r="M102" s="859"/>
      <c r="N102" s="859"/>
      <c r="O102" s="920" t="str">
        <f t="shared" si="40"/>
        <v/>
      </c>
      <c r="P102" s="921" t="str">
        <f t="shared" si="41"/>
        <v/>
      </c>
      <c r="Q102" s="921" t="str">
        <f t="shared" si="42"/>
        <v/>
      </c>
      <c r="R102" s="871"/>
      <c r="S102" s="922" t="str">
        <f t="shared" si="30"/>
        <v/>
      </c>
      <c r="T102" s="922" t="str">
        <f t="shared" si="31"/>
        <v/>
      </c>
      <c r="U102" s="1049" t="str">
        <f t="shared" si="43"/>
        <v/>
      </c>
      <c r="V102" s="6"/>
      <c r="W102" s="24"/>
      <c r="Z102" s="979" t="str">
        <f t="shared" si="32"/>
        <v/>
      </c>
      <c r="AA102" s="980">
        <f>+tab!$C$156</f>
        <v>0.62</v>
      </c>
      <c r="AB102" s="981" t="e">
        <f t="shared" si="44"/>
        <v>#VALUE!</v>
      </c>
      <c r="AC102" s="981" t="e">
        <f t="shared" si="45"/>
        <v>#VALUE!</v>
      </c>
      <c r="AD102" s="981" t="e">
        <f t="shared" si="46"/>
        <v>#VALUE!</v>
      </c>
      <c r="AE102" s="982" t="e">
        <f t="shared" si="33"/>
        <v>#VALUE!</v>
      </c>
      <c r="AF102" s="982">
        <f t="shared" si="34"/>
        <v>0</v>
      </c>
      <c r="AG102" s="983">
        <f>IF(H102&gt;8,tab!C$157,tab!C$160)</f>
        <v>0.4</v>
      </c>
      <c r="AH102" s="957">
        <f t="shared" si="35"/>
        <v>0</v>
      </c>
      <c r="AI102" s="957">
        <f t="shared" si="36"/>
        <v>0</v>
      </c>
      <c r="AJ102" s="984" t="b">
        <f t="shared" si="37"/>
        <v>0</v>
      </c>
      <c r="AK102" s="960">
        <f t="shared" si="38"/>
        <v>114</v>
      </c>
      <c r="AL102" s="959">
        <f t="shared" si="39"/>
        <v>30</v>
      </c>
      <c r="AM102" s="959">
        <f t="shared" si="47"/>
        <v>30</v>
      </c>
      <c r="AN102" s="985">
        <f t="shared" si="48"/>
        <v>0</v>
      </c>
      <c r="AU102" s="39"/>
      <c r="AV102" s="39"/>
    </row>
    <row r="103" spans="2:48" ht="13.15" customHeight="1" x14ac:dyDescent="0.2">
      <c r="B103" s="20"/>
      <c r="C103" s="35"/>
      <c r="D103" s="175"/>
      <c r="E103" s="175"/>
      <c r="F103" s="175"/>
      <c r="G103" s="38"/>
      <c r="H103" s="176"/>
      <c r="I103" s="38"/>
      <c r="J103" s="177"/>
      <c r="K103" s="178"/>
      <c r="L103" s="871"/>
      <c r="M103" s="859"/>
      <c r="N103" s="859"/>
      <c r="O103" s="920" t="str">
        <f t="shared" si="40"/>
        <v/>
      </c>
      <c r="P103" s="921" t="str">
        <f t="shared" si="41"/>
        <v/>
      </c>
      <c r="Q103" s="921" t="str">
        <f t="shared" si="42"/>
        <v/>
      </c>
      <c r="R103" s="871"/>
      <c r="S103" s="922" t="str">
        <f t="shared" si="30"/>
        <v/>
      </c>
      <c r="T103" s="922" t="str">
        <f t="shared" si="31"/>
        <v/>
      </c>
      <c r="U103" s="1049" t="str">
        <f t="shared" si="43"/>
        <v/>
      </c>
      <c r="V103" s="6"/>
      <c r="W103" s="24"/>
      <c r="Z103" s="979" t="str">
        <f t="shared" si="32"/>
        <v/>
      </c>
      <c r="AA103" s="980">
        <f>+tab!$C$156</f>
        <v>0.62</v>
      </c>
      <c r="AB103" s="981" t="e">
        <f t="shared" si="44"/>
        <v>#VALUE!</v>
      </c>
      <c r="AC103" s="981" t="e">
        <f t="shared" si="45"/>
        <v>#VALUE!</v>
      </c>
      <c r="AD103" s="981" t="e">
        <f t="shared" si="46"/>
        <v>#VALUE!</v>
      </c>
      <c r="AE103" s="982" t="e">
        <f t="shared" si="33"/>
        <v>#VALUE!</v>
      </c>
      <c r="AF103" s="982">
        <f t="shared" si="34"/>
        <v>0</v>
      </c>
      <c r="AG103" s="983">
        <f>IF(H103&gt;8,tab!C$157,tab!C$160)</f>
        <v>0.4</v>
      </c>
      <c r="AH103" s="957">
        <f t="shared" si="35"/>
        <v>0</v>
      </c>
      <c r="AI103" s="957">
        <f t="shared" si="36"/>
        <v>0</v>
      </c>
      <c r="AJ103" s="984" t="b">
        <f t="shared" si="37"/>
        <v>0</v>
      </c>
      <c r="AK103" s="960">
        <f t="shared" si="38"/>
        <v>114</v>
      </c>
      <c r="AL103" s="959">
        <f t="shared" si="39"/>
        <v>30</v>
      </c>
      <c r="AM103" s="959">
        <f t="shared" si="47"/>
        <v>30</v>
      </c>
      <c r="AN103" s="985">
        <f t="shared" si="48"/>
        <v>0</v>
      </c>
      <c r="AU103" s="39"/>
      <c r="AV103" s="39"/>
    </row>
    <row r="104" spans="2:48" ht="13.15" customHeight="1" x14ac:dyDescent="0.2">
      <c r="B104" s="20"/>
      <c r="C104" s="35"/>
      <c r="D104" s="175"/>
      <c r="E104" s="175"/>
      <c r="F104" s="175"/>
      <c r="G104" s="38"/>
      <c r="H104" s="176"/>
      <c r="I104" s="38"/>
      <c r="J104" s="177"/>
      <c r="K104" s="178"/>
      <c r="L104" s="871"/>
      <c r="M104" s="859"/>
      <c r="N104" s="859"/>
      <c r="O104" s="920" t="str">
        <f t="shared" si="40"/>
        <v/>
      </c>
      <c r="P104" s="921" t="str">
        <f t="shared" si="41"/>
        <v/>
      </c>
      <c r="Q104" s="921" t="str">
        <f t="shared" si="42"/>
        <v/>
      </c>
      <c r="R104" s="871"/>
      <c r="S104" s="922" t="str">
        <f t="shared" si="30"/>
        <v/>
      </c>
      <c r="T104" s="922" t="str">
        <f t="shared" si="31"/>
        <v/>
      </c>
      <c r="U104" s="1049" t="str">
        <f t="shared" si="43"/>
        <v/>
      </c>
      <c r="V104" s="6"/>
      <c r="W104" s="24"/>
      <c r="Z104" s="979" t="str">
        <f t="shared" si="32"/>
        <v/>
      </c>
      <c r="AA104" s="980">
        <f>+tab!$C$156</f>
        <v>0.62</v>
      </c>
      <c r="AB104" s="981" t="e">
        <f t="shared" si="44"/>
        <v>#VALUE!</v>
      </c>
      <c r="AC104" s="981" t="e">
        <f t="shared" si="45"/>
        <v>#VALUE!</v>
      </c>
      <c r="AD104" s="981" t="e">
        <f t="shared" si="46"/>
        <v>#VALUE!</v>
      </c>
      <c r="AE104" s="982" t="e">
        <f t="shared" si="33"/>
        <v>#VALUE!</v>
      </c>
      <c r="AF104" s="982">
        <f t="shared" si="34"/>
        <v>0</v>
      </c>
      <c r="AG104" s="983">
        <f>IF(H104&gt;8,tab!C$157,tab!C$160)</f>
        <v>0.4</v>
      </c>
      <c r="AH104" s="957">
        <f t="shared" si="35"/>
        <v>0</v>
      </c>
      <c r="AI104" s="957">
        <f t="shared" si="36"/>
        <v>0</v>
      </c>
      <c r="AJ104" s="984" t="b">
        <f t="shared" si="37"/>
        <v>0</v>
      </c>
      <c r="AK104" s="960">
        <f t="shared" si="38"/>
        <v>114</v>
      </c>
      <c r="AL104" s="959">
        <f t="shared" si="39"/>
        <v>30</v>
      </c>
      <c r="AM104" s="959">
        <f t="shared" si="47"/>
        <v>30</v>
      </c>
      <c r="AN104" s="985">
        <f t="shared" si="48"/>
        <v>0</v>
      </c>
      <c r="AU104" s="39"/>
      <c r="AV104" s="39"/>
    </row>
    <row r="105" spans="2:48" ht="13.15" customHeight="1" x14ac:dyDescent="0.2">
      <c r="B105" s="20"/>
      <c r="C105" s="35"/>
      <c r="D105" s="175"/>
      <c r="E105" s="175"/>
      <c r="F105" s="175"/>
      <c r="G105" s="38"/>
      <c r="H105" s="176"/>
      <c r="I105" s="38"/>
      <c r="J105" s="177"/>
      <c r="K105" s="178"/>
      <c r="L105" s="871"/>
      <c r="M105" s="859"/>
      <c r="N105" s="859"/>
      <c r="O105" s="920" t="str">
        <f t="shared" si="40"/>
        <v/>
      </c>
      <c r="P105" s="921" t="str">
        <f t="shared" si="41"/>
        <v/>
      </c>
      <c r="Q105" s="921" t="str">
        <f t="shared" si="42"/>
        <v/>
      </c>
      <c r="R105" s="871"/>
      <c r="S105" s="922" t="str">
        <f t="shared" si="30"/>
        <v/>
      </c>
      <c r="T105" s="922" t="str">
        <f t="shared" si="31"/>
        <v/>
      </c>
      <c r="U105" s="1049" t="str">
        <f t="shared" si="43"/>
        <v/>
      </c>
      <c r="V105" s="6"/>
      <c r="W105" s="24"/>
      <c r="Z105" s="979" t="str">
        <f t="shared" si="32"/>
        <v/>
      </c>
      <c r="AA105" s="980">
        <f>+tab!$C$156</f>
        <v>0.62</v>
      </c>
      <c r="AB105" s="981" t="e">
        <f t="shared" si="44"/>
        <v>#VALUE!</v>
      </c>
      <c r="AC105" s="981" t="e">
        <f t="shared" si="45"/>
        <v>#VALUE!</v>
      </c>
      <c r="AD105" s="981" t="e">
        <f t="shared" si="46"/>
        <v>#VALUE!</v>
      </c>
      <c r="AE105" s="982" t="e">
        <f t="shared" si="33"/>
        <v>#VALUE!</v>
      </c>
      <c r="AF105" s="982">
        <f t="shared" si="34"/>
        <v>0</v>
      </c>
      <c r="AG105" s="983">
        <f>IF(H105&gt;8,tab!C$157,tab!C$160)</f>
        <v>0.4</v>
      </c>
      <c r="AH105" s="957">
        <f t="shared" si="35"/>
        <v>0</v>
      </c>
      <c r="AI105" s="957">
        <f t="shared" si="36"/>
        <v>0</v>
      </c>
      <c r="AJ105" s="984" t="b">
        <f t="shared" si="37"/>
        <v>0</v>
      </c>
      <c r="AK105" s="960">
        <f t="shared" si="38"/>
        <v>114</v>
      </c>
      <c r="AL105" s="959">
        <f t="shared" si="39"/>
        <v>30</v>
      </c>
      <c r="AM105" s="959">
        <f t="shared" si="47"/>
        <v>30</v>
      </c>
      <c r="AN105" s="985">
        <f t="shared" si="48"/>
        <v>0</v>
      </c>
      <c r="AU105" s="39"/>
      <c r="AV105" s="39"/>
    </row>
    <row r="106" spans="2:48" ht="13.15" customHeight="1" x14ac:dyDescent="0.2">
      <c r="B106" s="20"/>
      <c r="C106" s="35"/>
      <c r="D106" s="175"/>
      <c r="E106" s="175"/>
      <c r="F106" s="175"/>
      <c r="G106" s="38"/>
      <c r="H106" s="176"/>
      <c r="I106" s="38"/>
      <c r="J106" s="177"/>
      <c r="K106" s="178"/>
      <c r="L106" s="871"/>
      <c r="M106" s="859"/>
      <c r="N106" s="859"/>
      <c r="O106" s="920" t="str">
        <f t="shared" si="40"/>
        <v/>
      </c>
      <c r="P106" s="921" t="str">
        <f t="shared" si="41"/>
        <v/>
      </c>
      <c r="Q106" s="921" t="str">
        <f t="shared" si="42"/>
        <v/>
      </c>
      <c r="R106" s="871"/>
      <c r="S106" s="922" t="str">
        <f t="shared" si="30"/>
        <v/>
      </c>
      <c r="T106" s="922" t="str">
        <f t="shared" si="31"/>
        <v/>
      </c>
      <c r="U106" s="1049" t="str">
        <f t="shared" si="43"/>
        <v/>
      </c>
      <c r="V106" s="6"/>
      <c r="W106" s="24"/>
      <c r="Z106" s="979" t="str">
        <f t="shared" si="32"/>
        <v/>
      </c>
      <c r="AA106" s="980">
        <f>+tab!$C$156</f>
        <v>0.62</v>
      </c>
      <c r="AB106" s="981" t="e">
        <f t="shared" si="44"/>
        <v>#VALUE!</v>
      </c>
      <c r="AC106" s="981" t="e">
        <f t="shared" si="45"/>
        <v>#VALUE!</v>
      </c>
      <c r="AD106" s="981" t="e">
        <f t="shared" si="46"/>
        <v>#VALUE!</v>
      </c>
      <c r="AE106" s="982" t="e">
        <f t="shared" si="33"/>
        <v>#VALUE!</v>
      </c>
      <c r="AF106" s="982">
        <f t="shared" si="34"/>
        <v>0</v>
      </c>
      <c r="AG106" s="983">
        <f>IF(H106&gt;8,tab!C$157,tab!C$160)</f>
        <v>0.4</v>
      </c>
      <c r="AH106" s="957">
        <f t="shared" si="35"/>
        <v>0</v>
      </c>
      <c r="AI106" s="957">
        <f t="shared" si="36"/>
        <v>0</v>
      </c>
      <c r="AJ106" s="984" t="b">
        <f t="shared" si="37"/>
        <v>0</v>
      </c>
      <c r="AK106" s="960">
        <f t="shared" si="38"/>
        <v>114</v>
      </c>
      <c r="AL106" s="959">
        <f t="shared" si="39"/>
        <v>30</v>
      </c>
      <c r="AM106" s="959">
        <f t="shared" si="47"/>
        <v>30</v>
      </c>
      <c r="AN106" s="985">
        <f t="shared" si="48"/>
        <v>0</v>
      </c>
      <c r="AU106" s="39"/>
      <c r="AV106" s="39"/>
    </row>
    <row r="107" spans="2:48" ht="13.15" customHeight="1" x14ac:dyDescent="0.2">
      <c r="B107" s="20"/>
      <c r="C107" s="35"/>
      <c r="D107" s="175"/>
      <c r="E107" s="175"/>
      <c r="F107" s="175"/>
      <c r="G107" s="38"/>
      <c r="H107" s="176"/>
      <c r="I107" s="38"/>
      <c r="J107" s="177"/>
      <c r="K107" s="178"/>
      <c r="L107" s="871"/>
      <c r="M107" s="859"/>
      <c r="N107" s="859"/>
      <c r="O107" s="920" t="str">
        <f t="shared" si="40"/>
        <v/>
      </c>
      <c r="P107" s="921" t="str">
        <f t="shared" si="41"/>
        <v/>
      </c>
      <c r="Q107" s="921" t="str">
        <f t="shared" si="42"/>
        <v/>
      </c>
      <c r="R107" s="871"/>
      <c r="S107" s="922" t="str">
        <f t="shared" si="30"/>
        <v/>
      </c>
      <c r="T107" s="922" t="str">
        <f t="shared" si="31"/>
        <v/>
      </c>
      <c r="U107" s="1049" t="str">
        <f t="shared" si="43"/>
        <v/>
      </c>
      <c r="V107" s="6"/>
      <c r="W107" s="24"/>
      <c r="Z107" s="979" t="str">
        <f t="shared" si="32"/>
        <v/>
      </c>
      <c r="AA107" s="980">
        <f>+tab!$C$156</f>
        <v>0.62</v>
      </c>
      <c r="AB107" s="981" t="e">
        <f t="shared" si="44"/>
        <v>#VALUE!</v>
      </c>
      <c r="AC107" s="981" t="e">
        <f t="shared" si="45"/>
        <v>#VALUE!</v>
      </c>
      <c r="AD107" s="981" t="e">
        <f t="shared" si="46"/>
        <v>#VALUE!</v>
      </c>
      <c r="AE107" s="982" t="e">
        <f t="shared" si="33"/>
        <v>#VALUE!</v>
      </c>
      <c r="AF107" s="982">
        <f t="shared" si="34"/>
        <v>0</v>
      </c>
      <c r="AG107" s="983">
        <f>IF(H107&gt;8,tab!C$157,tab!C$160)</f>
        <v>0.4</v>
      </c>
      <c r="AH107" s="957">
        <f t="shared" si="35"/>
        <v>0</v>
      </c>
      <c r="AI107" s="957">
        <f t="shared" si="36"/>
        <v>0</v>
      </c>
      <c r="AJ107" s="984" t="b">
        <f t="shared" si="37"/>
        <v>0</v>
      </c>
      <c r="AK107" s="960">
        <f t="shared" si="38"/>
        <v>114</v>
      </c>
      <c r="AL107" s="959">
        <f t="shared" si="39"/>
        <v>30</v>
      </c>
      <c r="AM107" s="959">
        <f t="shared" si="47"/>
        <v>30</v>
      </c>
      <c r="AN107" s="985">
        <f t="shared" si="48"/>
        <v>0</v>
      </c>
      <c r="AU107" s="39"/>
      <c r="AV107" s="39"/>
    </row>
    <row r="108" spans="2:48" ht="13.15" customHeight="1" x14ac:dyDescent="0.2">
      <c r="B108" s="20"/>
      <c r="C108" s="35"/>
      <c r="D108" s="175"/>
      <c r="E108" s="175"/>
      <c r="F108" s="175"/>
      <c r="G108" s="38"/>
      <c r="H108" s="176"/>
      <c r="I108" s="38"/>
      <c r="J108" s="177"/>
      <c r="K108" s="178"/>
      <c r="L108" s="871"/>
      <c r="M108" s="859"/>
      <c r="N108" s="859"/>
      <c r="O108" s="920" t="str">
        <f t="shared" si="40"/>
        <v/>
      </c>
      <c r="P108" s="921" t="str">
        <f t="shared" si="41"/>
        <v/>
      </c>
      <c r="Q108" s="921" t="str">
        <f t="shared" si="42"/>
        <v/>
      </c>
      <c r="R108" s="871"/>
      <c r="S108" s="922" t="str">
        <f t="shared" si="30"/>
        <v/>
      </c>
      <c r="T108" s="922" t="str">
        <f t="shared" si="31"/>
        <v/>
      </c>
      <c r="U108" s="1049" t="str">
        <f t="shared" si="43"/>
        <v/>
      </c>
      <c r="V108" s="6"/>
      <c r="W108" s="24"/>
      <c r="Z108" s="979" t="str">
        <f t="shared" si="32"/>
        <v/>
      </c>
      <c r="AA108" s="980">
        <f>+tab!$C$156</f>
        <v>0.62</v>
      </c>
      <c r="AB108" s="981" t="e">
        <f t="shared" si="44"/>
        <v>#VALUE!</v>
      </c>
      <c r="AC108" s="981" t="e">
        <f t="shared" si="45"/>
        <v>#VALUE!</v>
      </c>
      <c r="AD108" s="981" t="e">
        <f t="shared" si="46"/>
        <v>#VALUE!</v>
      </c>
      <c r="AE108" s="982" t="e">
        <f t="shared" si="33"/>
        <v>#VALUE!</v>
      </c>
      <c r="AF108" s="982">
        <f t="shared" si="34"/>
        <v>0</v>
      </c>
      <c r="AG108" s="983">
        <f>IF(H108&gt;8,tab!C$157,tab!C$160)</f>
        <v>0.4</v>
      </c>
      <c r="AH108" s="957">
        <f t="shared" si="35"/>
        <v>0</v>
      </c>
      <c r="AI108" s="957">
        <f t="shared" si="36"/>
        <v>0</v>
      </c>
      <c r="AJ108" s="984" t="b">
        <f t="shared" si="37"/>
        <v>0</v>
      </c>
      <c r="AK108" s="960">
        <f t="shared" si="38"/>
        <v>114</v>
      </c>
      <c r="AL108" s="959">
        <f t="shared" si="39"/>
        <v>30</v>
      </c>
      <c r="AM108" s="959">
        <f t="shared" si="47"/>
        <v>30</v>
      </c>
      <c r="AN108" s="985">
        <f t="shared" si="48"/>
        <v>0</v>
      </c>
      <c r="AU108" s="39"/>
      <c r="AV108" s="39"/>
    </row>
    <row r="109" spans="2:48" ht="13.15" customHeight="1" x14ac:dyDescent="0.2">
      <c r="B109" s="20"/>
      <c r="C109" s="35"/>
      <c r="D109" s="175"/>
      <c r="E109" s="175"/>
      <c r="F109" s="175"/>
      <c r="G109" s="38"/>
      <c r="H109" s="176"/>
      <c r="I109" s="38"/>
      <c r="J109" s="177"/>
      <c r="K109" s="178"/>
      <c r="L109" s="871"/>
      <c r="M109" s="859"/>
      <c r="N109" s="859"/>
      <c r="O109" s="920" t="str">
        <f t="shared" si="40"/>
        <v/>
      </c>
      <c r="P109" s="921" t="str">
        <f t="shared" si="41"/>
        <v/>
      </c>
      <c r="Q109" s="921" t="str">
        <f t="shared" si="42"/>
        <v/>
      </c>
      <c r="R109" s="871"/>
      <c r="S109" s="922" t="str">
        <f t="shared" si="30"/>
        <v/>
      </c>
      <c r="T109" s="922" t="str">
        <f t="shared" si="31"/>
        <v/>
      </c>
      <c r="U109" s="1049" t="str">
        <f t="shared" si="43"/>
        <v/>
      </c>
      <c r="V109" s="6"/>
      <c r="W109" s="24"/>
      <c r="Z109" s="979" t="str">
        <f t="shared" si="32"/>
        <v/>
      </c>
      <c r="AA109" s="980">
        <f>+tab!$C$156</f>
        <v>0.62</v>
      </c>
      <c r="AB109" s="981" t="e">
        <f t="shared" si="44"/>
        <v>#VALUE!</v>
      </c>
      <c r="AC109" s="981" t="e">
        <f t="shared" si="45"/>
        <v>#VALUE!</v>
      </c>
      <c r="AD109" s="981" t="e">
        <f t="shared" si="46"/>
        <v>#VALUE!</v>
      </c>
      <c r="AE109" s="982" t="e">
        <f t="shared" si="33"/>
        <v>#VALUE!</v>
      </c>
      <c r="AF109" s="982">
        <f t="shared" si="34"/>
        <v>0</v>
      </c>
      <c r="AG109" s="983">
        <f>IF(H109&gt;8,tab!C$157,tab!C$160)</f>
        <v>0.4</v>
      </c>
      <c r="AH109" s="957">
        <f t="shared" si="35"/>
        <v>0</v>
      </c>
      <c r="AI109" s="957">
        <f t="shared" si="36"/>
        <v>0</v>
      </c>
      <c r="AJ109" s="984" t="b">
        <f t="shared" si="37"/>
        <v>0</v>
      </c>
      <c r="AK109" s="960">
        <f t="shared" si="38"/>
        <v>114</v>
      </c>
      <c r="AL109" s="959">
        <f t="shared" si="39"/>
        <v>30</v>
      </c>
      <c r="AM109" s="959">
        <f t="shared" si="47"/>
        <v>30</v>
      </c>
      <c r="AN109" s="985">
        <f t="shared" si="48"/>
        <v>0</v>
      </c>
      <c r="AU109" s="39"/>
      <c r="AV109" s="39"/>
    </row>
    <row r="110" spans="2:48" ht="13.15" customHeight="1" x14ac:dyDescent="0.2">
      <c r="B110" s="20"/>
      <c r="C110" s="35"/>
      <c r="D110" s="175"/>
      <c r="E110" s="175"/>
      <c r="F110" s="175"/>
      <c r="G110" s="38"/>
      <c r="H110" s="176"/>
      <c r="I110" s="38"/>
      <c r="J110" s="177"/>
      <c r="K110" s="178"/>
      <c r="L110" s="871"/>
      <c r="M110" s="859"/>
      <c r="N110" s="859"/>
      <c r="O110" s="920" t="str">
        <f t="shared" si="40"/>
        <v/>
      </c>
      <c r="P110" s="921" t="str">
        <f t="shared" si="41"/>
        <v/>
      </c>
      <c r="Q110" s="921" t="str">
        <f t="shared" si="42"/>
        <v/>
      </c>
      <c r="R110" s="871"/>
      <c r="S110" s="922" t="str">
        <f t="shared" si="30"/>
        <v/>
      </c>
      <c r="T110" s="922" t="str">
        <f t="shared" si="31"/>
        <v/>
      </c>
      <c r="U110" s="1049" t="str">
        <f t="shared" si="43"/>
        <v/>
      </c>
      <c r="V110" s="6"/>
      <c r="W110" s="24"/>
      <c r="Z110" s="979" t="str">
        <f t="shared" si="32"/>
        <v/>
      </c>
      <c r="AA110" s="980">
        <f>+tab!$C$156</f>
        <v>0.62</v>
      </c>
      <c r="AB110" s="981" t="e">
        <f t="shared" si="44"/>
        <v>#VALUE!</v>
      </c>
      <c r="AC110" s="981" t="e">
        <f t="shared" si="45"/>
        <v>#VALUE!</v>
      </c>
      <c r="AD110" s="981" t="e">
        <f t="shared" si="46"/>
        <v>#VALUE!</v>
      </c>
      <c r="AE110" s="982" t="e">
        <f t="shared" si="33"/>
        <v>#VALUE!</v>
      </c>
      <c r="AF110" s="982">
        <f t="shared" si="34"/>
        <v>0</v>
      </c>
      <c r="AG110" s="983">
        <f>IF(H110&gt;8,tab!C$157,tab!C$160)</f>
        <v>0.4</v>
      </c>
      <c r="AH110" s="957">
        <f t="shared" si="35"/>
        <v>0</v>
      </c>
      <c r="AI110" s="957">
        <f t="shared" si="36"/>
        <v>0</v>
      </c>
      <c r="AJ110" s="984" t="b">
        <f t="shared" si="37"/>
        <v>0</v>
      </c>
      <c r="AK110" s="960">
        <f t="shared" si="38"/>
        <v>114</v>
      </c>
      <c r="AL110" s="959">
        <f t="shared" si="39"/>
        <v>30</v>
      </c>
      <c r="AM110" s="959">
        <f t="shared" si="47"/>
        <v>30</v>
      </c>
      <c r="AN110" s="985">
        <f t="shared" si="48"/>
        <v>0</v>
      </c>
      <c r="AU110" s="39"/>
      <c r="AV110" s="39"/>
    </row>
    <row r="111" spans="2:48" ht="13.15" customHeight="1" x14ac:dyDescent="0.2">
      <c r="B111" s="20"/>
      <c r="C111" s="35"/>
      <c r="D111" s="175"/>
      <c r="E111" s="175"/>
      <c r="F111" s="175"/>
      <c r="G111" s="38"/>
      <c r="H111" s="176"/>
      <c r="I111" s="38"/>
      <c r="J111" s="177"/>
      <c r="K111" s="178"/>
      <c r="L111" s="871"/>
      <c r="M111" s="859"/>
      <c r="N111" s="859"/>
      <c r="O111" s="920" t="str">
        <f t="shared" si="40"/>
        <v/>
      </c>
      <c r="P111" s="921" t="str">
        <f t="shared" si="41"/>
        <v/>
      </c>
      <c r="Q111" s="921" t="str">
        <f t="shared" si="42"/>
        <v/>
      </c>
      <c r="R111" s="871"/>
      <c r="S111" s="922" t="str">
        <f t="shared" si="30"/>
        <v/>
      </c>
      <c r="T111" s="922" t="str">
        <f t="shared" si="31"/>
        <v/>
      </c>
      <c r="U111" s="1049" t="str">
        <f t="shared" si="43"/>
        <v/>
      </c>
      <c r="V111" s="6"/>
      <c r="W111" s="24"/>
      <c r="Z111" s="979" t="str">
        <f t="shared" si="32"/>
        <v/>
      </c>
      <c r="AA111" s="980">
        <f>+tab!$C$156</f>
        <v>0.62</v>
      </c>
      <c r="AB111" s="981" t="e">
        <f t="shared" si="44"/>
        <v>#VALUE!</v>
      </c>
      <c r="AC111" s="981" t="e">
        <f t="shared" si="45"/>
        <v>#VALUE!</v>
      </c>
      <c r="AD111" s="981" t="e">
        <f t="shared" si="46"/>
        <v>#VALUE!</v>
      </c>
      <c r="AE111" s="982" t="e">
        <f t="shared" si="33"/>
        <v>#VALUE!</v>
      </c>
      <c r="AF111" s="982">
        <f t="shared" si="34"/>
        <v>0</v>
      </c>
      <c r="AG111" s="983">
        <f>IF(H111&gt;8,tab!C$157,tab!C$160)</f>
        <v>0.4</v>
      </c>
      <c r="AH111" s="957">
        <f t="shared" si="35"/>
        <v>0</v>
      </c>
      <c r="AI111" s="957">
        <f t="shared" si="36"/>
        <v>0</v>
      </c>
      <c r="AJ111" s="984" t="b">
        <f t="shared" si="37"/>
        <v>0</v>
      </c>
      <c r="AK111" s="960">
        <f t="shared" si="38"/>
        <v>114</v>
      </c>
      <c r="AL111" s="959">
        <f t="shared" si="39"/>
        <v>30</v>
      </c>
      <c r="AM111" s="959">
        <f t="shared" si="47"/>
        <v>30</v>
      </c>
      <c r="AN111" s="985">
        <f t="shared" si="48"/>
        <v>0</v>
      </c>
      <c r="AU111" s="39"/>
      <c r="AV111" s="39"/>
    </row>
    <row r="112" spans="2:48" ht="13.15" customHeight="1" x14ac:dyDescent="0.2">
      <c r="B112" s="20"/>
      <c r="C112" s="35"/>
      <c r="D112" s="175"/>
      <c r="E112" s="175"/>
      <c r="F112" s="175"/>
      <c r="G112" s="38"/>
      <c r="H112" s="176"/>
      <c r="I112" s="38"/>
      <c r="J112" s="177"/>
      <c r="K112" s="178"/>
      <c r="L112" s="871"/>
      <c r="M112" s="859"/>
      <c r="N112" s="859"/>
      <c r="O112" s="920" t="str">
        <f t="shared" si="40"/>
        <v/>
      </c>
      <c r="P112" s="921" t="str">
        <f t="shared" si="41"/>
        <v/>
      </c>
      <c r="Q112" s="921" t="str">
        <f t="shared" si="42"/>
        <v/>
      </c>
      <c r="R112" s="871"/>
      <c r="S112" s="922" t="str">
        <f t="shared" si="30"/>
        <v/>
      </c>
      <c r="T112" s="922" t="str">
        <f t="shared" si="31"/>
        <v/>
      </c>
      <c r="U112" s="1049" t="str">
        <f t="shared" si="43"/>
        <v/>
      </c>
      <c r="V112" s="6"/>
      <c r="W112" s="24"/>
      <c r="Z112" s="979" t="str">
        <f t="shared" si="32"/>
        <v/>
      </c>
      <c r="AA112" s="980">
        <f>+tab!$C$156</f>
        <v>0.62</v>
      </c>
      <c r="AB112" s="981" t="e">
        <f t="shared" si="44"/>
        <v>#VALUE!</v>
      </c>
      <c r="AC112" s="981" t="e">
        <f t="shared" si="45"/>
        <v>#VALUE!</v>
      </c>
      <c r="AD112" s="981" t="e">
        <f t="shared" si="46"/>
        <v>#VALUE!</v>
      </c>
      <c r="AE112" s="982" t="e">
        <f t="shared" si="33"/>
        <v>#VALUE!</v>
      </c>
      <c r="AF112" s="982">
        <f t="shared" si="34"/>
        <v>0</v>
      </c>
      <c r="AG112" s="983">
        <f>IF(H112&gt;8,tab!C$157,tab!C$160)</f>
        <v>0.4</v>
      </c>
      <c r="AH112" s="957">
        <f t="shared" si="35"/>
        <v>0</v>
      </c>
      <c r="AI112" s="957">
        <f t="shared" ref="AI112:AI115" si="49">IF(AH112=25,Z112*1.08*K112/2,IF(AH112=40,Z112*1.08*K112,IF(AH112=0,0)))</f>
        <v>0</v>
      </c>
      <c r="AJ112" s="984" t="b">
        <f t="shared" si="37"/>
        <v>0</v>
      </c>
      <c r="AK112" s="960">
        <f t="shared" ref="AK112:AK115" si="50">YEAR($E$9)-YEAR(H112)-AJ112</f>
        <v>114</v>
      </c>
      <c r="AL112" s="959">
        <f t="shared" ref="AL112:AL115" si="51">IF((H112=""),30,AK112)</f>
        <v>30</v>
      </c>
      <c r="AM112" s="959">
        <f t="shared" si="47"/>
        <v>30</v>
      </c>
      <c r="AN112" s="985">
        <f t="shared" si="48"/>
        <v>0</v>
      </c>
      <c r="AU112" s="39"/>
      <c r="AV112" s="39"/>
    </row>
    <row r="113" spans="2:50" ht="13.15" customHeight="1" x14ac:dyDescent="0.2">
      <c r="B113" s="20"/>
      <c r="C113" s="35"/>
      <c r="D113" s="175"/>
      <c r="E113" s="175"/>
      <c r="F113" s="175"/>
      <c r="G113" s="38"/>
      <c r="H113" s="176"/>
      <c r="I113" s="38"/>
      <c r="J113" s="177"/>
      <c r="K113" s="178"/>
      <c r="L113" s="871"/>
      <c r="M113" s="859"/>
      <c r="N113" s="859"/>
      <c r="O113" s="920" t="str">
        <f t="shared" si="40"/>
        <v/>
      </c>
      <c r="P113" s="921" t="str">
        <f t="shared" si="41"/>
        <v/>
      </c>
      <c r="Q113" s="921" t="str">
        <f t="shared" si="42"/>
        <v/>
      </c>
      <c r="R113" s="871"/>
      <c r="S113" s="922" t="str">
        <f t="shared" si="30"/>
        <v/>
      </c>
      <c r="T113" s="922" t="str">
        <f t="shared" si="31"/>
        <v/>
      </c>
      <c r="U113" s="1049" t="str">
        <f t="shared" si="43"/>
        <v/>
      </c>
      <c r="V113" s="6"/>
      <c r="W113" s="24"/>
      <c r="Z113" s="979" t="str">
        <f t="shared" si="32"/>
        <v/>
      </c>
      <c r="AA113" s="980">
        <f>+tab!$C$156</f>
        <v>0.62</v>
      </c>
      <c r="AB113" s="981" t="e">
        <f t="shared" si="44"/>
        <v>#VALUE!</v>
      </c>
      <c r="AC113" s="981" t="e">
        <f t="shared" si="45"/>
        <v>#VALUE!</v>
      </c>
      <c r="AD113" s="981" t="e">
        <f t="shared" si="46"/>
        <v>#VALUE!</v>
      </c>
      <c r="AE113" s="982" t="e">
        <f t="shared" si="33"/>
        <v>#VALUE!</v>
      </c>
      <c r="AF113" s="982">
        <f t="shared" si="34"/>
        <v>0</v>
      </c>
      <c r="AG113" s="983">
        <f>IF(H113&gt;8,tab!C$157,tab!C$160)</f>
        <v>0.4</v>
      </c>
      <c r="AH113" s="957">
        <f t="shared" si="35"/>
        <v>0</v>
      </c>
      <c r="AI113" s="957">
        <f t="shared" si="49"/>
        <v>0</v>
      </c>
      <c r="AJ113" s="984" t="b">
        <f t="shared" si="37"/>
        <v>0</v>
      </c>
      <c r="AK113" s="960">
        <f t="shared" si="50"/>
        <v>114</v>
      </c>
      <c r="AL113" s="959">
        <f t="shared" si="51"/>
        <v>30</v>
      </c>
      <c r="AM113" s="959">
        <f t="shared" si="47"/>
        <v>30</v>
      </c>
      <c r="AN113" s="985">
        <f t="shared" ref="AN113:AN115" si="52">(AM113*(SUM(K113:K113)))</f>
        <v>0</v>
      </c>
    </row>
    <row r="114" spans="2:50" ht="13.15" customHeight="1" x14ac:dyDescent="0.2">
      <c r="B114" s="20"/>
      <c r="C114" s="35"/>
      <c r="D114" s="175"/>
      <c r="E114" s="175"/>
      <c r="F114" s="175"/>
      <c r="G114" s="38"/>
      <c r="H114" s="176"/>
      <c r="I114" s="38"/>
      <c r="J114" s="177"/>
      <c r="K114" s="178"/>
      <c r="L114" s="871"/>
      <c r="M114" s="859"/>
      <c r="N114" s="859"/>
      <c r="O114" s="920" t="str">
        <f t="shared" si="40"/>
        <v/>
      </c>
      <c r="P114" s="921" t="str">
        <f t="shared" si="41"/>
        <v/>
      </c>
      <c r="Q114" s="921" t="str">
        <f t="shared" si="42"/>
        <v/>
      </c>
      <c r="R114" s="871"/>
      <c r="S114" s="922" t="str">
        <f t="shared" si="30"/>
        <v/>
      </c>
      <c r="T114" s="922" t="str">
        <f t="shared" si="31"/>
        <v/>
      </c>
      <c r="U114" s="1049" t="str">
        <f t="shared" si="43"/>
        <v/>
      </c>
      <c r="V114" s="6"/>
      <c r="W114" s="24"/>
      <c r="Z114" s="979" t="str">
        <f t="shared" si="32"/>
        <v/>
      </c>
      <c r="AA114" s="980">
        <f>+tab!$C$156</f>
        <v>0.62</v>
      </c>
      <c r="AB114" s="981" t="e">
        <f t="shared" si="44"/>
        <v>#VALUE!</v>
      </c>
      <c r="AC114" s="981" t="e">
        <f t="shared" si="45"/>
        <v>#VALUE!</v>
      </c>
      <c r="AD114" s="981" t="e">
        <f t="shared" si="46"/>
        <v>#VALUE!</v>
      </c>
      <c r="AE114" s="982" t="e">
        <f t="shared" si="33"/>
        <v>#VALUE!</v>
      </c>
      <c r="AF114" s="982">
        <f t="shared" si="34"/>
        <v>0</v>
      </c>
      <c r="AG114" s="983">
        <f>IF(H114&gt;8,tab!C$157,tab!C$160)</f>
        <v>0.4</v>
      </c>
      <c r="AH114" s="957">
        <f t="shared" si="35"/>
        <v>0</v>
      </c>
      <c r="AI114" s="957">
        <f t="shared" si="49"/>
        <v>0</v>
      </c>
      <c r="AJ114" s="984" t="b">
        <f t="shared" si="37"/>
        <v>0</v>
      </c>
      <c r="AK114" s="960">
        <f t="shared" si="50"/>
        <v>114</v>
      </c>
      <c r="AL114" s="959">
        <f t="shared" si="51"/>
        <v>30</v>
      </c>
      <c r="AM114" s="959">
        <f t="shared" si="47"/>
        <v>30</v>
      </c>
      <c r="AN114" s="985">
        <f t="shared" si="52"/>
        <v>0</v>
      </c>
    </row>
    <row r="115" spans="2:50" ht="13.15" customHeight="1" x14ac:dyDescent="0.2">
      <c r="B115" s="20"/>
      <c r="C115" s="35"/>
      <c r="D115" s="175"/>
      <c r="E115" s="175"/>
      <c r="F115" s="175"/>
      <c r="G115" s="38"/>
      <c r="H115" s="176"/>
      <c r="I115" s="38"/>
      <c r="J115" s="177"/>
      <c r="K115" s="178"/>
      <c r="L115" s="871"/>
      <c r="M115" s="859"/>
      <c r="N115" s="859"/>
      <c r="O115" s="920" t="str">
        <f t="shared" si="40"/>
        <v/>
      </c>
      <c r="P115" s="921" t="str">
        <f t="shared" si="41"/>
        <v/>
      </c>
      <c r="Q115" s="921" t="str">
        <f t="shared" si="42"/>
        <v/>
      </c>
      <c r="R115" s="871"/>
      <c r="S115" s="922" t="str">
        <f t="shared" si="30"/>
        <v/>
      </c>
      <c r="T115" s="922" t="str">
        <f t="shared" si="31"/>
        <v/>
      </c>
      <c r="U115" s="1049" t="str">
        <f t="shared" si="43"/>
        <v/>
      </c>
      <c r="V115" s="6"/>
      <c r="W115" s="24"/>
      <c r="Z115" s="979" t="str">
        <f t="shared" si="32"/>
        <v/>
      </c>
      <c r="AA115" s="980">
        <f>+tab!$C$156</f>
        <v>0.62</v>
      </c>
      <c r="AB115" s="981" t="e">
        <f t="shared" si="44"/>
        <v>#VALUE!</v>
      </c>
      <c r="AC115" s="981" t="e">
        <f t="shared" si="45"/>
        <v>#VALUE!</v>
      </c>
      <c r="AD115" s="981" t="e">
        <f t="shared" si="46"/>
        <v>#VALUE!</v>
      </c>
      <c r="AE115" s="982" t="e">
        <f t="shared" si="33"/>
        <v>#VALUE!</v>
      </c>
      <c r="AF115" s="982">
        <f t="shared" si="34"/>
        <v>0</v>
      </c>
      <c r="AG115" s="983">
        <f>IF(H115&gt;8,tab!C$157,tab!C$160)</f>
        <v>0.4</v>
      </c>
      <c r="AH115" s="957">
        <f t="shared" si="35"/>
        <v>0</v>
      </c>
      <c r="AI115" s="957">
        <f t="shared" si="49"/>
        <v>0</v>
      </c>
      <c r="AJ115" s="984" t="b">
        <f t="shared" si="37"/>
        <v>0</v>
      </c>
      <c r="AK115" s="960">
        <f t="shared" si="50"/>
        <v>114</v>
      </c>
      <c r="AL115" s="959">
        <f t="shared" si="51"/>
        <v>30</v>
      </c>
      <c r="AM115" s="959">
        <f t="shared" si="47"/>
        <v>30</v>
      </c>
      <c r="AN115" s="985">
        <f t="shared" si="52"/>
        <v>0</v>
      </c>
    </row>
    <row r="116" spans="2:50" ht="13.15" customHeight="1" x14ac:dyDescent="0.2">
      <c r="B116" s="20"/>
      <c r="C116" s="35"/>
      <c r="D116" s="31"/>
      <c r="E116" s="34"/>
      <c r="F116" s="31"/>
      <c r="G116" s="34"/>
      <c r="H116" s="1179"/>
      <c r="I116" s="34"/>
      <c r="J116" s="240"/>
      <c r="K116" s="951">
        <f>SUM(K16:K115)</f>
        <v>1</v>
      </c>
      <c r="L116" s="858"/>
      <c r="M116" s="955">
        <f t="shared" ref="M116:Q116" si="53">SUM(M16:M115)</f>
        <v>0</v>
      </c>
      <c r="N116" s="955">
        <f t="shared" si="53"/>
        <v>0</v>
      </c>
      <c r="O116" s="955">
        <f t="shared" si="53"/>
        <v>40</v>
      </c>
      <c r="P116" s="955">
        <f t="shared" si="53"/>
        <v>0</v>
      </c>
      <c r="Q116" s="956">
        <f t="shared" si="53"/>
        <v>40</v>
      </c>
      <c r="R116" s="858"/>
      <c r="S116" s="953">
        <f t="shared" ref="S116:U116" si="54">SUM(S16:S115)</f>
        <v>54314.785822784812</v>
      </c>
      <c r="T116" s="953">
        <f t="shared" si="54"/>
        <v>1341.9341772151897</v>
      </c>
      <c r="U116" s="953">
        <f t="shared" si="54"/>
        <v>55656.72</v>
      </c>
      <c r="V116" s="6"/>
      <c r="W116" s="24"/>
      <c r="AI116" s="957">
        <f>SUM(AI16:AI115)</f>
        <v>0</v>
      </c>
      <c r="AJ116" s="986"/>
      <c r="AK116" s="986"/>
      <c r="AN116" s="987">
        <f>ROUND(SUM(AN16:AN115)/K116,2)</f>
        <v>41</v>
      </c>
    </row>
    <row r="117" spans="2:50" ht="13.15" customHeight="1" x14ac:dyDescent="0.2">
      <c r="B117" s="20"/>
      <c r="C117" s="41"/>
      <c r="D117" s="187"/>
      <c r="E117" s="187"/>
      <c r="F117" s="187"/>
      <c r="G117" s="188"/>
      <c r="H117" s="1180"/>
      <c r="I117" s="188"/>
      <c r="J117" s="189"/>
      <c r="K117" s="190"/>
      <c r="L117" s="190"/>
      <c r="M117" s="190"/>
      <c r="N117" s="190"/>
      <c r="O117" s="190"/>
      <c r="P117" s="189"/>
      <c r="Q117" s="187"/>
      <c r="R117" s="190"/>
      <c r="S117" s="189"/>
      <c r="T117" s="189"/>
      <c r="U117" s="1050"/>
      <c r="V117" s="43"/>
      <c r="W117" s="24"/>
    </row>
    <row r="118" spans="2:50" ht="13.15" customHeight="1" x14ac:dyDescent="0.2">
      <c r="B118" s="44"/>
      <c r="C118" s="45"/>
      <c r="D118" s="71"/>
      <c r="E118" s="71"/>
      <c r="F118" s="71"/>
      <c r="G118" s="46"/>
      <c r="H118" s="1181"/>
      <c r="I118" s="46"/>
      <c r="J118" s="199"/>
      <c r="K118" s="200"/>
      <c r="L118" s="200"/>
      <c r="M118" s="200"/>
      <c r="N118" s="200"/>
      <c r="O118" s="200"/>
      <c r="P118" s="201"/>
      <c r="Q118" s="45"/>
      <c r="R118" s="200"/>
      <c r="S118" s="202"/>
      <c r="T118" s="202"/>
      <c r="U118" s="1051"/>
      <c r="V118" s="45"/>
      <c r="W118" s="48"/>
      <c r="AJ118" s="984"/>
      <c r="AK118" s="959"/>
      <c r="AN118" s="985"/>
    </row>
    <row r="119" spans="2:50" ht="13.15" customHeight="1" x14ac:dyDescent="0.2">
      <c r="B119" s="10"/>
      <c r="C119" s="11"/>
      <c r="D119" s="66"/>
      <c r="E119" s="66"/>
      <c r="F119" s="66"/>
      <c r="G119" s="12"/>
      <c r="H119" s="1171"/>
      <c r="I119" s="12"/>
      <c r="J119" s="97"/>
      <c r="K119" s="241"/>
      <c r="L119" s="241"/>
      <c r="M119" s="241"/>
      <c r="N119" s="241"/>
      <c r="O119" s="241"/>
      <c r="P119" s="96"/>
      <c r="Q119" s="11"/>
      <c r="R119" s="241"/>
      <c r="S119" s="242"/>
      <c r="T119" s="242"/>
      <c r="U119" s="1052"/>
      <c r="V119" s="11"/>
      <c r="W119" s="13"/>
      <c r="AJ119" s="984"/>
      <c r="AK119" s="959"/>
      <c r="AN119" s="985"/>
    </row>
    <row r="120" spans="2:50" ht="13.15" customHeight="1" x14ac:dyDescent="0.2">
      <c r="B120" s="20"/>
      <c r="C120" s="22" t="s">
        <v>49</v>
      </c>
      <c r="D120" s="67"/>
      <c r="E120" s="126" t="str">
        <f>tab!D2</f>
        <v>2015/16</v>
      </c>
      <c r="F120" s="67"/>
      <c r="G120" s="23"/>
      <c r="H120" s="1172"/>
      <c r="I120" s="23"/>
      <c r="J120" s="103"/>
      <c r="K120" s="246"/>
      <c r="L120" s="246"/>
      <c r="M120" s="246"/>
      <c r="N120" s="246"/>
      <c r="O120" s="246"/>
      <c r="P120" s="102"/>
      <c r="Q120" s="22"/>
      <c r="R120" s="246"/>
      <c r="S120" s="247"/>
      <c r="T120" s="247"/>
      <c r="U120" s="1053"/>
      <c r="V120" s="22"/>
      <c r="W120" s="24"/>
      <c r="AJ120" s="984"/>
      <c r="AK120" s="959"/>
      <c r="AN120" s="985"/>
    </row>
    <row r="121" spans="2:50" ht="13.15" customHeight="1" x14ac:dyDescent="0.2">
      <c r="B121" s="20"/>
      <c r="C121" s="22" t="s">
        <v>165</v>
      </c>
      <c r="D121" s="67"/>
      <c r="E121" s="126">
        <f>tab!E3</f>
        <v>42278</v>
      </c>
      <c r="F121" s="67"/>
      <c r="G121" s="23"/>
      <c r="H121" s="1172"/>
      <c r="I121" s="23"/>
      <c r="J121" s="103"/>
      <c r="K121" s="246"/>
      <c r="L121" s="246"/>
      <c r="M121" s="246"/>
      <c r="N121" s="246"/>
      <c r="O121" s="246"/>
      <c r="P121" s="102"/>
      <c r="Q121" s="22"/>
      <c r="R121" s="246"/>
      <c r="S121" s="247"/>
      <c r="T121" s="247"/>
      <c r="U121" s="1053"/>
      <c r="V121" s="22"/>
      <c r="W121" s="24"/>
      <c r="AJ121" s="984"/>
      <c r="AK121" s="959"/>
      <c r="AN121" s="985"/>
    </row>
    <row r="122" spans="2:50" ht="13.15" customHeight="1" x14ac:dyDescent="0.2">
      <c r="B122" s="20"/>
      <c r="C122" s="22"/>
      <c r="D122" s="67"/>
      <c r="E122" s="67"/>
      <c r="F122" s="67"/>
      <c r="G122" s="23"/>
      <c r="H122" s="1172"/>
      <c r="I122" s="23"/>
      <c r="J122" s="103"/>
      <c r="K122" s="246"/>
      <c r="L122" s="246"/>
      <c r="M122" s="246"/>
      <c r="N122" s="246"/>
      <c r="O122" s="246"/>
      <c r="P122" s="102"/>
      <c r="Q122" s="22"/>
      <c r="R122" s="246"/>
      <c r="S122" s="247"/>
      <c r="T122" s="247"/>
      <c r="U122" s="1053"/>
      <c r="V122" s="22"/>
      <c r="W122" s="24"/>
      <c r="AJ122" s="984"/>
      <c r="AK122" s="959"/>
      <c r="AN122" s="985"/>
    </row>
    <row r="123" spans="2:50" ht="13.15" customHeight="1" x14ac:dyDescent="0.2">
      <c r="B123" s="20"/>
      <c r="C123" s="25"/>
      <c r="D123" s="145"/>
      <c r="E123" s="146"/>
      <c r="F123" s="68"/>
      <c r="G123" s="27"/>
      <c r="H123" s="147"/>
      <c r="I123" s="148"/>
      <c r="J123" s="148"/>
      <c r="K123" s="149"/>
      <c r="L123" s="149"/>
      <c r="M123" s="149"/>
      <c r="N123" s="149"/>
      <c r="O123" s="149"/>
      <c r="P123" s="148"/>
      <c r="Q123" s="26"/>
      <c r="R123" s="149"/>
      <c r="S123" s="150"/>
      <c r="T123" s="150"/>
      <c r="U123" s="1047"/>
      <c r="V123" s="28"/>
      <c r="W123" s="24"/>
      <c r="AO123" s="85"/>
      <c r="AP123" s="85"/>
      <c r="AQ123" s="85"/>
      <c r="AR123" s="86"/>
      <c r="AS123" s="87"/>
      <c r="AT123" s="88"/>
      <c r="AU123" s="123"/>
      <c r="AV123" s="86"/>
    </row>
    <row r="124" spans="2:50" ht="13.15" customHeight="1" x14ac:dyDescent="0.2">
      <c r="B124" s="20"/>
      <c r="C124" s="224"/>
      <c r="D124" s="914" t="s">
        <v>166</v>
      </c>
      <c r="E124" s="923"/>
      <c r="F124" s="923"/>
      <c r="G124" s="917"/>
      <c r="H124" s="917"/>
      <c r="I124" s="1182"/>
      <c r="J124" s="1182"/>
      <c r="K124" s="1182"/>
      <c r="L124" s="924"/>
      <c r="M124" s="914" t="s">
        <v>627</v>
      </c>
      <c r="N124" s="925"/>
      <c r="O124" s="925"/>
      <c r="P124" s="925"/>
      <c r="Q124" s="925"/>
      <c r="R124" s="924"/>
      <c r="S124" s="1237" t="s">
        <v>637</v>
      </c>
      <c r="T124" s="1238"/>
      <c r="U124" s="1239"/>
      <c r="V124" s="225"/>
      <c r="W124" s="251"/>
      <c r="X124" s="252"/>
      <c r="Y124" s="252"/>
      <c r="Z124" s="988"/>
      <c r="AA124" s="988"/>
      <c r="AB124" s="988"/>
      <c r="AC124" s="988"/>
      <c r="AD124" s="988"/>
      <c r="AE124" s="988"/>
      <c r="AF124" s="988"/>
      <c r="AG124" s="988"/>
      <c r="AH124" s="988"/>
      <c r="AI124" s="988"/>
      <c r="AJ124" s="959"/>
      <c r="AK124" s="959"/>
      <c r="AN124" s="959"/>
      <c r="AU124" s="39"/>
      <c r="AV124" s="39"/>
      <c r="AW124" s="252"/>
      <c r="AX124" s="252"/>
    </row>
    <row r="125" spans="2:50" ht="13.15" customHeight="1" x14ac:dyDescent="0.2">
      <c r="B125" s="20"/>
      <c r="C125" s="230"/>
      <c r="D125" s="898" t="s">
        <v>662</v>
      </c>
      <c r="E125" s="898" t="s">
        <v>121</v>
      </c>
      <c r="F125" s="898" t="s">
        <v>168</v>
      </c>
      <c r="G125" s="1168" t="s">
        <v>169</v>
      </c>
      <c r="H125" s="1169" t="s">
        <v>170</v>
      </c>
      <c r="I125" s="1168" t="s">
        <v>171</v>
      </c>
      <c r="J125" s="1168" t="s">
        <v>172</v>
      </c>
      <c r="K125" s="930" t="s">
        <v>173</v>
      </c>
      <c r="L125" s="927"/>
      <c r="M125" s="916" t="s">
        <v>628</v>
      </c>
      <c r="N125" s="916" t="s">
        <v>630</v>
      </c>
      <c r="O125" s="916" t="s">
        <v>632</v>
      </c>
      <c r="P125" s="916" t="s">
        <v>634</v>
      </c>
      <c r="Q125" s="918" t="s">
        <v>636</v>
      </c>
      <c r="R125" s="927"/>
      <c r="S125" s="928" t="s">
        <v>638</v>
      </c>
      <c r="T125" s="928" t="s">
        <v>641</v>
      </c>
      <c r="U125" s="1038" t="s">
        <v>174</v>
      </c>
      <c r="V125" s="231"/>
      <c r="W125" s="253"/>
      <c r="X125" s="254"/>
      <c r="Y125" s="254"/>
      <c r="Z125" s="972" t="s">
        <v>180</v>
      </c>
      <c r="AA125" s="973" t="s">
        <v>643</v>
      </c>
      <c r="AB125" s="974" t="s">
        <v>644</v>
      </c>
      <c r="AC125" s="974" t="s">
        <v>644</v>
      </c>
      <c r="AD125" s="974" t="s">
        <v>647</v>
      </c>
      <c r="AE125" s="974" t="s">
        <v>652</v>
      </c>
      <c r="AF125" s="974" t="s">
        <v>650</v>
      </c>
      <c r="AG125" s="974" t="s">
        <v>653</v>
      </c>
      <c r="AH125" s="974" t="s">
        <v>175</v>
      </c>
      <c r="AI125" s="975" t="s">
        <v>176</v>
      </c>
      <c r="AJ125" s="976" t="s">
        <v>185</v>
      </c>
      <c r="AK125" s="976" t="s">
        <v>186</v>
      </c>
      <c r="AL125" s="976" t="s">
        <v>187</v>
      </c>
      <c r="AM125" s="974" t="s">
        <v>188</v>
      </c>
      <c r="AN125" s="972" t="s">
        <v>1</v>
      </c>
      <c r="AU125" s="39"/>
      <c r="AV125" s="39"/>
      <c r="AW125" s="252"/>
      <c r="AX125" s="254"/>
    </row>
    <row r="126" spans="2:50" s="196" customFormat="1" ht="13.15" customHeight="1" x14ac:dyDescent="0.2">
      <c r="B126" s="14"/>
      <c r="C126" s="235"/>
      <c r="D126" s="923"/>
      <c r="E126" s="898"/>
      <c r="F126" s="929"/>
      <c r="G126" s="1168" t="s">
        <v>177</v>
      </c>
      <c r="H126" s="1169" t="s">
        <v>178</v>
      </c>
      <c r="I126" s="1168"/>
      <c r="J126" s="1168"/>
      <c r="K126" s="930" t="s">
        <v>179</v>
      </c>
      <c r="L126" s="927"/>
      <c r="M126" s="916" t="s">
        <v>629</v>
      </c>
      <c r="N126" s="916" t="s">
        <v>631</v>
      </c>
      <c r="O126" s="916" t="s">
        <v>633</v>
      </c>
      <c r="P126" s="916" t="s">
        <v>635</v>
      </c>
      <c r="Q126" s="918" t="s">
        <v>182</v>
      </c>
      <c r="R126" s="927"/>
      <c r="S126" s="928" t="s">
        <v>639</v>
      </c>
      <c r="T126" s="928" t="s">
        <v>640</v>
      </c>
      <c r="U126" s="1038" t="s">
        <v>182</v>
      </c>
      <c r="V126" s="236"/>
      <c r="W126" s="17"/>
      <c r="Z126" s="974" t="s">
        <v>642</v>
      </c>
      <c r="AA126" s="977">
        <f>+tab!$C$156</f>
        <v>0.62</v>
      </c>
      <c r="AB126" s="974" t="s">
        <v>645</v>
      </c>
      <c r="AC126" s="974" t="s">
        <v>646</v>
      </c>
      <c r="AD126" s="974" t="s">
        <v>648</v>
      </c>
      <c r="AE126" s="974" t="s">
        <v>651</v>
      </c>
      <c r="AF126" s="974" t="s">
        <v>651</v>
      </c>
      <c r="AG126" s="974" t="s">
        <v>649</v>
      </c>
      <c r="AH126" s="974"/>
      <c r="AI126" s="974" t="s">
        <v>181</v>
      </c>
      <c r="AJ126" s="978" t="s">
        <v>189</v>
      </c>
      <c r="AK126" s="978" t="s">
        <v>189</v>
      </c>
      <c r="AL126" s="976"/>
      <c r="AM126" s="974" t="s">
        <v>1</v>
      </c>
      <c r="AN126" s="972"/>
      <c r="AX126" s="197"/>
    </row>
    <row r="127" spans="2:50" ht="13.15" customHeight="1" x14ac:dyDescent="0.2">
      <c r="B127" s="20"/>
      <c r="C127" s="35"/>
      <c r="D127" s="923"/>
      <c r="E127" s="923"/>
      <c r="F127" s="923"/>
      <c r="G127" s="917"/>
      <c r="H127" s="1178"/>
      <c r="I127" s="1168"/>
      <c r="J127" s="1168"/>
      <c r="K127" s="930"/>
      <c r="L127" s="930"/>
      <c r="M127" s="930"/>
      <c r="N127" s="930"/>
      <c r="O127" s="930"/>
      <c r="P127" s="931"/>
      <c r="Q127" s="923"/>
      <c r="R127" s="930"/>
      <c r="S127" s="932"/>
      <c r="T127" s="932"/>
      <c r="U127" s="1054"/>
      <c r="V127" s="6"/>
      <c r="W127" s="24"/>
      <c r="AN127" s="972"/>
      <c r="AU127" s="39"/>
      <c r="AV127" s="39"/>
      <c r="AX127" s="174"/>
    </row>
    <row r="128" spans="2:50" ht="13.15" customHeight="1" x14ac:dyDescent="0.2">
      <c r="B128" s="20"/>
      <c r="C128" s="35"/>
      <c r="D128" s="175" t="str">
        <f>IF(op!D16=0,"",op!D16)</f>
        <v/>
      </c>
      <c r="E128" s="175" t="str">
        <f>IF(op!E16=0,"",op!E16)</f>
        <v>piet</v>
      </c>
      <c r="F128" s="175" t="str">
        <f>IF(op!F16=0,"",op!F16)</f>
        <v>leraar</v>
      </c>
      <c r="G128" s="38">
        <f>IF(op!G16=0,"",op!G16+1)</f>
        <v>24</v>
      </c>
      <c r="H128" s="1184">
        <f>IF(op!H16=0,"",op!H16)</f>
        <v>26665</v>
      </c>
      <c r="I128" s="38" t="str">
        <f>IF(op!I16=0,"",op!I16)</f>
        <v>LA</v>
      </c>
      <c r="J128" s="177">
        <f t="shared" ref="J128:J159" si="55">IF(E128="","",IF(J16=VLOOKUP(I128,Schaal2014,22,FALSE),J16,J16+1))</f>
        <v>11</v>
      </c>
      <c r="K128" s="1185">
        <f>IF(op!K16="","",op!K16)</f>
        <v>1</v>
      </c>
      <c r="L128" s="872"/>
      <c r="M128" s="860">
        <f>IF(K128="","",IF(op!M16=0,0,op!M16))</f>
        <v>0</v>
      </c>
      <c r="N128" s="860">
        <f>IF(K128="","",IF(op!N16=0,0,op!N16))</f>
        <v>0</v>
      </c>
      <c r="O128" s="990">
        <f>IF(K128="","",IF(K128*40&gt;40,40,K128*40))</f>
        <v>40</v>
      </c>
      <c r="P128" s="991">
        <f>IF(I128="","",IF(J128&lt;4,IF(40*K128&gt;40,40,40*K128),0))</f>
        <v>0</v>
      </c>
      <c r="Q128" s="991">
        <f>IF(K128="","",SUM(M128:P128))</f>
        <v>40</v>
      </c>
      <c r="R128" s="872"/>
      <c r="S128" s="934">
        <f t="shared" ref="S128:S159" si="56">IF(K128="","",(1659*K128-Q128)*AC128)</f>
        <v>55946.316238698011</v>
      </c>
      <c r="T128" s="934">
        <f t="shared" ref="T128:T159" si="57">IF(K128="","",(Q128*AD128)+AB128*(AE128+AF128*(1-AG128)))</f>
        <v>1382.2437613019893</v>
      </c>
      <c r="U128" s="1055">
        <f>IF(K128="","",SUM(S128:T128))</f>
        <v>57328.56</v>
      </c>
      <c r="V128" s="239"/>
      <c r="W128" s="24"/>
      <c r="Z128" s="979">
        <f t="shared" ref="Z128:Z159" si="58">IF(I128="","",VLOOKUP(I128,Schaal2014,J128+1,FALSE))</f>
        <v>2949</v>
      </c>
      <c r="AA128" s="980">
        <f>+tab!$C$156</f>
        <v>0.62</v>
      </c>
      <c r="AB128" s="981">
        <f>Z128*12/1659</f>
        <v>21.330922242314646</v>
      </c>
      <c r="AC128" s="981">
        <f>Z128*12*(1+AA128)/1659</f>
        <v>34.55609403254973</v>
      </c>
      <c r="AD128" s="981">
        <f>AC128-AB128</f>
        <v>13.225171790235084</v>
      </c>
      <c r="AE128" s="982">
        <f t="shared" ref="AE128:AE159" si="59">O128+P128</f>
        <v>40</v>
      </c>
      <c r="AF128" s="982">
        <f t="shared" ref="AF128:AF159" si="60">M128+N128</f>
        <v>0</v>
      </c>
      <c r="AG128" s="983">
        <f>IF(H128&gt;8,tab!C$157,tab!C$160)</f>
        <v>0.5</v>
      </c>
      <c r="AH128" s="957">
        <f t="shared" ref="AH128:AH159" si="61">IF(G128&lt;25,0,IF(G128=25,25,IF(G128&lt;40,0,IF(G128=40,40,IF(G128&gt;=40,0)))))</f>
        <v>0</v>
      </c>
      <c r="AI128" s="957">
        <f t="shared" ref="AI128:AI159" si="62">IF(AH128=25,Z128*1.08*K128/2,IF(AH128=40,Z128*1.08*K128,IF(AH128=0,0)))</f>
        <v>0</v>
      </c>
      <c r="AJ128" s="984" t="b">
        <f t="shared" ref="AJ128:AJ159" si="63">DATE(YEAR($E$121),MONTH(H128),DAY(H128))&gt;$E$121</f>
        <v>0</v>
      </c>
      <c r="AK128" s="960">
        <f t="shared" ref="AK128:AK159" si="64">YEAR($E$121)-YEAR(H128)-AJ128</f>
        <v>42</v>
      </c>
      <c r="AL128" s="989">
        <f t="shared" ref="AL128:AL159" si="65">IF((H128=""),30,AK128)</f>
        <v>42</v>
      </c>
      <c r="AM128" s="959">
        <f t="shared" ref="AM128:AM191" si="66">IF((AL128)&gt;50,50,(AL128))</f>
        <v>42</v>
      </c>
      <c r="AN128" s="985">
        <f t="shared" ref="AN128:AN159" si="67">(AM128*(SUM(K128:K128)))</f>
        <v>42</v>
      </c>
      <c r="AS128" s="198"/>
    </row>
    <row r="129" spans="2:48" ht="13.15" customHeight="1" x14ac:dyDescent="0.2">
      <c r="B129" s="20"/>
      <c r="C129" s="35"/>
      <c r="D129" s="175" t="str">
        <f>IF(op!D17=0,"",op!D17)</f>
        <v/>
      </c>
      <c r="E129" s="175" t="str">
        <f>IF(op!E17=0,"",op!E17)</f>
        <v/>
      </c>
      <c r="F129" s="175" t="str">
        <f>IF(op!F17=0,"",op!F17)</f>
        <v/>
      </c>
      <c r="G129" s="38" t="str">
        <f>IF(op!G17=0,"",op!G17+1)</f>
        <v/>
      </c>
      <c r="H129" s="1184" t="str">
        <f>IF(op!H17=0,"",op!H17)</f>
        <v/>
      </c>
      <c r="I129" s="38" t="str">
        <f>IF(op!I17=0,"",op!I17)</f>
        <v/>
      </c>
      <c r="J129" s="177" t="str">
        <f t="shared" si="55"/>
        <v/>
      </c>
      <c r="K129" s="1185" t="str">
        <f>IF(op!K17="","",op!K17)</f>
        <v/>
      </c>
      <c r="L129" s="872"/>
      <c r="M129" s="860" t="str">
        <f>IF(K129="","",IF(op!M17=0,0,op!M17))</f>
        <v/>
      </c>
      <c r="N129" s="860" t="str">
        <f>IF(K129="","",IF(op!N17=0,0,op!N17))</f>
        <v/>
      </c>
      <c r="O129" s="990" t="str">
        <f t="shared" ref="O129:O192" si="68">IF(K129="","",IF(K129*40&gt;40,40,K129*40))</f>
        <v/>
      </c>
      <c r="P129" s="991" t="str">
        <f t="shared" ref="P129:P192" si="69">IF(I129="","",IF(J129&lt;4,IF(40*K129&gt;40,40,40*K129),0))</f>
        <v/>
      </c>
      <c r="Q129" s="991" t="str">
        <f t="shared" ref="Q129:Q192" si="70">IF(K129="","",SUM(M129:P129))</f>
        <v/>
      </c>
      <c r="R129" s="872"/>
      <c r="S129" s="934" t="str">
        <f t="shared" si="56"/>
        <v/>
      </c>
      <c r="T129" s="934" t="str">
        <f t="shared" si="57"/>
        <v/>
      </c>
      <c r="U129" s="1055" t="str">
        <f t="shared" ref="U129:U192" si="71">IF(K129="","",SUM(S129:T129))</f>
        <v/>
      </c>
      <c r="V129" s="239"/>
      <c r="W129" s="24"/>
      <c r="Z129" s="979" t="str">
        <f t="shared" si="58"/>
        <v/>
      </c>
      <c r="AA129" s="980">
        <f>+tab!$C$156</f>
        <v>0.62</v>
      </c>
      <c r="AB129" s="981" t="e">
        <f t="shared" ref="AB129:AB192" si="72">Z129*12/1659</f>
        <v>#VALUE!</v>
      </c>
      <c r="AC129" s="981" t="e">
        <f t="shared" ref="AC129:AC192" si="73">Z129*12*(1+AA129)/1659</f>
        <v>#VALUE!</v>
      </c>
      <c r="AD129" s="981" t="e">
        <f t="shared" ref="AD129:AD192" si="74">AC129-AB129</f>
        <v>#VALUE!</v>
      </c>
      <c r="AE129" s="982" t="e">
        <f t="shared" si="59"/>
        <v>#VALUE!</v>
      </c>
      <c r="AF129" s="982" t="e">
        <f t="shared" si="60"/>
        <v>#VALUE!</v>
      </c>
      <c r="AG129" s="983">
        <f>IF(H129&gt;8,tab!C$157,tab!C$160)</f>
        <v>0.5</v>
      </c>
      <c r="AH129" s="957">
        <f t="shared" si="61"/>
        <v>0</v>
      </c>
      <c r="AI129" s="957">
        <f t="shared" si="62"/>
        <v>0</v>
      </c>
      <c r="AJ129" s="984" t="e">
        <f t="shared" si="63"/>
        <v>#VALUE!</v>
      </c>
      <c r="AK129" s="960" t="e">
        <f t="shared" si="64"/>
        <v>#VALUE!</v>
      </c>
      <c r="AL129" s="989">
        <f t="shared" si="65"/>
        <v>30</v>
      </c>
      <c r="AM129" s="959">
        <f t="shared" si="66"/>
        <v>30</v>
      </c>
      <c r="AN129" s="985">
        <f t="shared" si="67"/>
        <v>0</v>
      </c>
      <c r="AS129" s="198"/>
      <c r="AU129" s="39"/>
      <c r="AV129" s="39"/>
    </row>
    <row r="130" spans="2:48" ht="13.15" customHeight="1" x14ac:dyDescent="0.2">
      <c r="B130" s="20"/>
      <c r="C130" s="35"/>
      <c r="D130" s="175" t="str">
        <f>IF(op!D18=0,"",op!D18)</f>
        <v/>
      </c>
      <c r="E130" s="175" t="str">
        <f>IF(op!E18=0,"",op!E18)</f>
        <v/>
      </c>
      <c r="F130" s="175" t="str">
        <f>IF(op!F18=0,"",op!F18)</f>
        <v/>
      </c>
      <c r="G130" s="38" t="str">
        <f>IF(op!G18=0,"",op!G18+1)</f>
        <v/>
      </c>
      <c r="H130" s="1184" t="str">
        <f>IF(op!H18=0,"",op!H18)</f>
        <v/>
      </c>
      <c r="I130" s="38" t="str">
        <f>IF(op!I18=0,"",op!I18)</f>
        <v/>
      </c>
      <c r="J130" s="177" t="str">
        <f t="shared" si="55"/>
        <v/>
      </c>
      <c r="K130" s="1185" t="str">
        <f>IF(op!K18="","",op!K18)</f>
        <v/>
      </c>
      <c r="L130" s="872"/>
      <c r="M130" s="860" t="str">
        <f>IF(K130="","",IF(op!M18=0,0,op!M18))</f>
        <v/>
      </c>
      <c r="N130" s="860" t="str">
        <f>IF(K130="","",IF(op!N18=0,0,op!N18))</f>
        <v/>
      </c>
      <c r="O130" s="990" t="str">
        <f t="shared" si="68"/>
        <v/>
      </c>
      <c r="P130" s="991" t="str">
        <f t="shared" si="69"/>
        <v/>
      </c>
      <c r="Q130" s="991" t="str">
        <f t="shared" si="70"/>
        <v/>
      </c>
      <c r="R130" s="872"/>
      <c r="S130" s="934" t="str">
        <f t="shared" si="56"/>
        <v/>
      </c>
      <c r="T130" s="934" t="str">
        <f t="shared" si="57"/>
        <v/>
      </c>
      <c r="U130" s="1055" t="str">
        <f t="shared" si="71"/>
        <v/>
      </c>
      <c r="V130" s="185"/>
      <c r="W130" s="24"/>
      <c r="Z130" s="979" t="str">
        <f t="shared" si="58"/>
        <v/>
      </c>
      <c r="AA130" s="980">
        <f>+tab!$C$156</f>
        <v>0.62</v>
      </c>
      <c r="AB130" s="981" t="e">
        <f t="shared" si="72"/>
        <v>#VALUE!</v>
      </c>
      <c r="AC130" s="981" t="e">
        <f t="shared" si="73"/>
        <v>#VALUE!</v>
      </c>
      <c r="AD130" s="981" t="e">
        <f t="shared" si="74"/>
        <v>#VALUE!</v>
      </c>
      <c r="AE130" s="982" t="e">
        <f t="shared" si="59"/>
        <v>#VALUE!</v>
      </c>
      <c r="AF130" s="982" t="e">
        <f t="shared" si="60"/>
        <v>#VALUE!</v>
      </c>
      <c r="AG130" s="983">
        <f>IF(H130&gt;8,tab!C$157,tab!C$160)</f>
        <v>0.5</v>
      </c>
      <c r="AH130" s="957">
        <f t="shared" si="61"/>
        <v>0</v>
      </c>
      <c r="AI130" s="957">
        <f t="shared" si="62"/>
        <v>0</v>
      </c>
      <c r="AJ130" s="984" t="e">
        <f t="shared" si="63"/>
        <v>#VALUE!</v>
      </c>
      <c r="AK130" s="960" t="e">
        <f t="shared" si="64"/>
        <v>#VALUE!</v>
      </c>
      <c r="AL130" s="989">
        <f t="shared" si="65"/>
        <v>30</v>
      </c>
      <c r="AM130" s="959">
        <f t="shared" si="66"/>
        <v>30</v>
      </c>
      <c r="AN130" s="985">
        <f t="shared" si="67"/>
        <v>0</v>
      </c>
      <c r="AS130" s="198"/>
      <c r="AU130" s="39"/>
      <c r="AV130" s="39"/>
    </row>
    <row r="131" spans="2:48" ht="13.15" customHeight="1" x14ac:dyDescent="0.2">
      <c r="B131" s="20"/>
      <c r="C131" s="35"/>
      <c r="D131" s="175" t="str">
        <f>IF(op!D19=0,"",op!D19)</f>
        <v/>
      </c>
      <c r="E131" s="175" t="str">
        <f>IF(op!E19=0,"",op!E19)</f>
        <v/>
      </c>
      <c r="F131" s="175" t="str">
        <f>IF(op!F19=0,"",op!F19)</f>
        <v/>
      </c>
      <c r="G131" s="38" t="str">
        <f>IF(op!G19=0,"",op!G19+1)</f>
        <v/>
      </c>
      <c r="H131" s="1184" t="str">
        <f>IF(op!H19=0,"",op!H19)</f>
        <v/>
      </c>
      <c r="I131" s="38" t="str">
        <f>IF(op!I19=0,"",op!I19)</f>
        <v/>
      </c>
      <c r="J131" s="177" t="str">
        <f t="shared" si="55"/>
        <v/>
      </c>
      <c r="K131" s="1185" t="str">
        <f>IF(op!K19="","",op!K19)</f>
        <v/>
      </c>
      <c r="L131" s="872"/>
      <c r="M131" s="860" t="str">
        <f>IF(K131="","",IF(op!M19=0,0,op!M19))</f>
        <v/>
      </c>
      <c r="N131" s="860" t="str">
        <f>IF(K131="","",IF(op!N19=0,0,op!N19))</f>
        <v/>
      </c>
      <c r="O131" s="990" t="str">
        <f t="shared" si="68"/>
        <v/>
      </c>
      <c r="P131" s="991" t="str">
        <f t="shared" si="69"/>
        <v/>
      </c>
      <c r="Q131" s="991" t="str">
        <f t="shared" si="70"/>
        <v/>
      </c>
      <c r="R131" s="872"/>
      <c r="S131" s="934" t="str">
        <f t="shared" si="56"/>
        <v/>
      </c>
      <c r="T131" s="934" t="str">
        <f t="shared" si="57"/>
        <v/>
      </c>
      <c r="U131" s="1055" t="str">
        <f t="shared" si="71"/>
        <v/>
      </c>
      <c r="V131" s="185"/>
      <c r="W131" s="24"/>
      <c r="Z131" s="979" t="str">
        <f t="shared" si="58"/>
        <v/>
      </c>
      <c r="AA131" s="980">
        <f>+tab!$C$156</f>
        <v>0.62</v>
      </c>
      <c r="AB131" s="981" t="e">
        <f t="shared" si="72"/>
        <v>#VALUE!</v>
      </c>
      <c r="AC131" s="981" t="e">
        <f t="shared" si="73"/>
        <v>#VALUE!</v>
      </c>
      <c r="AD131" s="981" t="e">
        <f t="shared" si="74"/>
        <v>#VALUE!</v>
      </c>
      <c r="AE131" s="982" t="e">
        <f t="shared" si="59"/>
        <v>#VALUE!</v>
      </c>
      <c r="AF131" s="982" t="e">
        <f t="shared" si="60"/>
        <v>#VALUE!</v>
      </c>
      <c r="AG131" s="983">
        <f>IF(H131&gt;8,tab!C$157,tab!C$160)</f>
        <v>0.5</v>
      </c>
      <c r="AH131" s="957">
        <f t="shared" si="61"/>
        <v>0</v>
      </c>
      <c r="AI131" s="957">
        <f t="shared" si="62"/>
        <v>0</v>
      </c>
      <c r="AJ131" s="984" t="e">
        <f t="shared" si="63"/>
        <v>#VALUE!</v>
      </c>
      <c r="AK131" s="960" t="e">
        <f t="shared" si="64"/>
        <v>#VALUE!</v>
      </c>
      <c r="AL131" s="989">
        <f t="shared" si="65"/>
        <v>30</v>
      </c>
      <c r="AM131" s="959">
        <f t="shared" si="66"/>
        <v>30</v>
      </c>
      <c r="AN131" s="985">
        <f t="shared" si="67"/>
        <v>0</v>
      </c>
      <c r="AS131" s="198"/>
      <c r="AU131" s="39"/>
      <c r="AV131" s="39"/>
    </row>
    <row r="132" spans="2:48" ht="13.15" customHeight="1" x14ac:dyDescent="0.2">
      <c r="B132" s="20"/>
      <c r="C132" s="35"/>
      <c r="D132" s="175" t="str">
        <f>IF(op!D20=0,"",op!D20)</f>
        <v/>
      </c>
      <c r="E132" s="175" t="str">
        <f>IF(op!E20=0,"",op!E20)</f>
        <v/>
      </c>
      <c r="F132" s="175" t="str">
        <f>IF(op!F20=0,"",op!F20)</f>
        <v/>
      </c>
      <c r="G132" s="38" t="str">
        <f>IF(op!G20=0,"",op!G20+1)</f>
        <v/>
      </c>
      <c r="H132" s="1184" t="str">
        <f>IF(op!H20=0,"",op!H20)</f>
        <v/>
      </c>
      <c r="I132" s="38" t="str">
        <f>IF(op!I20=0,"",op!I20)</f>
        <v/>
      </c>
      <c r="J132" s="177" t="str">
        <f t="shared" si="55"/>
        <v/>
      </c>
      <c r="K132" s="1185" t="str">
        <f>IF(op!K20="","",op!K20)</f>
        <v/>
      </c>
      <c r="L132" s="872"/>
      <c r="M132" s="860" t="str">
        <f>IF(K132="","",IF(op!M20=0,0,op!M20))</f>
        <v/>
      </c>
      <c r="N132" s="860" t="str">
        <f>IF(K132="","",IF(op!N20=0,0,op!N20))</f>
        <v/>
      </c>
      <c r="O132" s="990" t="str">
        <f t="shared" si="68"/>
        <v/>
      </c>
      <c r="P132" s="991" t="str">
        <f t="shared" si="69"/>
        <v/>
      </c>
      <c r="Q132" s="991" t="str">
        <f t="shared" si="70"/>
        <v/>
      </c>
      <c r="R132" s="872"/>
      <c r="S132" s="934" t="str">
        <f t="shared" si="56"/>
        <v/>
      </c>
      <c r="T132" s="934" t="str">
        <f t="shared" si="57"/>
        <v/>
      </c>
      <c r="U132" s="1055" t="str">
        <f t="shared" si="71"/>
        <v/>
      </c>
      <c r="V132" s="239"/>
      <c r="W132" s="24"/>
      <c r="Z132" s="979" t="str">
        <f t="shared" si="58"/>
        <v/>
      </c>
      <c r="AA132" s="980">
        <f>+tab!$C$156</f>
        <v>0.62</v>
      </c>
      <c r="AB132" s="981" t="e">
        <f t="shared" si="72"/>
        <v>#VALUE!</v>
      </c>
      <c r="AC132" s="981" t="e">
        <f t="shared" si="73"/>
        <v>#VALUE!</v>
      </c>
      <c r="AD132" s="981" t="e">
        <f t="shared" si="74"/>
        <v>#VALUE!</v>
      </c>
      <c r="AE132" s="982" t="e">
        <f t="shared" si="59"/>
        <v>#VALUE!</v>
      </c>
      <c r="AF132" s="982" t="e">
        <f t="shared" si="60"/>
        <v>#VALUE!</v>
      </c>
      <c r="AG132" s="983">
        <f>IF(H132&gt;8,tab!C$157,tab!C$160)</f>
        <v>0.5</v>
      </c>
      <c r="AH132" s="957">
        <f t="shared" si="61"/>
        <v>0</v>
      </c>
      <c r="AI132" s="957">
        <f t="shared" si="62"/>
        <v>0</v>
      </c>
      <c r="AJ132" s="984" t="e">
        <f t="shared" si="63"/>
        <v>#VALUE!</v>
      </c>
      <c r="AK132" s="960" t="e">
        <f t="shared" si="64"/>
        <v>#VALUE!</v>
      </c>
      <c r="AL132" s="989">
        <f t="shared" si="65"/>
        <v>30</v>
      </c>
      <c r="AM132" s="959">
        <f t="shared" si="66"/>
        <v>30</v>
      </c>
      <c r="AN132" s="985">
        <f t="shared" si="67"/>
        <v>0</v>
      </c>
      <c r="AS132" s="198"/>
      <c r="AU132" s="39"/>
      <c r="AV132" s="39"/>
    </row>
    <row r="133" spans="2:48" ht="13.15" customHeight="1" x14ac:dyDescent="0.2">
      <c r="B133" s="20"/>
      <c r="C133" s="35"/>
      <c r="D133" s="175" t="str">
        <f>IF(op!D21=0,"",op!D21)</f>
        <v/>
      </c>
      <c r="E133" s="175" t="str">
        <f>IF(op!E21=0,"",op!E21)</f>
        <v/>
      </c>
      <c r="F133" s="175" t="str">
        <f>IF(op!F21=0,"",op!F21)</f>
        <v/>
      </c>
      <c r="G133" s="38" t="str">
        <f>IF(op!G21=0,"",op!G21+1)</f>
        <v/>
      </c>
      <c r="H133" s="1184" t="str">
        <f>IF(op!H21=0,"",op!H21)</f>
        <v/>
      </c>
      <c r="I133" s="38" t="str">
        <f>IF(op!I21=0,"",op!I21)</f>
        <v/>
      </c>
      <c r="J133" s="177" t="str">
        <f t="shared" si="55"/>
        <v/>
      </c>
      <c r="K133" s="1185" t="str">
        <f>IF(op!K21="","",op!K21)</f>
        <v/>
      </c>
      <c r="L133" s="872"/>
      <c r="M133" s="860" t="str">
        <f>IF(K133="","",IF(op!M21=0,0,op!M21))</f>
        <v/>
      </c>
      <c r="N133" s="860" t="str">
        <f>IF(K133="","",IF(op!N21=0,0,op!N21))</f>
        <v/>
      </c>
      <c r="O133" s="990" t="str">
        <f t="shared" si="68"/>
        <v/>
      </c>
      <c r="P133" s="991" t="str">
        <f t="shared" si="69"/>
        <v/>
      </c>
      <c r="Q133" s="991" t="str">
        <f t="shared" si="70"/>
        <v/>
      </c>
      <c r="R133" s="872"/>
      <c r="S133" s="934" t="str">
        <f t="shared" si="56"/>
        <v/>
      </c>
      <c r="T133" s="934" t="str">
        <f t="shared" si="57"/>
        <v/>
      </c>
      <c r="U133" s="1055" t="str">
        <f t="shared" si="71"/>
        <v/>
      </c>
      <c r="V133" s="239"/>
      <c r="W133" s="24"/>
      <c r="Z133" s="979" t="str">
        <f t="shared" si="58"/>
        <v/>
      </c>
      <c r="AA133" s="980">
        <f>+tab!$C$156</f>
        <v>0.62</v>
      </c>
      <c r="AB133" s="981" t="e">
        <f t="shared" si="72"/>
        <v>#VALUE!</v>
      </c>
      <c r="AC133" s="981" t="e">
        <f t="shared" si="73"/>
        <v>#VALUE!</v>
      </c>
      <c r="AD133" s="981" t="e">
        <f t="shared" si="74"/>
        <v>#VALUE!</v>
      </c>
      <c r="AE133" s="982" t="e">
        <f t="shared" si="59"/>
        <v>#VALUE!</v>
      </c>
      <c r="AF133" s="982" t="e">
        <f t="shared" si="60"/>
        <v>#VALUE!</v>
      </c>
      <c r="AG133" s="983">
        <f>IF(H133&gt;8,tab!C$157,tab!C$160)</f>
        <v>0.5</v>
      </c>
      <c r="AH133" s="957">
        <f t="shared" si="61"/>
        <v>0</v>
      </c>
      <c r="AI133" s="957">
        <f t="shared" si="62"/>
        <v>0</v>
      </c>
      <c r="AJ133" s="984" t="e">
        <f t="shared" si="63"/>
        <v>#VALUE!</v>
      </c>
      <c r="AK133" s="960" t="e">
        <f t="shared" si="64"/>
        <v>#VALUE!</v>
      </c>
      <c r="AL133" s="989">
        <f t="shared" si="65"/>
        <v>30</v>
      </c>
      <c r="AM133" s="959">
        <f t="shared" si="66"/>
        <v>30</v>
      </c>
      <c r="AN133" s="985">
        <f t="shared" si="67"/>
        <v>0</v>
      </c>
      <c r="AS133" s="198"/>
      <c r="AU133" s="39"/>
      <c r="AV133" s="39"/>
    </row>
    <row r="134" spans="2:48" ht="13.15" customHeight="1" x14ac:dyDescent="0.2">
      <c r="B134" s="20"/>
      <c r="C134" s="35"/>
      <c r="D134" s="175" t="str">
        <f>IF(op!D22=0,"",op!D22)</f>
        <v/>
      </c>
      <c r="E134" s="175" t="str">
        <f>IF(op!E22=0,"",op!E22)</f>
        <v/>
      </c>
      <c r="F134" s="175" t="str">
        <f>IF(op!F22=0,"",op!F22)</f>
        <v/>
      </c>
      <c r="G134" s="38" t="str">
        <f>IF(op!G22=0,"",op!G22+1)</f>
        <v/>
      </c>
      <c r="H134" s="1184" t="str">
        <f>IF(op!H22=0,"",op!H22)</f>
        <v/>
      </c>
      <c r="I134" s="38" t="str">
        <f>IF(op!I22=0,"",op!I22)</f>
        <v/>
      </c>
      <c r="J134" s="177" t="str">
        <f t="shared" si="55"/>
        <v/>
      </c>
      <c r="K134" s="1185" t="str">
        <f>IF(op!K22="","",op!K22)</f>
        <v/>
      </c>
      <c r="L134" s="872"/>
      <c r="M134" s="860" t="str">
        <f>IF(K134="","",IF(op!M22=0,0,op!M22))</f>
        <v/>
      </c>
      <c r="N134" s="860" t="str">
        <f>IF(K134="","",IF(op!N22=0,0,op!N22))</f>
        <v/>
      </c>
      <c r="O134" s="990" t="str">
        <f t="shared" si="68"/>
        <v/>
      </c>
      <c r="P134" s="991" t="str">
        <f t="shared" si="69"/>
        <v/>
      </c>
      <c r="Q134" s="991" t="str">
        <f t="shared" si="70"/>
        <v/>
      </c>
      <c r="R134" s="872"/>
      <c r="S134" s="934" t="str">
        <f t="shared" si="56"/>
        <v/>
      </c>
      <c r="T134" s="934" t="str">
        <f t="shared" si="57"/>
        <v/>
      </c>
      <c r="U134" s="1055" t="str">
        <f t="shared" si="71"/>
        <v/>
      </c>
      <c r="V134" s="6"/>
      <c r="W134" s="24"/>
      <c r="Z134" s="979" t="str">
        <f t="shared" si="58"/>
        <v/>
      </c>
      <c r="AA134" s="980">
        <f>+tab!$C$156</f>
        <v>0.62</v>
      </c>
      <c r="AB134" s="981" t="e">
        <f t="shared" si="72"/>
        <v>#VALUE!</v>
      </c>
      <c r="AC134" s="981" t="e">
        <f t="shared" si="73"/>
        <v>#VALUE!</v>
      </c>
      <c r="AD134" s="981" t="e">
        <f t="shared" si="74"/>
        <v>#VALUE!</v>
      </c>
      <c r="AE134" s="982" t="e">
        <f t="shared" si="59"/>
        <v>#VALUE!</v>
      </c>
      <c r="AF134" s="982" t="e">
        <f t="shared" si="60"/>
        <v>#VALUE!</v>
      </c>
      <c r="AG134" s="983">
        <f>IF(H134&gt;8,tab!C$157,tab!C$160)</f>
        <v>0.5</v>
      </c>
      <c r="AH134" s="957">
        <f t="shared" si="61"/>
        <v>0</v>
      </c>
      <c r="AI134" s="957">
        <f t="shared" si="62"/>
        <v>0</v>
      </c>
      <c r="AJ134" s="984" t="e">
        <f t="shared" si="63"/>
        <v>#VALUE!</v>
      </c>
      <c r="AK134" s="960" t="e">
        <f t="shared" si="64"/>
        <v>#VALUE!</v>
      </c>
      <c r="AL134" s="989">
        <f t="shared" si="65"/>
        <v>30</v>
      </c>
      <c r="AM134" s="959">
        <f t="shared" si="66"/>
        <v>30</v>
      </c>
      <c r="AN134" s="985">
        <f t="shared" si="67"/>
        <v>0</v>
      </c>
      <c r="AS134" s="198"/>
      <c r="AU134" s="39"/>
      <c r="AV134" s="39"/>
    </row>
    <row r="135" spans="2:48" ht="13.15" customHeight="1" x14ac:dyDescent="0.2">
      <c r="B135" s="20"/>
      <c r="C135" s="35"/>
      <c r="D135" s="175" t="str">
        <f>IF(op!D23=0,"",op!D23)</f>
        <v/>
      </c>
      <c r="E135" s="175" t="str">
        <f>IF(op!E23=0,"",op!E23)</f>
        <v/>
      </c>
      <c r="F135" s="175" t="str">
        <f>IF(op!F23=0,"",op!F23)</f>
        <v/>
      </c>
      <c r="G135" s="38" t="str">
        <f>IF(op!G23=0,"",op!G23+1)</f>
        <v/>
      </c>
      <c r="H135" s="1184" t="str">
        <f>IF(op!H23=0,"",op!H23)</f>
        <v/>
      </c>
      <c r="I135" s="38" t="str">
        <f>IF(op!I23=0,"",op!I23)</f>
        <v/>
      </c>
      <c r="J135" s="177" t="str">
        <f t="shared" si="55"/>
        <v/>
      </c>
      <c r="K135" s="1185" t="str">
        <f>IF(op!K23="","",op!K23)</f>
        <v/>
      </c>
      <c r="L135" s="872"/>
      <c r="M135" s="860" t="str">
        <f>IF(K135="","",IF(op!M23=0,0,op!M23))</f>
        <v/>
      </c>
      <c r="N135" s="860" t="str">
        <f>IF(K135="","",IF(op!N23=0,0,op!N23))</f>
        <v/>
      </c>
      <c r="O135" s="990" t="str">
        <f t="shared" si="68"/>
        <v/>
      </c>
      <c r="P135" s="991" t="str">
        <f t="shared" si="69"/>
        <v/>
      </c>
      <c r="Q135" s="991" t="str">
        <f t="shared" si="70"/>
        <v/>
      </c>
      <c r="R135" s="872"/>
      <c r="S135" s="934" t="str">
        <f t="shared" si="56"/>
        <v/>
      </c>
      <c r="T135" s="934" t="str">
        <f t="shared" si="57"/>
        <v/>
      </c>
      <c r="U135" s="1055" t="str">
        <f t="shared" si="71"/>
        <v/>
      </c>
      <c r="V135" s="6"/>
      <c r="W135" s="24"/>
      <c r="Z135" s="979" t="str">
        <f t="shared" si="58"/>
        <v/>
      </c>
      <c r="AA135" s="980">
        <f>+tab!$C$156</f>
        <v>0.62</v>
      </c>
      <c r="AB135" s="981" t="e">
        <f t="shared" si="72"/>
        <v>#VALUE!</v>
      </c>
      <c r="AC135" s="981" t="e">
        <f t="shared" si="73"/>
        <v>#VALUE!</v>
      </c>
      <c r="AD135" s="981" t="e">
        <f t="shared" si="74"/>
        <v>#VALUE!</v>
      </c>
      <c r="AE135" s="982" t="e">
        <f t="shared" si="59"/>
        <v>#VALUE!</v>
      </c>
      <c r="AF135" s="982" t="e">
        <f t="shared" si="60"/>
        <v>#VALUE!</v>
      </c>
      <c r="AG135" s="983">
        <f>IF(H135&gt;8,tab!C$157,tab!C$160)</f>
        <v>0.5</v>
      </c>
      <c r="AH135" s="957">
        <f t="shared" si="61"/>
        <v>0</v>
      </c>
      <c r="AI135" s="957">
        <f t="shared" si="62"/>
        <v>0</v>
      </c>
      <c r="AJ135" s="984" t="e">
        <f t="shared" si="63"/>
        <v>#VALUE!</v>
      </c>
      <c r="AK135" s="960" t="e">
        <f t="shared" si="64"/>
        <v>#VALUE!</v>
      </c>
      <c r="AL135" s="989">
        <f t="shared" si="65"/>
        <v>30</v>
      </c>
      <c r="AM135" s="959">
        <f t="shared" si="66"/>
        <v>30</v>
      </c>
      <c r="AN135" s="985">
        <f t="shared" si="67"/>
        <v>0</v>
      </c>
      <c r="AS135" s="198"/>
      <c r="AU135" s="39"/>
      <c r="AV135" s="39"/>
    </row>
    <row r="136" spans="2:48" ht="13.15" customHeight="1" x14ac:dyDescent="0.2">
      <c r="B136" s="20"/>
      <c r="C136" s="35"/>
      <c r="D136" s="175" t="str">
        <f>IF(op!D24=0,"",op!D24)</f>
        <v/>
      </c>
      <c r="E136" s="175" t="str">
        <f>IF(op!E24=0,"",op!E24)</f>
        <v/>
      </c>
      <c r="F136" s="175" t="str">
        <f>IF(op!F24=0,"",op!F24)</f>
        <v/>
      </c>
      <c r="G136" s="38" t="str">
        <f>IF(op!G24=0,"",op!G24+1)</f>
        <v/>
      </c>
      <c r="H136" s="1184" t="str">
        <f>IF(op!H24=0,"",op!H24)</f>
        <v/>
      </c>
      <c r="I136" s="38" t="str">
        <f>IF(op!I24=0,"",op!I24)</f>
        <v/>
      </c>
      <c r="J136" s="177" t="str">
        <f t="shared" si="55"/>
        <v/>
      </c>
      <c r="K136" s="1185" t="str">
        <f>IF(op!K24="","",op!K24)</f>
        <v/>
      </c>
      <c r="L136" s="872"/>
      <c r="M136" s="860" t="str">
        <f>IF(K136="","",IF(op!M24=0,0,op!M24))</f>
        <v/>
      </c>
      <c r="N136" s="860" t="str">
        <f>IF(K136="","",IF(op!N24=0,0,op!N24))</f>
        <v/>
      </c>
      <c r="O136" s="990" t="str">
        <f t="shared" si="68"/>
        <v/>
      </c>
      <c r="P136" s="991" t="str">
        <f t="shared" si="69"/>
        <v/>
      </c>
      <c r="Q136" s="991" t="str">
        <f t="shared" si="70"/>
        <v/>
      </c>
      <c r="R136" s="872"/>
      <c r="S136" s="934" t="str">
        <f t="shared" si="56"/>
        <v/>
      </c>
      <c r="T136" s="934" t="str">
        <f t="shared" si="57"/>
        <v/>
      </c>
      <c r="U136" s="1055" t="str">
        <f t="shared" si="71"/>
        <v/>
      </c>
      <c r="V136" s="6"/>
      <c r="W136" s="24"/>
      <c r="Z136" s="979" t="str">
        <f t="shared" si="58"/>
        <v/>
      </c>
      <c r="AA136" s="980">
        <f>+tab!$C$156</f>
        <v>0.62</v>
      </c>
      <c r="AB136" s="981" t="e">
        <f t="shared" si="72"/>
        <v>#VALUE!</v>
      </c>
      <c r="AC136" s="981" t="e">
        <f t="shared" si="73"/>
        <v>#VALUE!</v>
      </c>
      <c r="AD136" s="981" t="e">
        <f t="shared" si="74"/>
        <v>#VALUE!</v>
      </c>
      <c r="AE136" s="982" t="e">
        <f t="shared" si="59"/>
        <v>#VALUE!</v>
      </c>
      <c r="AF136" s="982" t="e">
        <f t="shared" si="60"/>
        <v>#VALUE!</v>
      </c>
      <c r="AG136" s="983">
        <f>IF(H136&gt;8,tab!C$157,tab!C$160)</f>
        <v>0.5</v>
      </c>
      <c r="AH136" s="957">
        <f t="shared" si="61"/>
        <v>0</v>
      </c>
      <c r="AI136" s="957">
        <f t="shared" si="62"/>
        <v>0</v>
      </c>
      <c r="AJ136" s="984" t="e">
        <f t="shared" si="63"/>
        <v>#VALUE!</v>
      </c>
      <c r="AK136" s="960" t="e">
        <f t="shared" si="64"/>
        <v>#VALUE!</v>
      </c>
      <c r="AL136" s="989">
        <f t="shared" si="65"/>
        <v>30</v>
      </c>
      <c r="AM136" s="959">
        <f t="shared" si="66"/>
        <v>30</v>
      </c>
      <c r="AN136" s="985">
        <f t="shared" si="67"/>
        <v>0</v>
      </c>
      <c r="AS136" s="198"/>
      <c r="AU136" s="39"/>
      <c r="AV136" s="39"/>
    </row>
    <row r="137" spans="2:48" ht="13.15" customHeight="1" x14ac:dyDescent="0.2">
      <c r="B137" s="20"/>
      <c r="C137" s="35"/>
      <c r="D137" s="175" t="str">
        <f>IF(op!D25=0,"",op!D25)</f>
        <v/>
      </c>
      <c r="E137" s="175" t="str">
        <f>IF(op!E25=0,"",op!E25)</f>
        <v/>
      </c>
      <c r="F137" s="175" t="str">
        <f>IF(op!F25=0,"",op!F25)</f>
        <v/>
      </c>
      <c r="G137" s="38" t="str">
        <f>IF(op!G25=0,"",op!G25+1)</f>
        <v/>
      </c>
      <c r="H137" s="1184" t="str">
        <f>IF(op!H25=0,"",op!H25)</f>
        <v/>
      </c>
      <c r="I137" s="38" t="str">
        <f>IF(op!I25=0,"",op!I25)</f>
        <v/>
      </c>
      <c r="J137" s="177" t="str">
        <f t="shared" si="55"/>
        <v/>
      </c>
      <c r="K137" s="1185" t="str">
        <f>IF(op!K25="","",op!K25)</f>
        <v/>
      </c>
      <c r="L137" s="872"/>
      <c r="M137" s="860" t="str">
        <f>IF(K137="","",IF(op!M25=0,0,op!M25))</f>
        <v/>
      </c>
      <c r="N137" s="860" t="str">
        <f>IF(K137="","",IF(op!N25=0,0,op!N25))</f>
        <v/>
      </c>
      <c r="O137" s="990" t="str">
        <f t="shared" si="68"/>
        <v/>
      </c>
      <c r="P137" s="991" t="str">
        <f t="shared" si="69"/>
        <v/>
      </c>
      <c r="Q137" s="991" t="str">
        <f t="shared" si="70"/>
        <v/>
      </c>
      <c r="R137" s="872"/>
      <c r="S137" s="934" t="str">
        <f t="shared" si="56"/>
        <v/>
      </c>
      <c r="T137" s="934" t="str">
        <f t="shared" si="57"/>
        <v/>
      </c>
      <c r="U137" s="1055" t="str">
        <f t="shared" si="71"/>
        <v/>
      </c>
      <c r="V137" s="6"/>
      <c r="W137" s="24"/>
      <c r="Z137" s="979" t="str">
        <f t="shared" si="58"/>
        <v/>
      </c>
      <c r="AA137" s="980">
        <f>+tab!$C$156</f>
        <v>0.62</v>
      </c>
      <c r="AB137" s="981" t="e">
        <f t="shared" si="72"/>
        <v>#VALUE!</v>
      </c>
      <c r="AC137" s="981" t="e">
        <f t="shared" si="73"/>
        <v>#VALUE!</v>
      </c>
      <c r="AD137" s="981" t="e">
        <f t="shared" si="74"/>
        <v>#VALUE!</v>
      </c>
      <c r="AE137" s="982" t="e">
        <f t="shared" si="59"/>
        <v>#VALUE!</v>
      </c>
      <c r="AF137" s="982" t="e">
        <f t="shared" si="60"/>
        <v>#VALUE!</v>
      </c>
      <c r="AG137" s="983">
        <f>IF(H137&gt;8,tab!C$157,tab!C$160)</f>
        <v>0.5</v>
      </c>
      <c r="AH137" s="957">
        <f t="shared" si="61"/>
        <v>0</v>
      </c>
      <c r="AI137" s="957">
        <f t="shared" si="62"/>
        <v>0</v>
      </c>
      <c r="AJ137" s="984" t="e">
        <f t="shared" si="63"/>
        <v>#VALUE!</v>
      </c>
      <c r="AK137" s="960" t="e">
        <f t="shared" si="64"/>
        <v>#VALUE!</v>
      </c>
      <c r="AL137" s="989">
        <f t="shared" si="65"/>
        <v>30</v>
      </c>
      <c r="AM137" s="959">
        <f t="shared" si="66"/>
        <v>30</v>
      </c>
      <c r="AN137" s="985">
        <f t="shared" si="67"/>
        <v>0</v>
      </c>
      <c r="AS137" s="198"/>
      <c r="AU137" s="39"/>
      <c r="AV137" s="39"/>
    </row>
    <row r="138" spans="2:48" ht="13.15" customHeight="1" x14ac:dyDescent="0.2">
      <c r="B138" s="20"/>
      <c r="C138" s="35"/>
      <c r="D138" s="175" t="str">
        <f>IF(op!D26=0,"",op!D26)</f>
        <v/>
      </c>
      <c r="E138" s="175" t="str">
        <f>IF(op!E26=0,"",op!E26)</f>
        <v/>
      </c>
      <c r="F138" s="175" t="str">
        <f>IF(op!F26=0,"",op!F26)</f>
        <v/>
      </c>
      <c r="G138" s="38" t="str">
        <f>IF(op!G26=0,"",op!G26+1)</f>
        <v/>
      </c>
      <c r="H138" s="1184" t="str">
        <f>IF(op!H26=0,"",op!H26)</f>
        <v/>
      </c>
      <c r="I138" s="38" t="str">
        <f>IF(op!I26=0,"",op!I26)</f>
        <v/>
      </c>
      <c r="J138" s="177" t="str">
        <f t="shared" si="55"/>
        <v/>
      </c>
      <c r="K138" s="1185" t="str">
        <f>IF(op!K26="","",op!K26)</f>
        <v/>
      </c>
      <c r="L138" s="872"/>
      <c r="M138" s="860" t="str">
        <f>IF(K138="","",IF(op!M26=0,0,op!M26))</f>
        <v/>
      </c>
      <c r="N138" s="860" t="str">
        <f>IF(K138="","",IF(op!N26=0,0,op!N26))</f>
        <v/>
      </c>
      <c r="O138" s="990" t="str">
        <f t="shared" si="68"/>
        <v/>
      </c>
      <c r="P138" s="991" t="str">
        <f t="shared" si="69"/>
        <v/>
      </c>
      <c r="Q138" s="991" t="str">
        <f t="shared" si="70"/>
        <v/>
      </c>
      <c r="R138" s="872"/>
      <c r="S138" s="934" t="str">
        <f t="shared" si="56"/>
        <v/>
      </c>
      <c r="T138" s="934" t="str">
        <f t="shared" si="57"/>
        <v/>
      </c>
      <c r="U138" s="1055" t="str">
        <f t="shared" si="71"/>
        <v/>
      </c>
      <c r="V138" s="6"/>
      <c r="W138" s="24"/>
      <c r="Z138" s="979" t="str">
        <f t="shared" si="58"/>
        <v/>
      </c>
      <c r="AA138" s="980">
        <f>+tab!$C$156</f>
        <v>0.62</v>
      </c>
      <c r="AB138" s="981" t="e">
        <f t="shared" si="72"/>
        <v>#VALUE!</v>
      </c>
      <c r="AC138" s="981" t="e">
        <f t="shared" si="73"/>
        <v>#VALUE!</v>
      </c>
      <c r="AD138" s="981" t="e">
        <f t="shared" si="74"/>
        <v>#VALUE!</v>
      </c>
      <c r="AE138" s="982" t="e">
        <f t="shared" si="59"/>
        <v>#VALUE!</v>
      </c>
      <c r="AF138" s="982" t="e">
        <f t="shared" si="60"/>
        <v>#VALUE!</v>
      </c>
      <c r="AG138" s="983">
        <f>IF(H138&gt;8,tab!C$157,tab!C$160)</f>
        <v>0.5</v>
      </c>
      <c r="AH138" s="957">
        <f t="shared" si="61"/>
        <v>0</v>
      </c>
      <c r="AI138" s="957">
        <f t="shared" si="62"/>
        <v>0</v>
      </c>
      <c r="AJ138" s="984" t="e">
        <f t="shared" si="63"/>
        <v>#VALUE!</v>
      </c>
      <c r="AK138" s="960" t="e">
        <f t="shared" si="64"/>
        <v>#VALUE!</v>
      </c>
      <c r="AL138" s="989">
        <f t="shared" si="65"/>
        <v>30</v>
      </c>
      <c r="AM138" s="959">
        <f t="shared" si="66"/>
        <v>30</v>
      </c>
      <c r="AN138" s="985">
        <f t="shared" si="67"/>
        <v>0</v>
      </c>
      <c r="AS138" s="198"/>
      <c r="AU138" s="39"/>
      <c r="AV138" s="39"/>
    </row>
    <row r="139" spans="2:48" ht="13.15" customHeight="1" x14ac:dyDescent="0.2">
      <c r="B139" s="20"/>
      <c r="C139" s="35"/>
      <c r="D139" s="175" t="str">
        <f>IF(op!D27=0,"",op!D27)</f>
        <v/>
      </c>
      <c r="E139" s="175" t="str">
        <f>IF(op!E27=0,"",op!E27)</f>
        <v/>
      </c>
      <c r="F139" s="175" t="str">
        <f>IF(op!F27=0,"",op!F27)</f>
        <v/>
      </c>
      <c r="G139" s="38" t="str">
        <f>IF(op!G27=0,"",op!G27+1)</f>
        <v/>
      </c>
      <c r="H139" s="1184" t="str">
        <f>IF(op!H27=0,"",op!H27)</f>
        <v/>
      </c>
      <c r="I139" s="38" t="str">
        <f>IF(op!I27=0,"",op!I27)</f>
        <v/>
      </c>
      <c r="J139" s="177" t="str">
        <f t="shared" si="55"/>
        <v/>
      </c>
      <c r="K139" s="1185" t="str">
        <f>IF(op!K27="","",op!K27)</f>
        <v/>
      </c>
      <c r="L139" s="872"/>
      <c r="M139" s="860" t="str">
        <f>IF(K139="","",IF(op!M27=0,0,op!M27))</f>
        <v/>
      </c>
      <c r="N139" s="860" t="str">
        <f>IF(K139="","",IF(op!N27=0,0,op!N27))</f>
        <v/>
      </c>
      <c r="O139" s="990" t="str">
        <f t="shared" si="68"/>
        <v/>
      </c>
      <c r="P139" s="991" t="str">
        <f t="shared" si="69"/>
        <v/>
      </c>
      <c r="Q139" s="991" t="str">
        <f t="shared" si="70"/>
        <v/>
      </c>
      <c r="R139" s="872"/>
      <c r="S139" s="934" t="str">
        <f t="shared" si="56"/>
        <v/>
      </c>
      <c r="T139" s="934" t="str">
        <f t="shared" si="57"/>
        <v/>
      </c>
      <c r="U139" s="1055" t="str">
        <f t="shared" si="71"/>
        <v/>
      </c>
      <c r="V139" s="6"/>
      <c r="W139" s="24"/>
      <c r="Z139" s="979" t="str">
        <f t="shared" si="58"/>
        <v/>
      </c>
      <c r="AA139" s="980">
        <f>+tab!$C$156</f>
        <v>0.62</v>
      </c>
      <c r="AB139" s="981" t="e">
        <f t="shared" si="72"/>
        <v>#VALUE!</v>
      </c>
      <c r="AC139" s="981" t="e">
        <f t="shared" si="73"/>
        <v>#VALUE!</v>
      </c>
      <c r="AD139" s="981" t="e">
        <f t="shared" si="74"/>
        <v>#VALUE!</v>
      </c>
      <c r="AE139" s="982" t="e">
        <f t="shared" si="59"/>
        <v>#VALUE!</v>
      </c>
      <c r="AF139" s="982" t="e">
        <f t="shared" si="60"/>
        <v>#VALUE!</v>
      </c>
      <c r="AG139" s="983">
        <f>IF(H139&gt;8,tab!C$157,tab!C$160)</f>
        <v>0.5</v>
      </c>
      <c r="AH139" s="957">
        <f t="shared" si="61"/>
        <v>0</v>
      </c>
      <c r="AI139" s="957">
        <f t="shared" si="62"/>
        <v>0</v>
      </c>
      <c r="AJ139" s="984" t="e">
        <f t="shared" si="63"/>
        <v>#VALUE!</v>
      </c>
      <c r="AK139" s="960" t="e">
        <f t="shared" si="64"/>
        <v>#VALUE!</v>
      </c>
      <c r="AL139" s="989">
        <f t="shared" si="65"/>
        <v>30</v>
      </c>
      <c r="AM139" s="959">
        <f t="shared" si="66"/>
        <v>30</v>
      </c>
      <c r="AN139" s="985">
        <f t="shared" si="67"/>
        <v>0</v>
      </c>
      <c r="AS139" s="198"/>
      <c r="AU139" s="39"/>
      <c r="AV139" s="39"/>
    </row>
    <row r="140" spans="2:48" ht="13.15" customHeight="1" x14ac:dyDescent="0.2">
      <c r="B140" s="20"/>
      <c r="C140" s="35"/>
      <c r="D140" s="175" t="str">
        <f>IF(op!D28=0,"",op!D28)</f>
        <v/>
      </c>
      <c r="E140" s="175" t="str">
        <f>IF(op!E28=0,"",op!E28)</f>
        <v/>
      </c>
      <c r="F140" s="175" t="str">
        <f>IF(op!F28=0,"",op!F28)</f>
        <v/>
      </c>
      <c r="G140" s="38" t="str">
        <f>IF(op!G28=0,"",op!G28+1)</f>
        <v/>
      </c>
      <c r="H140" s="1184" t="str">
        <f>IF(op!H28=0,"",op!H28)</f>
        <v/>
      </c>
      <c r="I140" s="38" t="str">
        <f>IF(op!I28=0,"",op!I28)</f>
        <v/>
      </c>
      <c r="J140" s="177" t="str">
        <f t="shared" si="55"/>
        <v/>
      </c>
      <c r="K140" s="1185" t="str">
        <f>IF(op!K28="","",op!K28)</f>
        <v/>
      </c>
      <c r="L140" s="872"/>
      <c r="M140" s="860" t="str">
        <f>IF(K140="","",IF(op!M28=0,0,op!M28))</f>
        <v/>
      </c>
      <c r="N140" s="860" t="str">
        <f>IF(K140="","",IF(op!N28=0,0,op!N28))</f>
        <v/>
      </c>
      <c r="O140" s="990" t="str">
        <f t="shared" si="68"/>
        <v/>
      </c>
      <c r="P140" s="991" t="str">
        <f t="shared" si="69"/>
        <v/>
      </c>
      <c r="Q140" s="991" t="str">
        <f t="shared" si="70"/>
        <v/>
      </c>
      <c r="R140" s="872"/>
      <c r="S140" s="934" t="str">
        <f t="shared" si="56"/>
        <v/>
      </c>
      <c r="T140" s="934" t="str">
        <f t="shared" si="57"/>
        <v/>
      </c>
      <c r="U140" s="1055" t="str">
        <f t="shared" si="71"/>
        <v/>
      </c>
      <c r="V140" s="6"/>
      <c r="W140" s="24"/>
      <c r="Z140" s="979" t="str">
        <f t="shared" si="58"/>
        <v/>
      </c>
      <c r="AA140" s="980">
        <f>+tab!$C$156</f>
        <v>0.62</v>
      </c>
      <c r="AB140" s="981" t="e">
        <f t="shared" si="72"/>
        <v>#VALUE!</v>
      </c>
      <c r="AC140" s="981" t="e">
        <f t="shared" si="73"/>
        <v>#VALUE!</v>
      </c>
      <c r="AD140" s="981" t="e">
        <f t="shared" si="74"/>
        <v>#VALUE!</v>
      </c>
      <c r="AE140" s="982" t="e">
        <f t="shared" si="59"/>
        <v>#VALUE!</v>
      </c>
      <c r="AF140" s="982" t="e">
        <f t="shared" si="60"/>
        <v>#VALUE!</v>
      </c>
      <c r="AG140" s="983">
        <f>IF(H140&gt;8,tab!C$157,tab!C$160)</f>
        <v>0.5</v>
      </c>
      <c r="AH140" s="957">
        <f t="shared" si="61"/>
        <v>0</v>
      </c>
      <c r="AI140" s="957">
        <f t="shared" si="62"/>
        <v>0</v>
      </c>
      <c r="AJ140" s="984" t="e">
        <f t="shared" si="63"/>
        <v>#VALUE!</v>
      </c>
      <c r="AK140" s="960" t="e">
        <f t="shared" si="64"/>
        <v>#VALUE!</v>
      </c>
      <c r="AL140" s="989">
        <f t="shared" si="65"/>
        <v>30</v>
      </c>
      <c r="AM140" s="959">
        <f t="shared" si="66"/>
        <v>30</v>
      </c>
      <c r="AN140" s="985">
        <f t="shared" si="67"/>
        <v>0</v>
      </c>
      <c r="AS140" s="198"/>
      <c r="AU140" s="39"/>
      <c r="AV140" s="39"/>
    </row>
    <row r="141" spans="2:48" ht="13.15" customHeight="1" x14ac:dyDescent="0.2">
      <c r="B141" s="20"/>
      <c r="C141" s="35"/>
      <c r="D141" s="175" t="str">
        <f>IF(op!D29=0,"",op!D29)</f>
        <v/>
      </c>
      <c r="E141" s="175" t="str">
        <f>IF(op!E29=0,"",op!E29)</f>
        <v/>
      </c>
      <c r="F141" s="175" t="str">
        <f>IF(op!F29=0,"",op!F29)</f>
        <v/>
      </c>
      <c r="G141" s="38" t="str">
        <f>IF(op!G29=0,"",op!G29+1)</f>
        <v/>
      </c>
      <c r="H141" s="1184" t="str">
        <f>IF(op!H29=0,"",op!H29)</f>
        <v/>
      </c>
      <c r="I141" s="38" t="str">
        <f>IF(op!I29=0,"",op!I29)</f>
        <v/>
      </c>
      <c r="J141" s="177" t="str">
        <f t="shared" si="55"/>
        <v/>
      </c>
      <c r="K141" s="1185" t="str">
        <f>IF(op!K29="","",op!K29)</f>
        <v/>
      </c>
      <c r="L141" s="872"/>
      <c r="M141" s="860" t="str">
        <f>IF(K141="","",IF(op!M29=0,0,op!M29))</f>
        <v/>
      </c>
      <c r="N141" s="860" t="str">
        <f>IF(K141="","",IF(op!N29=0,0,op!N29))</f>
        <v/>
      </c>
      <c r="O141" s="990" t="str">
        <f t="shared" si="68"/>
        <v/>
      </c>
      <c r="P141" s="991" t="str">
        <f t="shared" si="69"/>
        <v/>
      </c>
      <c r="Q141" s="991" t="str">
        <f t="shared" si="70"/>
        <v/>
      </c>
      <c r="R141" s="872"/>
      <c r="S141" s="934" t="str">
        <f t="shared" si="56"/>
        <v/>
      </c>
      <c r="T141" s="934" t="str">
        <f t="shared" si="57"/>
        <v/>
      </c>
      <c r="U141" s="1055" t="str">
        <f t="shared" si="71"/>
        <v/>
      </c>
      <c r="V141" s="6"/>
      <c r="W141" s="24"/>
      <c r="Z141" s="979" t="str">
        <f t="shared" si="58"/>
        <v/>
      </c>
      <c r="AA141" s="980">
        <f>+tab!$C$156</f>
        <v>0.62</v>
      </c>
      <c r="AB141" s="981" t="e">
        <f t="shared" si="72"/>
        <v>#VALUE!</v>
      </c>
      <c r="AC141" s="981" t="e">
        <f t="shared" si="73"/>
        <v>#VALUE!</v>
      </c>
      <c r="AD141" s="981" t="e">
        <f t="shared" si="74"/>
        <v>#VALUE!</v>
      </c>
      <c r="AE141" s="982" t="e">
        <f t="shared" si="59"/>
        <v>#VALUE!</v>
      </c>
      <c r="AF141" s="982" t="e">
        <f t="shared" si="60"/>
        <v>#VALUE!</v>
      </c>
      <c r="AG141" s="983">
        <f>IF(H141&gt;8,tab!C$157,tab!C$160)</f>
        <v>0.5</v>
      </c>
      <c r="AH141" s="957">
        <f t="shared" si="61"/>
        <v>0</v>
      </c>
      <c r="AI141" s="957">
        <f t="shared" si="62"/>
        <v>0</v>
      </c>
      <c r="AJ141" s="984" t="e">
        <f t="shared" si="63"/>
        <v>#VALUE!</v>
      </c>
      <c r="AK141" s="960" t="e">
        <f t="shared" si="64"/>
        <v>#VALUE!</v>
      </c>
      <c r="AL141" s="989">
        <f t="shared" si="65"/>
        <v>30</v>
      </c>
      <c r="AM141" s="959">
        <f t="shared" si="66"/>
        <v>30</v>
      </c>
      <c r="AN141" s="985">
        <f t="shared" si="67"/>
        <v>0</v>
      </c>
      <c r="AS141" s="198"/>
      <c r="AU141" s="39"/>
      <c r="AV141" s="39"/>
    </row>
    <row r="142" spans="2:48" ht="13.15" customHeight="1" x14ac:dyDescent="0.2">
      <c r="B142" s="20"/>
      <c r="C142" s="35"/>
      <c r="D142" s="175" t="str">
        <f>IF(op!D30=0,"",op!D30)</f>
        <v/>
      </c>
      <c r="E142" s="175" t="str">
        <f>IF(op!E30=0,"",op!E30)</f>
        <v/>
      </c>
      <c r="F142" s="175" t="str">
        <f>IF(op!F30=0,"",op!F30)</f>
        <v/>
      </c>
      <c r="G142" s="38" t="str">
        <f>IF(op!G30=0,"",op!G30+1)</f>
        <v/>
      </c>
      <c r="H142" s="1184" t="str">
        <f>IF(op!H30=0,"",op!H30)</f>
        <v/>
      </c>
      <c r="I142" s="38" t="str">
        <f>IF(op!I30=0,"",op!I30)</f>
        <v/>
      </c>
      <c r="J142" s="177" t="str">
        <f t="shared" si="55"/>
        <v/>
      </c>
      <c r="K142" s="1185" t="str">
        <f>IF(op!K30="","",op!K30)</f>
        <v/>
      </c>
      <c r="L142" s="872"/>
      <c r="M142" s="860" t="str">
        <f>IF(K142="","",IF(op!M30=0,0,op!M30))</f>
        <v/>
      </c>
      <c r="N142" s="860" t="str">
        <f>IF(K142="","",IF(op!N30=0,0,op!N30))</f>
        <v/>
      </c>
      <c r="O142" s="990" t="str">
        <f t="shared" si="68"/>
        <v/>
      </c>
      <c r="P142" s="991" t="str">
        <f t="shared" si="69"/>
        <v/>
      </c>
      <c r="Q142" s="991" t="str">
        <f t="shared" si="70"/>
        <v/>
      </c>
      <c r="R142" s="872"/>
      <c r="S142" s="934" t="str">
        <f t="shared" si="56"/>
        <v/>
      </c>
      <c r="T142" s="934" t="str">
        <f t="shared" si="57"/>
        <v/>
      </c>
      <c r="U142" s="1055" t="str">
        <f t="shared" si="71"/>
        <v/>
      </c>
      <c r="V142" s="6"/>
      <c r="W142" s="24"/>
      <c r="Z142" s="979" t="str">
        <f t="shared" si="58"/>
        <v/>
      </c>
      <c r="AA142" s="980">
        <f>+tab!$C$156</f>
        <v>0.62</v>
      </c>
      <c r="AB142" s="981" t="e">
        <f t="shared" si="72"/>
        <v>#VALUE!</v>
      </c>
      <c r="AC142" s="981" t="e">
        <f t="shared" si="73"/>
        <v>#VALUE!</v>
      </c>
      <c r="AD142" s="981" t="e">
        <f t="shared" si="74"/>
        <v>#VALUE!</v>
      </c>
      <c r="AE142" s="982" t="e">
        <f t="shared" si="59"/>
        <v>#VALUE!</v>
      </c>
      <c r="AF142" s="982" t="e">
        <f t="shared" si="60"/>
        <v>#VALUE!</v>
      </c>
      <c r="AG142" s="983">
        <f>IF(H142&gt;8,tab!C$157,tab!C$160)</f>
        <v>0.5</v>
      </c>
      <c r="AH142" s="957">
        <f t="shared" si="61"/>
        <v>0</v>
      </c>
      <c r="AI142" s="957">
        <f t="shared" si="62"/>
        <v>0</v>
      </c>
      <c r="AJ142" s="984" t="e">
        <f t="shared" si="63"/>
        <v>#VALUE!</v>
      </c>
      <c r="AK142" s="960" t="e">
        <f t="shared" si="64"/>
        <v>#VALUE!</v>
      </c>
      <c r="AL142" s="989">
        <f t="shared" si="65"/>
        <v>30</v>
      </c>
      <c r="AM142" s="959">
        <f t="shared" si="66"/>
        <v>30</v>
      </c>
      <c r="AN142" s="985">
        <f t="shared" si="67"/>
        <v>0</v>
      </c>
      <c r="AS142" s="198"/>
      <c r="AU142" s="39"/>
      <c r="AV142" s="39"/>
    </row>
    <row r="143" spans="2:48" ht="13.15" customHeight="1" x14ac:dyDescent="0.2">
      <c r="B143" s="20"/>
      <c r="C143" s="35"/>
      <c r="D143" s="175" t="str">
        <f>IF(op!D31=0,"",op!D31)</f>
        <v/>
      </c>
      <c r="E143" s="175" t="str">
        <f>IF(op!E31=0,"",op!E31)</f>
        <v/>
      </c>
      <c r="F143" s="175" t="str">
        <f>IF(op!F31=0,"",op!F31)</f>
        <v/>
      </c>
      <c r="G143" s="38" t="str">
        <f>IF(op!G31=0,"",op!G31+1)</f>
        <v/>
      </c>
      <c r="H143" s="1184" t="str">
        <f>IF(op!H31=0,"",op!H31)</f>
        <v/>
      </c>
      <c r="I143" s="38" t="str">
        <f>IF(op!I31=0,"",op!I31)</f>
        <v/>
      </c>
      <c r="J143" s="177" t="str">
        <f t="shared" si="55"/>
        <v/>
      </c>
      <c r="K143" s="1185" t="str">
        <f>IF(op!K31="","",op!K31)</f>
        <v/>
      </c>
      <c r="L143" s="872"/>
      <c r="M143" s="860" t="str">
        <f>IF(K143="","",IF(op!M31=0,0,op!M31))</f>
        <v/>
      </c>
      <c r="N143" s="860" t="str">
        <f>IF(K143="","",IF(op!N31=0,0,op!N31))</f>
        <v/>
      </c>
      <c r="O143" s="990" t="str">
        <f t="shared" si="68"/>
        <v/>
      </c>
      <c r="P143" s="991" t="str">
        <f t="shared" si="69"/>
        <v/>
      </c>
      <c r="Q143" s="991" t="str">
        <f t="shared" si="70"/>
        <v/>
      </c>
      <c r="R143" s="872"/>
      <c r="S143" s="934" t="str">
        <f t="shared" si="56"/>
        <v/>
      </c>
      <c r="T143" s="934" t="str">
        <f t="shared" si="57"/>
        <v/>
      </c>
      <c r="U143" s="1055" t="str">
        <f t="shared" si="71"/>
        <v/>
      </c>
      <c r="V143" s="6"/>
      <c r="W143" s="24"/>
      <c r="Z143" s="979" t="str">
        <f t="shared" si="58"/>
        <v/>
      </c>
      <c r="AA143" s="980">
        <f>+tab!$C$156</f>
        <v>0.62</v>
      </c>
      <c r="AB143" s="981" t="e">
        <f t="shared" si="72"/>
        <v>#VALUE!</v>
      </c>
      <c r="AC143" s="981" t="e">
        <f t="shared" si="73"/>
        <v>#VALUE!</v>
      </c>
      <c r="AD143" s="981" t="e">
        <f t="shared" si="74"/>
        <v>#VALUE!</v>
      </c>
      <c r="AE143" s="982" t="e">
        <f t="shared" si="59"/>
        <v>#VALUE!</v>
      </c>
      <c r="AF143" s="982" t="e">
        <f t="shared" si="60"/>
        <v>#VALUE!</v>
      </c>
      <c r="AG143" s="983">
        <f>IF(H143&gt;8,tab!C$157,tab!C$160)</f>
        <v>0.5</v>
      </c>
      <c r="AH143" s="957">
        <f t="shared" si="61"/>
        <v>0</v>
      </c>
      <c r="AI143" s="957">
        <f t="shared" si="62"/>
        <v>0</v>
      </c>
      <c r="AJ143" s="984" t="e">
        <f t="shared" si="63"/>
        <v>#VALUE!</v>
      </c>
      <c r="AK143" s="960" t="e">
        <f t="shared" si="64"/>
        <v>#VALUE!</v>
      </c>
      <c r="AL143" s="989">
        <f t="shared" si="65"/>
        <v>30</v>
      </c>
      <c r="AM143" s="959">
        <f t="shared" si="66"/>
        <v>30</v>
      </c>
      <c r="AN143" s="985">
        <f t="shared" si="67"/>
        <v>0</v>
      </c>
      <c r="AS143" s="198"/>
      <c r="AU143" s="39"/>
      <c r="AV143" s="39"/>
    </row>
    <row r="144" spans="2:48" ht="13.15" customHeight="1" x14ac:dyDescent="0.2">
      <c r="B144" s="20"/>
      <c r="C144" s="35"/>
      <c r="D144" s="175" t="str">
        <f>IF(op!D32=0,"",op!D32)</f>
        <v/>
      </c>
      <c r="E144" s="175" t="str">
        <f>IF(op!E32=0,"",op!E32)</f>
        <v/>
      </c>
      <c r="F144" s="175" t="str">
        <f>IF(op!F32=0,"",op!F32)</f>
        <v/>
      </c>
      <c r="G144" s="38" t="str">
        <f>IF(op!G32=0,"",op!G32+1)</f>
        <v/>
      </c>
      <c r="H144" s="1184" t="str">
        <f>IF(op!H32=0,"",op!H32)</f>
        <v/>
      </c>
      <c r="I144" s="38" t="str">
        <f>IF(op!I32=0,"",op!I32)</f>
        <v/>
      </c>
      <c r="J144" s="177" t="str">
        <f t="shared" si="55"/>
        <v/>
      </c>
      <c r="K144" s="1185" t="str">
        <f>IF(op!K32="","",op!K32)</f>
        <v/>
      </c>
      <c r="L144" s="872"/>
      <c r="M144" s="860" t="str">
        <f>IF(K144="","",IF(op!M32=0,0,op!M32))</f>
        <v/>
      </c>
      <c r="N144" s="860" t="str">
        <f>IF(K144="","",IF(op!N32=0,0,op!N32))</f>
        <v/>
      </c>
      <c r="O144" s="990" t="str">
        <f t="shared" si="68"/>
        <v/>
      </c>
      <c r="P144" s="991" t="str">
        <f t="shared" si="69"/>
        <v/>
      </c>
      <c r="Q144" s="991" t="str">
        <f t="shared" si="70"/>
        <v/>
      </c>
      <c r="R144" s="872"/>
      <c r="S144" s="934" t="str">
        <f t="shared" si="56"/>
        <v/>
      </c>
      <c r="T144" s="934" t="str">
        <f t="shared" si="57"/>
        <v/>
      </c>
      <c r="U144" s="1055" t="str">
        <f t="shared" si="71"/>
        <v/>
      </c>
      <c r="V144" s="6"/>
      <c r="W144" s="24"/>
      <c r="Z144" s="979" t="str">
        <f t="shared" si="58"/>
        <v/>
      </c>
      <c r="AA144" s="980">
        <f>+tab!$C$156</f>
        <v>0.62</v>
      </c>
      <c r="AB144" s="981" t="e">
        <f t="shared" si="72"/>
        <v>#VALUE!</v>
      </c>
      <c r="AC144" s="981" t="e">
        <f t="shared" si="73"/>
        <v>#VALUE!</v>
      </c>
      <c r="AD144" s="981" t="e">
        <f t="shared" si="74"/>
        <v>#VALUE!</v>
      </c>
      <c r="AE144" s="982" t="e">
        <f t="shared" si="59"/>
        <v>#VALUE!</v>
      </c>
      <c r="AF144" s="982" t="e">
        <f t="shared" si="60"/>
        <v>#VALUE!</v>
      </c>
      <c r="AG144" s="983">
        <f>IF(H144&gt;8,tab!C$157,tab!C$160)</f>
        <v>0.5</v>
      </c>
      <c r="AH144" s="957">
        <f t="shared" si="61"/>
        <v>0</v>
      </c>
      <c r="AI144" s="957">
        <f t="shared" si="62"/>
        <v>0</v>
      </c>
      <c r="AJ144" s="984" t="e">
        <f t="shared" si="63"/>
        <v>#VALUE!</v>
      </c>
      <c r="AK144" s="960" t="e">
        <f t="shared" si="64"/>
        <v>#VALUE!</v>
      </c>
      <c r="AL144" s="989">
        <f t="shared" si="65"/>
        <v>30</v>
      </c>
      <c r="AM144" s="959">
        <f t="shared" si="66"/>
        <v>30</v>
      </c>
      <c r="AN144" s="985">
        <f t="shared" si="67"/>
        <v>0</v>
      </c>
      <c r="AS144" s="198"/>
      <c r="AU144" s="39"/>
      <c r="AV144" s="39"/>
    </row>
    <row r="145" spans="2:48" ht="13.15" customHeight="1" x14ac:dyDescent="0.2">
      <c r="B145" s="20"/>
      <c r="C145" s="35"/>
      <c r="D145" s="175" t="str">
        <f>IF(op!D33=0,"",op!D33)</f>
        <v/>
      </c>
      <c r="E145" s="175" t="str">
        <f>IF(op!E33=0,"",op!E33)</f>
        <v/>
      </c>
      <c r="F145" s="175" t="str">
        <f>IF(op!F33=0,"",op!F33)</f>
        <v/>
      </c>
      <c r="G145" s="38" t="str">
        <f>IF(op!G33=0,"",op!G33+1)</f>
        <v/>
      </c>
      <c r="H145" s="1184" t="str">
        <f>IF(op!H33=0,"",op!H33)</f>
        <v/>
      </c>
      <c r="I145" s="38" t="str">
        <f>IF(op!I33=0,"",op!I33)</f>
        <v/>
      </c>
      <c r="J145" s="177" t="str">
        <f t="shared" si="55"/>
        <v/>
      </c>
      <c r="K145" s="1185" t="str">
        <f>IF(op!K33="","",op!K33)</f>
        <v/>
      </c>
      <c r="L145" s="872"/>
      <c r="M145" s="860" t="str">
        <f>IF(K145="","",IF(op!M33=0,0,op!M33))</f>
        <v/>
      </c>
      <c r="N145" s="860" t="str">
        <f>IF(K145="","",IF(op!N33=0,0,op!N33))</f>
        <v/>
      </c>
      <c r="O145" s="990" t="str">
        <f t="shared" si="68"/>
        <v/>
      </c>
      <c r="P145" s="991" t="str">
        <f t="shared" si="69"/>
        <v/>
      </c>
      <c r="Q145" s="991" t="str">
        <f t="shared" si="70"/>
        <v/>
      </c>
      <c r="R145" s="872"/>
      <c r="S145" s="934" t="str">
        <f t="shared" si="56"/>
        <v/>
      </c>
      <c r="T145" s="934" t="str">
        <f t="shared" si="57"/>
        <v/>
      </c>
      <c r="U145" s="1055" t="str">
        <f t="shared" si="71"/>
        <v/>
      </c>
      <c r="V145" s="6"/>
      <c r="W145" s="24"/>
      <c r="Z145" s="979" t="str">
        <f t="shared" si="58"/>
        <v/>
      </c>
      <c r="AA145" s="980">
        <f>+tab!$C$156</f>
        <v>0.62</v>
      </c>
      <c r="AB145" s="981" t="e">
        <f t="shared" si="72"/>
        <v>#VALUE!</v>
      </c>
      <c r="AC145" s="981" t="e">
        <f t="shared" si="73"/>
        <v>#VALUE!</v>
      </c>
      <c r="AD145" s="981" t="e">
        <f t="shared" si="74"/>
        <v>#VALUE!</v>
      </c>
      <c r="AE145" s="982" t="e">
        <f t="shared" si="59"/>
        <v>#VALUE!</v>
      </c>
      <c r="AF145" s="982" t="e">
        <f t="shared" si="60"/>
        <v>#VALUE!</v>
      </c>
      <c r="AG145" s="983">
        <f>IF(H145&gt;8,tab!C$157,tab!C$160)</f>
        <v>0.5</v>
      </c>
      <c r="AH145" s="957">
        <f t="shared" si="61"/>
        <v>0</v>
      </c>
      <c r="AI145" s="957">
        <f t="shared" si="62"/>
        <v>0</v>
      </c>
      <c r="AJ145" s="984" t="e">
        <f t="shared" si="63"/>
        <v>#VALUE!</v>
      </c>
      <c r="AK145" s="960" t="e">
        <f t="shared" si="64"/>
        <v>#VALUE!</v>
      </c>
      <c r="AL145" s="989">
        <f t="shared" si="65"/>
        <v>30</v>
      </c>
      <c r="AM145" s="959">
        <f t="shared" si="66"/>
        <v>30</v>
      </c>
      <c r="AN145" s="985">
        <f t="shared" si="67"/>
        <v>0</v>
      </c>
      <c r="AS145" s="198"/>
      <c r="AU145" s="39"/>
      <c r="AV145" s="39"/>
    </row>
    <row r="146" spans="2:48" ht="13.15" customHeight="1" x14ac:dyDescent="0.2">
      <c r="B146" s="20"/>
      <c r="C146" s="35"/>
      <c r="D146" s="175" t="str">
        <f>IF(op!D34=0,"",op!D34)</f>
        <v/>
      </c>
      <c r="E146" s="175" t="str">
        <f>IF(op!E34=0,"",op!E34)</f>
        <v/>
      </c>
      <c r="F146" s="175" t="str">
        <f>IF(op!F34=0,"",op!F34)</f>
        <v/>
      </c>
      <c r="G146" s="38" t="str">
        <f>IF(op!G34=0,"",op!G34+1)</f>
        <v/>
      </c>
      <c r="H146" s="1184" t="str">
        <f>IF(op!H34=0,"",op!H34)</f>
        <v/>
      </c>
      <c r="I146" s="38" t="str">
        <f>IF(op!I34=0,"",op!I34)</f>
        <v/>
      </c>
      <c r="J146" s="177" t="str">
        <f t="shared" si="55"/>
        <v/>
      </c>
      <c r="K146" s="1185" t="str">
        <f>IF(op!K34="","",op!K34)</f>
        <v/>
      </c>
      <c r="L146" s="872"/>
      <c r="M146" s="860" t="str">
        <f>IF(K146="","",IF(op!M34=0,0,op!M34))</f>
        <v/>
      </c>
      <c r="N146" s="860" t="str">
        <f>IF(K146="","",IF(op!N34=0,0,op!N34))</f>
        <v/>
      </c>
      <c r="O146" s="990" t="str">
        <f t="shared" si="68"/>
        <v/>
      </c>
      <c r="P146" s="991" t="str">
        <f t="shared" si="69"/>
        <v/>
      </c>
      <c r="Q146" s="991" t="str">
        <f t="shared" si="70"/>
        <v/>
      </c>
      <c r="R146" s="872"/>
      <c r="S146" s="934" t="str">
        <f t="shared" si="56"/>
        <v/>
      </c>
      <c r="T146" s="934" t="str">
        <f t="shared" si="57"/>
        <v/>
      </c>
      <c r="U146" s="1055" t="str">
        <f t="shared" si="71"/>
        <v/>
      </c>
      <c r="V146" s="6"/>
      <c r="W146" s="24"/>
      <c r="Z146" s="979" t="str">
        <f t="shared" si="58"/>
        <v/>
      </c>
      <c r="AA146" s="980">
        <f>+tab!$C$156</f>
        <v>0.62</v>
      </c>
      <c r="AB146" s="981" t="e">
        <f t="shared" si="72"/>
        <v>#VALUE!</v>
      </c>
      <c r="AC146" s="981" t="e">
        <f t="shared" si="73"/>
        <v>#VALUE!</v>
      </c>
      <c r="AD146" s="981" t="e">
        <f t="shared" si="74"/>
        <v>#VALUE!</v>
      </c>
      <c r="AE146" s="982" t="e">
        <f t="shared" si="59"/>
        <v>#VALUE!</v>
      </c>
      <c r="AF146" s="982" t="e">
        <f t="shared" si="60"/>
        <v>#VALUE!</v>
      </c>
      <c r="AG146" s="983">
        <f>IF(H146&gt;8,tab!C$157,tab!C$160)</f>
        <v>0.5</v>
      </c>
      <c r="AH146" s="957">
        <f t="shared" si="61"/>
        <v>0</v>
      </c>
      <c r="AI146" s="957">
        <f t="shared" si="62"/>
        <v>0</v>
      </c>
      <c r="AJ146" s="984" t="e">
        <f t="shared" si="63"/>
        <v>#VALUE!</v>
      </c>
      <c r="AK146" s="960" t="e">
        <f t="shared" si="64"/>
        <v>#VALUE!</v>
      </c>
      <c r="AL146" s="989">
        <f t="shared" si="65"/>
        <v>30</v>
      </c>
      <c r="AM146" s="959">
        <f t="shared" si="66"/>
        <v>30</v>
      </c>
      <c r="AN146" s="985">
        <f t="shared" si="67"/>
        <v>0</v>
      </c>
      <c r="AS146" s="198"/>
      <c r="AU146" s="39"/>
      <c r="AV146" s="39"/>
    </row>
    <row r="147" spans="2:48" ht="13.15" customHeight="1" x14ac:dyDescent="0.2">
      <c r="B147" s="20"/>
      <c r="C147" s="35"/>
      <c r="D147" s="175" t="str">
        <f>IF(op!D35=0,"",op!D35)</f>
        <v/>
      </c>
      <c r="E147" s="175" t="str">
        <f>IF(op!E35=0,"",op!E35)</f>
        <v/>
      </c>
      <c r="F147" s="175" t="str">
        <f>IF(op!F35=0,"",op!F35)</f>
        <v/>
      </c>
      <c r="G147" s="38" t="str">
        <f>IF(op!G35=0,"",op!G35+1)</f>
        <v/>
      </c>
      <c r="H147" s="1184" t="str">
        <f>IF(op!H35=0,"",op!H35)</f>
        <v/>
      </c>
      <c r="I147" s="38" t="str">
        <f>IF(op!I35=0,"",op!I35)</f>
        <v/>
      </c>
      <c r="J147" s="177" t="str">
        <f t="shared" si="55"/>
        <v/>
      </c>
      <c r="K147" s="1185" t="str">
        <f>IF(op!K35="","",op!K35)</f>
        <v/>
      </c>
      <c r="L147" s="872"/>
      <c r="M147" s="860" t="str">
        <f>IF(K147="","",IF(op!M35=0,0,op!M35))</f>
        <v/>
      </c>
      <c r="N147" s="860" t="str">
        <f>IF(K147="","",IF(op!N35=0,0,op!N35))</f>
        <v/>
      </c>
      <c r="O147" s="990" t="str">
        <f t="shared" si="68"/>
        <v/>
      </c>
      <c r="P147" s="991" t="str">
        <f t="shared" si="69"/>
        <v/>
      </c>
      <c r="Q147" s="991" t="str">
        <f t="shared" si="70"/>
        <v/>
      </c>
      <c r="R147" s="872"/>
      <c r="S147" s="934" t="str">
        <f t="shared" si="56"/>
        <v/>
      </c>
      <c r="T147" s="934" t="str">
        <f t="shared" si="57"/>
        <v/>
      </c>
      <c r="U147" s="1055" t="str">
        <f t="shared" si="71"/>
        <v/>
      </c>
      <c r="V147" s="6"/>
      <c r="W147" s="24"/>
      <c r="Z147" s="979" t="str">
        <f t="shared" si="58"/>
        <v/>
      </c>
      <c r="AA147" s="980">
        <f>+tab!$C$156</f>
        <v>0.62</v>
      </c>
      <c r="AB147" s="981" t="e">
        <f t="shared" si="72"/>
        <v>#VALUE!</v>
      </c>
      <c r="AC147" s="981" t="e">
        <f t="shared" si="73"/>
        <v>#VALUE!</v>
      </c>
      <c r="AD147" s="981" t="e">
        <f t="shared" si="74"/>
        <v>#VALUE!</v>
      </c>
      <c r="AE147" s="982" t="e">
        <f t="shared" si="59"/>
        <v>#VALUE!</v>
      </c>
      <c r="AF147" s="982" t="e">
        <f t="shared" si="60"/>
        <v>#VALUE!</v>
      </c>
      <c r="AG147" s="983">
        <f>IF(H147&gt;8,tab!C$157,tab!C$160)</f>
        <v>0.5</v>
      </c>
      <c r="AH147" s="957">
        <f t="shared" si="61"/>
        <v>0</v>
      </c>
      <c r="AI147" s="957">
        <f t="shared" si="62"/>
        <v>0</v>
      </c>
      <c r="AJ147" s="984" t="e">
        <f t="shared" si="63"/>
        <v>#VALUE!</v>
      </c>
      <c r="AK147" s="960" t="e">
        <f t="shared" si="64"/>
        <v>#VALUE!</v>
      </c>
      <c r="AL147" s="989">
        <f t="shared" si="65"/>
        <v>30</v>
      </c>
      <c r="AM147" s="959">
        <f t="shared" si="66"/>
        <v>30</v>
      </c>
      <c r="AN147" s="985">
        <f t="shared" si="67"/>
        <v>0</v>
      </c>
      <c r="AS147" s="198"/>
      <c r="AU147" s="39"/>
      <c r="AV147" s="39"/>
    </row>
    <row r="148" spans="2:48" ht="13.15" customHeight="1" x14ac:dyDescent="0.2">
      <c r="B148" s="20"/>
      <c r="C148" s="35"/>
      <c r="D148" s="175" t="str">
        <f>IF(op!D36=0,"",op!D36)</f>
        <v/>
      </c>
      <c r="E148" s="175" t="str">
        <f>IF(op!E36=0,"",op!E36)</f>
        <v/>
      </c>
      <c r="F148" s="175" t="str">
        <f>IF(op!F36=0,"",op!F36)</f>
        <v/>
      </c>
      <c r="G148" s="38" t="str">
        <f>IF(op!G36=0,"",op!G36+1)</f>
        <v/>
      </c>
      <c r="H148" s="1184" t="str">
        <f>IF(op!H36=0,"",op!H36)</f>
        <v/>
      </c>
      <c r="I148" s="38" t="str">
        <f>IF(op!I36=0,"",op!I36)</f>
        <v/>
      </c>
      <c r="J148" s="177" t="str">
        <f t="shared" si="55"/>
        <v/>
      </c>
      <c r="K148" s="1185" t="str">
        <f>IF(op!K36="","",op!K36)</f>
        <v/>
      </c>
      <c r="L148" s="872"/>
      <c r="M148" s="860" t="str">
        <f>IF(K148="","",IF(op!M36=0,0,op!M36))</f>
        <v/>
      </c>
      <c r="N148" s="860" t="str">
        <f>IF(K148="","",IF(op!N36=0,0,op!N36))</f>
        <v/>
      </c>
      <c r="O148" s="990" t="str">
        <f t="shared" si="68"/>
        <v/>
      </c>
      <c r="P148" s="991" t="str">
        <f t="shared" si="69"/>
        <v/>
      </c>
      <c r="Q148" s="991" t="str">
        <f t="shared" si="70"/>
        <v/>
      </c>
      <c r="R148" s="872"/>
      <c r="S148" s="934" t="str">
        <f t="shared" si="56"/>
        <v/>
      </c>
      <c r="T148" s="934" t="str">
        <f t="shared" si="57"/>
        <v/>
      </c>
      <c r="U148" s="1055" t="str">
        <f t="shared" si="71"/>
        <v/>
      </c>
      <c r="V148" s="6"/>
      <c r="W148" s="24"/>
      <c r="Z148" s="979" t="str">
        <f t="shared" si="58"/>
        <v/>
      </c>
      <c r="AA148" s="980">
        <f>+tab!$C$156</f>
        <v>0.62</v>
      </c>
      <c r="AB148" s="981" t="e">
        <f t="shared" si="72"/>
        <v>#VALUE!</v>
      </c>
      <c r="AC148" s="981" t="e">
        <f t="shared" si="73"/>
        <v>#VALUE!</v>
      </c>
      <c r="AD148" s="981" t="e">
        <f t="shared" si="74"/>
        <v>#VALUE!</v>
      </c>
      <c r="AE148" s="982" t="e">
        <f t="shared" si="59"/>
        <v>#VALUE!</v>
      </c>
      <c r="AF148" s="982" t="e">
        <f t="shared" si="60"/>
        <v>#VALUE!</v>
      </c>
      <c r="AG148" s="983">
        <f>IF(H148&gt;8,tab!C$157,tab!C$160)</f>
        <v>0.5</v>
      </c>
      <c r="AH148" s="957">
        <f t="shared" si="61"/>
        <v>0</v>
      </c>
      <c r="AI148" s="957">
        <f t="shared" si="62"/>
        <v>0</v>
      </c>
      <c r="AJ148" s="984" t="e">
        <f t="shared" si="63"/>
        <v>#VALUE!</v>
      </c>
      <c r="AK148" s="960" t="e">
        <f t="shared" si="64"/>
        <v>#VALUE!</v>
      </c>
      <c r="AL148" s="989">
        <f t="shared" si="65"/>
        <v>30</v>
      </c>
      <c r="AM148" s="959">
        <f t="shared" si="66"/>
        <v>30</v>
      </c>
      <c r="AN148" s="985">
        <f t="shared" si="67"/>
        <v>0</v>
      </c>
      <c r="AS148" s="198"/>
      <c r="AU148" s="39"/>
      <c r="AV148" s="39"/>
    </row>
    <row r="149" spans="2:48" ht="13.15" customHeight="1" x14ac:dyDescent="0.2">
      <c r="B149" s="20"/>
      <c r="C149" s="35"/>
      <c r="D149" s="175" t="str">
        <f>IF(op!D37=0,"",op!D37)</f>
        <v/>
      </c>
      <c r="E149" s="175" t="str">
        <f>IF(op!E37=0,"",op!E37)</f>
        <v/>
      </c>
      <c r="F149" s="175" t="str">
        <f>IF(op!F37=0,"",op!F37)</f>
        <v/>
      </c>
      <c r="G149" s="38" t="str">
        <f>IF(op!G37=0,"",op!G37+1)</f>
        <v/>
      </c>
      <c r="H149" s="1184" t="str">
        <f>IF(op!H37=0,"",op!H37)</f>
        <v/>
      </c>
      <c r="I149" s="38" t="str">
        <f>IF(op!I37=0,"",op!I37)</f>
        <v/>
      </c>
      <c r="J149" s="177" t="str">
        <f t="shared" si="55"/>
        <v/>
      </c>
      <c r="K149" s="1185" t="str">
        <f>IF(op!K37="","",op!K37)</f>
        <v/>
      </c>
      <c r="L149" s="872"/>
      <c r="M149" s="860" t="str">
        <f>IF(K149="","",IF(op!M37=0,0,op!M37))</f>
        <v/>
      </c>
      <c r="N149" s="860" t="str">
        <f>IF(K149="","",IF(op!N37=0,0,op!N37))</f>
        <v/>
      </c>
      <c r="O149" s="990" t="str">
        <f t="shared" si="68"/>
        <v/>
      </c>
      <c r="P149" s="991" t="str">
        <f t="shared" si="69"/>
        <v/>
      </c>
      <c r="Q149" s="991" t="str">
        <f t="shared" si="70"/>
        <v/>
      </c>
      <c r="R149" s="872"/>
      <c r="S149" s="934" t="str">
        <f t="shared" si="56"/>
        <v/>
      </c>
      <c r="T149" s="934" t="str">
        <f t="shared" si="57"/>
        <v/>
      </c>
      <c r="U149" s="1055" t="str">
        <f t="shared" si="71"/>
        <v/>
      </c>
      <c r="V149" s="6"/>
      <c r="W149" s="24"/>
      <c r="Z149" s="979" t="str">
        <f t="shared" si="58"/>
        <v/>
      </c>
      <c r="AA149" s="980">
        <f>+tab!$C$156</f>
        <v>0.62</v>
      </c>
      <c r="AB149" s="981" t="e">
        <f t="shared" si="72"/>
        <v>#VALUE!</v>
      </c>
      <c r="AC149" s="981" t="e">
        <f t="shared" si="73"/>
        <v>#VALUE!</v>
      </c>
      <c r="AD149" s="981" t="e">
        <f t="shared" si="74"/>
        <v>#VALUE!</v>
      </c>
      <c r="AE149" s="982" t="e">
        <f t="shared" si="59"/>
        <v>#VALUE!</v>
      </c>
      <c r="AF149" s="982" t="e">
        <f t="shared" si="60"/>
        <v>#VALUE!</v>
      </c>
      <c r="AG149" s="983">
        <f>IF(H149&gt;8,tab!C$157,tab!C$160)</f>
        <v>0.5</v>
      </c>
      <c r="AH149" s="957">
        <f t="shared" si="61"/>
        <v>0</v>
      </c>
      <c r="AI149" s="957">
        <f t="shared" si="62"/>
        <v>0</v>
      </c>
      <c r="AJ149" s="984" t="e">
        <f t="shared" si="63"/>
        <v>#VALUE!</v>
      </c>
      <c r="AK149" s="960" t="e">
        <f t="shared" si="64"/>
        <v>#VALUE!</v>
      </c>
      <c r="AL149" s="989">
        <f t="shared" si="65"/>
        <v>30</v>
      </c>
      <c r="AM149" s="959">
        <f t="shared" si="66"/>
        <v>30</v>
      </c>
      <c r="AN149" s="985">
        <f t="shared" si="67"/>
        <v>0</v>
      </c>
      <c r="AS149" s="198"/>
      <c r="AU149" s="39"/>
      <c r="AV149" s="39"/>
    </row>
    <row r="150" spans="2:48" ht="13.15" customHeight="1" x14ac:dyDescent="0.2">
      <c r="B150" s="20"/>
      <c r="C150" s="35"/>
      <c r="D150" s="175" t="str">
        <f>IF(op!D38=0,"",op!D38)</f>
        <v/>
      </c>
      <c r="E150" s="175" t="str">
        <f>IF(op!E38=0,"",op!E38)</f>
        <v/>
      </c>
      <c r="F150" s="175" t="str">
        <f>IF(op!F38=0,"",op!F38)</f>
        <v/>
      </c>
      <c r="G150" s="38" t="str">
        <f>IF(op!G38=0,"",op!G38+1)</f>
        <v/>
      </c>
      <c r="H150" s="1184" t="str">
        <f>IF(op!H38=0,"",op!H38)</f>
        <v/>
      </c>
      <c r="I150" s="38" t="str">
        <f>IF(op!I38=0,"",op!I38)</f>
        <v/>
      </c>
      <c r="J150" s="177" t="str">
        <f t="shared" si="55"/>
        <v/>
      </c>
      <c r="K150" s="1185" t="str">
        <f>IF(op!K38="","",op!K38)</f>
        <v/>
      </c>
      <c r="L150" s="872"/>
      <c r="M150" s="860" t="str">
        <f>IF(K150="","",IF(op!M38=0,0,op!M38))</f>
        <v/>
      </c>
      <c r="N150" s="860" t="str">
        <f>IF(K150="","",IF(op!N38=0,0,op!N38))</f>
        <v/>
      </c>
      <c r="O150" s="990" t="str">
        <f t="shared" si="68"/>
        <v/>
      </c>
      <c r="P150" s="991" t="str">
        <f t="shared" si="69"/>
        <v/>
      </c>
      <c r="Q150" s="991" t="str">
        <f t="shared" si="70"/>
        <v/>
      </c>
      <c r="R150" s="872"/>
      <c r="S150" s="934" t="str">
        <f t="shared" si="56"/>
        <v/>
      </c>
      <c r="T150" s="934" t="str">
        <f t="shared" si="57"/>
        <v/>
      </c>
      <c r="U150" s="1055" t="str">
        <f t="shared" si="71"/>
        <v/>
      </c>
      <c r="V150" s="6"/>
      <c r="W150" s="24"/>
      <c r="Z150" s="979" t="str">
        <f t="shared" si="58"/>
        <v/>
      </c>
      <c r="AA150" s="980">
        <f>+tab!$C$156</f>
        <v>0.62</v>
      </c>
      <c r="AB150" s="981" t="e">
        <f t="shared" si="72"/>
        <v>#VALUE!</v>
      </c>
      <c r="AC150" s="981" t="e">
        <f t="shared" si="73"/>
        <v>#VALUE!</v>
      </c>
      <c r="AD150" s="981" t="e">
        <f t="shared" si="74"/>
        <v>#VALUE!</v>
      </c>
      <c r="AE150" s="982" t="e">
        <f t="shared" si="59"/>
        <v>#VALUE!</v>
      </c>
      <c r="AF150" s="982" t="e">
        <f t="shared" si="60"/>
        <v>#VALUE!</v>
      </c>
      <c r="AG150" s="983">
        <f>IF(H150&gt;8,tab!C$157,tab!C$160)</f>
        <v>0.5</v>
      </c>
      <c r="AH150" s="957">
        <f t="shared" si="61"/>
        <v>0</v>
      </c>
      <c r="AI150" s="957">
        <f t="shared" si="62"/>
        <v>0</v>
      </c>
      <c r="AJ150" s="984" t="e">
        <f t="shared" si="63"/>
        <v>#VALUE!</v>
      </c>
      <c r="AK150" s="960" t="e">
        <f t="shared" si="64"/>
        <v>#VALUE!</v>
      </c>
      <c r="AL150" s="989">
        <f t="shared" si="65"/>
        <v>30</v>
      </c>
      <c r="AM150" s="959">
        <f t="shared" si="66"/>
        <v>30</v>
      </c>
      <c r="AN150" s="985">
        <f t="shared" si="67"/>
        <v>0</v>
      </c>
      <c r="AS150" s="198"/>
      <c r="AU150" s="39"/>
      <c r="AV150" s="39"/>
    </row>
    <row r="151" spans="2:48" ht="13.15" customHeight="1" x14ac:dyDescent="0.2">
      <c r="B151" s="20"/>
      <c r="C151" s="35"/>
      <c r="D151" s="175" t="str">
        <f>IF(op!D39=0,"",op!D39)</f>
        <v/>
      </c>
      <c r="E151" s="175" t="str">
        <f>IF(op!E39=0,"",op!E39)</f>
        <v/>
      </c>
      <c r="F151" s="175" t="str">
        <f>IF(op!F39=0,"",op!F39)</f>
        <v/>
      </c>
      <c r="G151" s="38" t="str">
        <f>IF(op!G39=0,"",op!G39+1)</f>
        <v/>
      </c>
      <c r="H151" s="1184" t="str">
        <f>IF(op!H39=0,"",op!H39)</f>
        <v/>
      </c>
      <c r="I151" s="38" t="str">
        <f>IF(op!I39=0,"",op!I39)</f>
        <v/>
      </c>
      <c r="J151" s="177" t="str">
        <f t="shared" si="55"/>
        <v/>
      </c>
      <c r="K151" s="1185" t="str">
        <f>IF(op!K39="","",op!K39)</f>
        <v/>
      </c>
      <c r="L151" s="872"/>
      <c r="M151" s="860" t="str">
        <f>IF(K151="","",IF(op!M39=0,0,op!M39))</f>
        <v/>
      </c>
      <c r="N151" s="860" t="str">
        <f>IF(K151="","",IF(op!N39=0,0,op!N39))</f>
        <v/>
      </c>
      <c r="O151" s="990" t="str">
        <f t="shared" si="68"/>
        <v/>
      </c>
      <c r="P151" s="991" t="str">
        <f t="shared" si="69"/>
        <v/>
      </c>
      <c r="Q151" s="991" t="str">
        <f t="shared" si="70"/>
        <v/>
      </c>
      <c r="R151" s="872"/>
      <c r="S151" s="934" t="str">
        <f t="shared" si="56"/>
        <v/>
      </c>
      <c r="T151" s="934" t="str">
        <f t="shared" si="57"/>
        <v/>
      </c>
      <c r="U151" s="1055" t="str">
        <f t="shared" si="71"/>
        <v/>
      </c>
      <c r="V151" s="6"/>
      <c r="W151" s="24"/>
      <c r="Z151" s="979" t="str">
        <f t="shared" si="58"/>
        <v/>
      </c>
      <c r="AA151" s="980">
        <f>+tab!$C$156</f>
        <v>0.62</v>
      </c>
      <c r="AB151" s="981" t="e">
        <f t="shared" si="72"/>
        <v>#VALUE!</v>
      </c>
      <c r="AC151" s="981" t="e">
        <f t="shared" si="73"/>
        <v>#VALUE!</v>
      </c>
      <c r="AD151" s="981" t="e">
        <f t="shared" si="74"/>
        <v>#VALUE!</v>
      </c>
      <c r="AE151" s="982" t="e">
        <f t="shared" si="59"/>
        <v>#VALUE!</v>
      </c>
      <c r="AF151" s="982" t="e">
        <f t="shared" si="60"/>
        <v>#VALUE!</v>
      </c>
      <c r="AG151" s="983">
        <f>IF(H151&gt;8,tab!C$157,tab!C$160)</f>
        <v>0.5</v>
      </c>
      <c r="AH151" s="957">
        <f t="shared" si="61"/>
        <v>0</v>
      </c>
      <c r="AI151" s="957">
        <f t="shared" si="62"/>
        <v>0</v>
      </c>
      <c r="AJ151" s="984" t="e">
        <f t="shared" si="63"/>
        <v>#VALUE!</v>
      </c>
      <c r="AK151" s="960" t="e">
        <f t="shared" si="64"/>
        <v>#VALUE!</v>
      </c>
      <c r="AL151" s="989">
        <f t="shared" si="65"/>
        <v>30</v>
      </c>
      <c r="AM151" s="959">
        <f t="shared" si="66"/>
        <v>30</v>
      </c>
      <c r="AN151" s="985">
        <f t="shared" si="67"/>
        <v>0</v>
      </c>
      <c r="AS151" s="198"/>
      <c r="AU151" s="39"/>
      <c r="AV151" s="39"/>
    </row>
    <row r="152" spans="2:48" ht="13.15" customHeight="1" x14ac:dyDescent="0.2">
      <c r="B152" s="20"/>
      <c r="C152" s="35"/>
      <c r="D152" s="175" t="str">
        <f>IF(op!D40=0,"",op!D40)</f>
        <v/>
      </c>
      <c r="E152" s="175" t="str">
        <f>IF(op!E40=0,"",op!E40)</f>
        <v/>
      </c>
      <c r="F152" s="175" t="str">
        <f>IF(op!F40=0,"",op!F40)</f>
        <v/>
      </c>
      <c r="G152" s="38" t="str">
        <f>IF(op!G40=0,"",op!G40+1)</f>
        <v/>
      </c>
      <c r="H152" s="1184" t="str">
        <f>IF(op!H40=0,"",op!H40)</f>
        <v/>
      </c>
      <c r="I152" s="38" t="str">
        <f>IF(op!I40=0,"",op!I40)</f>
        <v/>
      </c>
      <c r="J152" s="177" t="str">
        <f t="shared" si="55"/>
        <v/>
      </c>
      <c r="K152" s="1185" t="str">
        <f>IF(op!K40="","",op!K40)</f>
        <v/>
      </c>
      <c r="L152" s="872"/>
      <c r="M152" s="860" t="str">
        <f>IF(K152="","",IF(op!M40=0,0,op!M40))</f>
        <v/>
      </c>
      <c r="N152" s="860" t="str">
        <f>IF(K152="","",IF(op!N40=0,0,op!N40))</f>
        <v/>
      </c>
      <c r="O152" s="990" t="str">
        <f t="shared" si="68"/>
        <v/>
      </c>
      <c r="P152" s="991" t="str">
        <f t="shared" si="69"/>
        <v/>
      </c>
      <c r="Q152" s="991" t="str">
        <f t="shared" si="70"/>
        <v/>
      </c>
      <c r="R152" s="872"/>
      <c r="S152" s="934" t="str">
        <f t="shared" si="56"/>
        <v/>
      </c>
      <c r="T152" s="934" t="str">
        <f t="shared" si="57"/>
        <v/>
      </c>
      <c r="U152" s="1055" t="str">
        <f t="shared" si="71"/>
        <v/>
      </c>
      <c r="V152" s="6"/>
      <c r="W152" s="24"/>
      <c r="Z152" s="979" t="str">
        <f t="shared" si="58"/>
        <v/>
      </c>
      <c r="AA152" s="980">
        <f>+tab!$C$156</f>
        <v>0.62</v>
      </c>
      <c r="AB152" s="981" t="e">
        <f t="shared" si="72"/>
        <v>#VALUE!</v>
      </c>
      <c r="AC152" s="981" t="e">
        <f t="shared" si="73"/>
        <v>#VALUE!</v>
      </c>
      <c r="AD152" s="981" t="e">
        <f t="shared" si="74"/>
        <v>#VALUE!</v>
      </c>
      <c r="AE152" s="982" t="e">
        <f t="shared" si="59"/>
        <v>#VALUE!</v>
      </c>
      <c r="AF152" s="982" t="e">
        <f t="shared" si="60"/>
        <v>#VALUE!</v>
      </c>
      <c r="AG152" s="983">
        <f>IF(H152&gt;8,tab!C$157,tab!C$160)</f>
        <v>0.5</v>
      </c>
      <c r="AH152" s="957">
        <f t="shared" si="61"/>
        <v>0</v>
      </c>
      <c r="AI152" s="957">
        <f t="shared" si="62"/>
        <v>0</v>
      </c>
      <c r="AJ152" s="984" t="e">
        <f t="shared" si="63"/>
        <v>#VALUE!</v>
      </c>
      <c r="AK152" s="960" t="e">
        <f t="shared" si="64"/>
        <v>#VALUE!</v>
      </c>
      <c r="AL152" s="989">
        <f t="shared" si="65"/>
        <v>30</v>
      </c>
      <c r="AM152" s="959">
        <f t="shared" si="66"/>
        <v>30</v>
      </c>
      <c r="AN152" s="985">
        <f t="shared" si="67"/>
        <v>0</v>
      </c>
      <c r="AS152" s="198"/>
      <c r="AU152" s="39"/>
      <c r="AV152" s="39"/>
    </row>
    <row r="153" spans="2:48" ht="13.15" customHeight="1" x14ac:dyDescent="0.2">
      <c r="B153" s="20"/>
      <c r="C153" s="35"/>
      <c r="D153" s="175" t="str">
        <f>IF(op!D41=0,"",op!D41)</f>
        <v/>
      </c>
      <c r="E153" s="175" t="str">
        <f>IF(op!E41=0,"",op!E41)</f>
        <v/>
      </c>
      <c r="F153" s="175" t="str">
        <f>IF(op!F41=0,"",op!F41)</f>
        <v/>
      </c>
      <c r="G153" s="38" t="str">
        <f>IF(op!G41=0,"",op!G41+1)</f>
        <v/>
      </c>
      <c r="H153" s="1184" t="str">
        <f>IF(op!H41=0,"",op!H41)</f>
        <v/>
      </c>
      <c r="I153" s="38" t="str">
        <f>IF(op!I41=0,"",op!I41)</f>
        <v/>
      </c>
      <c r="J153" s="177" t="str">
        <f t="shared" si="55"/>
        <v/>
      </c>
      <c r="K153" s="1185" t="str">
        <f>IF(op!K41="","",op!K41)</f>
        <v/>
      </c>
      <c r="L153" s="872"/>
      <c r="M153" s="860" t="str">
        <f>IF(K153="","",IF(op!M41=0,0,op!M41))</f>
        <v/>
      </c>
      <c r="N153" s="860" t="str">
        <f>IF(K153="","",IF(op!N41=0,0,op!N41))</f>
        <v/>
      </c>
      <c r="O153" s="990" t="str">
        <f t="shared" si="68"/>
        <v/>
      </c>
      <c r="P153" s="991" t="str">
        <f t="shared" si="69"/>
        <v/>
      </c>
      <c r="Q153" s="991" t="str">
        <f t="shared" si="70"/>
        <v/>
      </c>
      <c r="R153" s="872"/>
      <c r="S153" s="934" t="str">
        <f t="shared" si="56"/>
        <v/>
      </c>
      <c r="T153" s="934" t="str">
        <f t="shared" si="57"/>
        <v/>
      </c>
      <c r="U153" s="1055" t="str">
        <f t="shared" si="71"/>
        <v/>
      </c>
      <c r="V153" s="6"/>
      <c r="W153" s="24"/>
      <c r="Z153" s="979" t="str">
        <f t="shared" si="58"/>
        <v/>
      </c>
      <c r="AA153" s="980">
        <f>+tab!$C$156</f>
        <v>0.62</v>
      </c>
      <c r="AB153" s="981" t="e">
        <f t="shared" si="72"/>
        <v>#VALUE!</v>
      </c>
      <c r="AC153" s="981" t="e">
        <f t="shared" si="73"/>
        <v>#VALUE!</v>
      </c>
      <c r="AD153" s="981" t="e">
        <f t="shared" si="74"/>
        <v>#VALUE!</v>
      </c>
      <c r="AE153" s="982" t="e">
        <f t="shared" si="59"/>
        <v>#VALUE!</v>
      </c>
      <c r="AF153" s="982" t="e">
        <f t="shared" si="60"/>
        <v>#VALUE!</v>
      </c>
      <c r="AG153" s="983">
        <f>IF(H153&gt;8,tab!C$157,tab!C$160)</f>
        <v>0.5</v>
      </c>
      <c r="AH153" s="957">
        <f t="shared" si="61"/>
        <v>0</v>
      </c>
      <c r="AI153" s="957">
        <f t="shared" si="62"/>
        <v>0</v>
      </c>
      <c r="AJ153" s="984" t="e">
        <f t="shared" si="63"/>
        <v>#VALUE!</v>
      </c>
      <c r="AK153" s="960" t="e">
        <f t="shared" si="64"/>
        <v>#VALUE!</v>
      </c>
      <c r="AL153" s="989">
        <f t="shared" si="65"/>
        <v>30</v>
      </c>
      <c r="AM153" s="959">
        <f t="shared" si="66"/>
        <v>30</v>
      </c>
      <c r="AN153" s="985">
        <f t="shared" si="67"/>
        <v>0</v>
      </c>
      <c r="AS153" s="198"/>
      <c r="AU153" s="39"/>
      <c r="AV153" s="39"/>
    </row>
    <row r="154" spans="2:48" ht="13.15" customHeight="1" x14ac:dyDescent="0.2">
      <c r="B154" s="20"/>
      <c r="C154" s="35"/>
      <c r="D154" s="175" t="str">
        <f>IF(op!D42=0,"",op!D42)</f>
        <v/>
      </c>
      <c r="E154" s="175" t="str">
        <f>IF(op!E42=0,"",op!E42)</f>
        <v/>
      </c>
      <c r="F154" s="175" t="str">
        <f>IF(op!F42=0,"",op!F42)</f>
        <v/>
      </c>
      <c r="G154" s="38" t="str">
        <f>IF(op!G42=0,"",op!G42+1)</f>
        <v/>
      </c>
      <c r="H154" s="1184" t="str">
        <f>IF(op!H42=0,"",op!H42)</f>
        <v/>
      </c>
      <c r="I154" s="38" t="str">
        <f>IF(op!I42=0,"",op!I42)</f>
        <v/>
      </c>
      <c r="J154" s="177" t="str">
        <f t="shared" si="55"/>
        <v/>
      </c>
      <c r="K154" s="1185" t="str">
        <f>IF(op!K42="","",op!K42)</f>
        <v/>
      </c>
      <c r="L154" s="872"/>
      <c r="M154" s="860" t="str">
        <f>IF(K154="","",IF(op!M42=0,0,op!M42))</f>
        <v/>
      </c>
      <c r="N154" s="860" t="str">
        <f>IF(K154="","",IF(op!N42=0,0,op!N42))</f>
        <v/>
      </c>
      <c r="O154" s="990" t="str">
        <f t="shared" si="68"/>
        <v/>
      </c>
      <c r="P154" s="991" t="str">
        <f t="shared" si="69"/>
        <v/>
      </c>
      <c r="Q154" s="991" t="str">
        <f t="shared" si="70"/>
        <v/>
      </c>
      <c r="R154" s="872"/>
      <c r="S154" s="934" t="str">
        <f t="shared" si="56"/>
        <v/>
      </c>
      <c r="T154" s="934" t="str">
        <f t="shared" si="57"/>
        <v/>
      </c>
      <c r="U154" s="1055" t="str">
        <f t="shared" si="71"/>
        <v/>
      </c>
      <c r="V154" s="6"/>
      <c r="W154" s="24"/>
      <c r="Z154" s="979" t="str">
        <f t="shared" si="58"/>
        <v/>
      </c>
      <c r="AA154" s="980">
        <f>+tab!$C$156</f>
        <v>0.62</v>
      </c>
      <c r="AB154" s="981" t="e">
        <f t="shared" si="72"/>
        <v>#VALUE!</v>
      </c>
      <c r="AC154" s="981" t="e">
        <f t="shared" si="73"/>
        <v>#VALUE!</v>
      </c>
      <c r="AD154" s="981" t="e">
        <f t="shared" si="74"/>
        <v>#VALUE!</v>
      </c>
      <c r="AE154" s="982" t="e">
        <f t="shared" si="59"/>
        <v>#VALUE!</v>
      </c>
      <c r="AF154" s="982" t="e">
        <f t="shared" si="60"/>
        <v>#VALUE!</v>
      </c>
      <c r="AG154" s="983">
        <f>IF(H154&gt;8,tab!C$157,tab!C$160)</f>
        <v>0.5</v>
      </c>
      <c r="AH154" s="957">
        <f t="shared" si="61"/>
        <v>0</v>
      </c>
      <c r="AI154" s="957">
        <f t="shared" si="62"/>
        <v>0</v>
      </c>
      <c r="AJ154" s="984" t="e">
        <f t="shared" si="63"/>
        <v>#VALUE!</v>
      </c>
      <c r="AK154" s="960" t="e">
        <f t="shared" si="64"/>
        <v>#VALUE!</v>
      </c>
      <c r="AL154" s="989">
        <f t="shared" si="65"/>
        <v>30</v>
      </c>
      <c r="AM154" s="959">
        <f t="shared" si="66"/>
        <v>30</v>
      </c>
      <c r="AN154" s="985">
        <f t="shared" si="67"/>
        <v>0</v>
      </c>
      <c r="AS154" s="198"/>
      <c r="AU154" s="39"/>
      <c r="AV154" s="39"/>
    </row>
    <row r="155" spans="2:48" ht="13.15" customHeight="1" x14ac:dyDescent="0.2">
      <c r="B155" s="20"/>
      <c r="C155" s="35"/>
      <c r="D155" s="175" t="str">
        <f>IF(op!D43=0,"",op!D43)</f>
        <v/>
      </c>
      <c r="E155" s="175" t="str">
        <f>IF(op!E43=0,"",op!E43)</f>
        <v/>
      </c>
      <c r="F155" s="175" t="str">
        <f>IF(op!F43=0,"",op!F43)</f>
        <v/>
      </c>
      <c r="G155" s="38" t="str">
        <f>IF(op!G43=0,"",op!G43+1)</f>
        <v/>
      </c>
      <c r="H155" s="1184" t="str">
        <f>IF(op!H43=0,"",op!H43)</f>
        <v/>
      </c>
      <c r="I155" s="38" t="str">
        <f>IF(op!I43=0,"",op!I43)</f>
        <v/>
      </c>
      <c r="J155" s="177" t="str">
        <f t="shared" si="55"/>
        <v/>
      </c>
      <c r="K155" s="1185" t="str">
        <f>IF(op!K43="","",op!K43)</f>
        <v/>
      </c>
      <c r="L155" s="872"/>
      <c r="M155" s="860" t="str">
        <f>IF(K155="","",IF(op!M43=0,0,op!M43))</f>
        <v/>
      </c>
      <c r="N155" s="860" t="str">
        <f>IF(K155="","",IF(op!N43=0,0,op!N43))</f>
        <v/>
      </c>
      <c r="O155" s="990" t="str">
        <f t="shared" si="68"/>
        <v/>
      </c>
      <c r="P155" s="991" t="str">
        <f t="shared" si="69"/>
        <v/>
      </c>
      <c r="Q155" s="991" t="str">
        <f t="shared" si="70"/>
        <v/>
      </c>
      <c r="R155" s="872"/>
      <c r="S155" s="934" t="str">
        <f t="shared" si="56"/>
        <v/>
      </c>
      <c r="T155" s="934" t="str">
        <f t="shared" si="57"/>
        <v/>
      </c>
      <c r="U155" s="1055" t="str">
        <f t="shared" si="71"/>
        <v/>
      </c>
      <c r="V155" s="6"/>
      <c r="W155" s="24"/>
      <c r="Z155" s="979" t="str">
        <f t="shared" si="58"/>
        <v/>
      </c>
      <c r="AA155" s="980">
        <f>+tab!$C$156</f>
        <v>0.62</v>
      </c>
      <c r="AB155" s="981" t="e">
        <f t="shared" si="72"/>
        <v>#VALUE!</v>
      </c>
      <c r="AC155" s="981" t="e">
        <f t="shared" si="73"/>
        <v>#VALUE!</v>
      </c>
      <c r="AD155" s="981" t="e">
        <f t="shared" si="74"/>
        <v>#VALUE!</v>
      </c>
      <c r="AE155" s="982" t="e">
        <f t="shared" si="59"/>
        <v>#VALUE!</v>
      </c>
      <c r="AF155" s="982" t="e">
        <f t="shared" si="60"/>
        <v>#VALUE!</v>
      </c>
      <c r="AG155" s="983">
        <f>IF(H155&gt;8,tab!C$157,tab!C$160)</f>
        <v>0.5</v>
      </c>
      <c r="AH155" s="957">
        <f t="shared" si="61"/>
        <v>0</v>
      </c>
      <c r="AI155" s="957">
        <f t="shared" si="62"/>
        <v>0</v>
      </c>
      <c r="AJ155" s="984" t="e">
        <f t="shared" si="63"/>
        <v>#VALUE!</v>
      </c>
      <c r="AK155" s="960" t="e">
        <f t="shared" si="64"/>
        <v>#VALUE!</v>
      </c>
      <c r="AL155" s="989">
        <f t="shared" si="65"/>
        <v>30</v>
      </c>
      <c r="AM155" s="959">
        <f t="shared" si="66"/>
        <v>30</v>
      </c>
      <c r="AN155" s="985">
        <f t="shared" si="67"/>
        <v>0</v>
      </c>
      <c r="AS155" s="198"/>
      <c r="AU155" s="39"/>
      <c r="AV155" s="39"/>
    </row>
    <row r="156" spans="2:48" ht="13.15" customHeight="1" x14ac:dyDescent="0.2">
      <c r="B156" s="20"/>
      <c r="C156" s="35"/>
      <c r="D156" s="175" t="str">
        <f>IF(op!D44=0,"",op!D44)</f>
        <v/>
      </c>
      <c r="E156" s="175" t="str">
        <f>IF(op!E44=0,"",op!E44)</f>
        <v/>
      </c>
      <c r="F156" s="175" t="str">
        <f>IF(op!F44=0,"",op!F44)</f>
        <v/>
      </c>
      <c r="G156" s="38" t="str">
        <f>IF(op!G44=0,"",op!G44+1)</f>
        <v/>
      </c>
      <c r="H156" s="1184" t="str">
        <f>IF(op!H44=0,"",op!H44)</f>
        <v/>
      </c>
      <c r="I156" s="38" t="str">
        <f>IF(op!I44=0,"",op!I44)</f>
        <v/>
      </c>
      <c r="J156" s="177" t="str">
        <f t="shared" si="55"/>
        <v/>
      </c>
      <c r="K156" s="1185" t="str">
        <f>IF(op!K44="","",op!K44)</f>
        <v/>
      </c>
      <c r="L156" s="872"/>
      <c r="M156" s="860" t="str">
        <f>IF(K156="","",IF(op!M44=0,0,op!M44))</f>
        <v/>
      </c>
      <c r="N156" s="860" t="str">
        <f>IF(K156="","",IF(op!N44=0,0,op!N44))</f>
        <v/>
      </c>
      <c r="O156" s="990" t="str">
        <f t="shared" si="68"/>
        <v/>
      </c>
      <c r="P156" s="991" t="str">
        <f t="shared" si="69"/>
        <v/>
      </c>
      <c r="Q156" s="991" t="str">
        <f t="shared" si="70"/>
        <v/>
      </c>
      <c r="R156" s="872"/>
      <c r="S156" s="934" t="str">
        <f t="shared" si="56"/>
        <v/>
      </c>
      <c r="T156" s="934" t="str">
        <f t="shared" si="57"/>
        <v/>
      </c>
      <c r="U156" s="1055" t="str">
        <f t="shared" si="71"/>
        <v/>
      </c>
      <c r="V156" s="6"/>
      <c r="W156" s="24"/>
      <c r="Z156" s="979" t="str">
        <f t="shared" si="58"/>
        <v/>
      </c>
      <c r="AA156" s="980">
        <f>+tab!$C$156</f>
        <v>0.62</v>
      </c>
      <c r="AB156" s="981" t="e">
        <f t="shared" si="72"/>
        <v>#VALUE!</v>
      </c>
      <c r="AC156" s="981" t="e">
        <f t="shared" si="73"/>
        <v>#VALUE!</v>
      </c>
      <c r="AD156" s="981" t="e">
        <f t="shared" si="74"/>
        <v>#VALUE!</v>
      </c>
      <c r="AE156" s="982" t="e">
        <f t="shared" si="59"/>
        <v>#VALUE!</v>
      </c>
      <c r="AF156" s="982" t="e">
        <f t="shared" si="60"/>
        <v>#VALUE!</v>
      </c>
      <c r="AG156" s="983">
        <f>IF(H156&gt;8,tab!C$157,tab!C$160)</f>
        <v>0.5</v>
      </c>
      <c r="AH156" s="957">
        <f t="shared" si="61"/>
        <v>0</v>
      </c>
      <c r="AI156" s="957">
        <f t="shared" si="62"/>
        <v>0</v>
      </c>
      <c r="AJ156" s="984" t="e">
        <f t="shared" si="63"/>
        <v>#VALUE!</v>
      </c>
      <c r="AK156" s="960" t="e">
        <f t="shared" si="64"/>
        <v>#VALUE!</v>
      </c>
      <c r="AL156" s="989">
        <f t="shared" si="65"/>
        <v>30</v>
      </c>
      <c r="AM156" s="959">
        <f t="shared" si="66"/>
        <v>30</v>
      </c>
      <c r="AN156" s="985">
        <f t="shared" si="67"/>
        <v>0</v>
      </c>
      <c r="AS156" s="198"/>
      <c r="AU156" s="39"/>
      <c r="AV156" s="39"/>
    </row>
    <row r="157" spans="2:48" ht="13.15" customHeight="1" x14ac:dyDescent="0.2">
      <c r="B157" s="20"/>
      <c r="C157" s="35"/>
      <c r="D157" s="175" t="str">
        <f>IF(op!D45=0,"",op!D45)</f>
        <v/>
      </c>
      <c r="E157" s="175" t="str">
        <f>IF(op!E45=0,"",op!E45)</f>
        <v/>
      </c>
      <c r="F157" s="175" t="str">
        <f>IF(op!F45=0,"",op!F45)</f>
        <v/>
      </c>
      <c r="G157" s="38" t="str">
        <f>IF(op!G45=0,"",op!G45+1)</f>
        <v/>
      </c>
      <c r="H157" s="1184" t="str">
        <f>IF(op!H45=0,"",op!H45)</f>
        <v/>
      </c>
      <c r="I157" s="38" t="str">
        <f>IF(op!I45=0,"",op!I45)</f>
        <v/>
      </c>
      <c r="J157" s="177" t="str">
        <f t="shared" si="55"/>
        <v/>
      </c>
      <c r="K157" s="1185" t="str">
        <f>IF(op!K45="","",op!K45)</f>
        <v/>
      </c>
      <c r="L157" s="872"/>
      <c r="M157" s="860" t="str">
        <f>IF(K157="","",IF(op!M45=0,0,op!M45))</f>
        <v/>
      </c>
      <c r="N157" s="860" t="str">
        <f>IF(K157="","",IF(op!N45=0,0,op!N45))</f>
        <v/>
      </c>
      <c r="O157" s="990" t="str">
        <f t="shared" si="68"/>
        <v/>
      </c>
      <c r="P157" s="991" t="str">
        <f t="shared" si="69"/>
        <v/>
      </c>
      <c r="Q157" s="991" t="str">
        <f t="shared" si="70"/>
        <v/>
      </c>
      <c r="R157" s="872"/>
      <c r="S157" s="934" t="str">
        <f t="shared" si="56"/>
        <v/>
      </c>
      <c r="T157" s="934" t="str">
        <f t="shared" si="57"/>
        <v/>
      </c>
      <c r="U157" s="1055" t="str">
        <f t="shared" si="71"/>
        <v/>
      </c>
      <c r="V157" s="6"/>
      <c r="W157" s="24"/>
      <c r="Z157" s="979" t="str">
        <f t="shared" si="58"/>
        <v/>
      </c>
      <c r="AA157" s="980">
        <f>+tab!$C$156</f>
        <v>0.62</v>
      </c>
      <c r="AB157" s="981" t="e">
        <f t="shared" si="72"/>
        <v>#VALUE!</v>
      </c>
      <c r="AC157" s="981" t="e">
        <f t="shared" si="73"/>
        <v>#VALUE!</v>
      </c>
      <c r="AD157" s="981" t="e">
        <f t="shared" si="74"/>
        <v>#VALUE!</v>
      </c>
      <c r="AE157" s="982" t="e">
        <f t="shared" si="59"/>
        <v>#VALUE!</v>
      </c>
      <c r="AF157" s="982" t="e">
        <f t="shared" si="60"/>
        <v>#VALUE!</v>
      </c>
      <c r="AG157" s="983">
        <f>IF(H157&gt;8,tab!C$157,tab!C$160)</f>
        <v>0.5</v>
      </c>
      <c r="AH157" s="957">
        <f t="shared" si="61"/>
        <v>0</v>
      </c>
      <c r="AI157" s="957">
        <f t="shared" si="62"/>
        <v>0</v>
      </c>
      <c r="AJ157" s="984" t="e">
        <f t="shared" si="63"/>
        <v>#VALUE!</v>
      </c>
      <c r="AK157" s="960" t="e">
        <f t="shared" si="64"/>
        <v>#VALUE!</v>
      </c>
      <c r="AL157" s="989">
        <f t="shared" si="65"/>
        <v>30</v>
      </c>
      <c r="AM157" s="959">
        <f t="shared" si="66"/>
        <v>30</v>
      </c>
      <c r="AN157" s="985">
        <f t="shared" si="67"/>
        <v>0</v>
      </c>
      <c r="AS157" s="198"/>
      <c r="AU157" s="39"/>
      <c r="AV157" s="39"/>
    </row>
    <row r="158" spans="2:48" ht="13.15" customHeight="1" x14ac:dyDescent="0.2">
      <c r="B158" s="20"/>
      <c r="C158" s="35"/>
      <c r="D158" s="175" t="str">
        <f>IF(op!D46=0,"",op!D46)</f>
        <v/>
      </c>
      <c r="E158" s="175" t="str">
        <f>IF(op!E46=0,"",op!E46)</f>
        <v/>
      </c>
      <c r="F158" s="175" t="str">
        <f>IF(op!F46=0,"",op!F46)</f>
        <v/>
      </c>
      <c r="G158" s="38" t="str">
        <f>IF(op!G46=0,"",op!G46+1)</f>
        <v/>
      </c>
      <c r="H158" s="1184" t="str">
        <f>IF(op!H46=0,"",op!H46)</f>
        <v/>
      </c>
      <c r="I158" s="38" t="str">
        <f>IF(op!I46=0,"",op!I46)</f>
        <v/>
      </c>
      <c r="J158" s="177" t="str">
        <f t="shared" si="55"/>
        <v/>
      </c>
      <c r="K158" s="1185" t="str">
        <f>IF(op!K46="","",op!K46)</f>
        <v/>
      </c>
      <c r="L158" s="872"/>
      <c r="M158" s="860" t="str">
        <f>IF(K158="","",IF(op!M46=0,0,op!M46))</f>
        <v/>
      </c>
      <c r="N158" s="860" t="str">
        <f>IF(K158="","",IF(op!N46=0,0,op!N46))</f>
        <v/>
      </c>
      <c r="O158" s="990" t="str">
        <f t="shared" si="68"/>
        <v/>
      </c>
      <c r="P158" s="991" t="str">
        <f t="shared" si="69"/>
        <v/>
      </c>
      <c r="Q158" s="991" t="str">
        <f t="shared" si="70"/>
        <v/>
      </c>
      <c r="R158" s="872"/>
      <c r="S158" s="934" t="str">
        <f t="shared" si="56"/>
        <v/>
      </c>
      <c r="T158" s="934" t="str">
        <f t="shared" si="57"/>
        <v/>
      </c>
      <c r="U158" s="1055" t="str">
        <f t="shared" si="71"/>
        <v/>
      </c>
      <c r="V158" s="6"/>
      <c r="W158" s="24"/>
      <c r="Z158" s="979" t="str">
        <f t="shared" si="58"/>
        <v/>
      </c>
      <c r="AA158" s="980">
        <f>+tab!$C$156</f>
        <v>0.62</v>
      </c>
      <c r="AB158" s="981" t="e">
        <f t="shared" si="72"/>
        <v>#VALUE!</v>
      </c>
      <c r="AC158" s="981" t="e">
        <f t="shared" si="73"/>
        <v>#VALUE!</v>
      </c>
      <c r="AD158" s="981" t="e">
        <f t="shared" si="74"/>
        <v>#VALUE!</v>
      </c>
      <c r="AE158" s="982" t="e">
        <f t="shared" si="59"/>
        <v>#VALUE!</v>
      </c>
      <c r="AF158" s="982" t="e">
        <f t="shared" si="60"/>
        <v>#VALUE!</v>
      </c>
      <c r="AG158" s="983">
        <f>IF(H158&gt;8,tab!C$157,tab!C$160)</f>
        <v>0.5</v>
      </c>
      <c r="AH158" s="957">
        <f t="shared" si="61"/>
        <v>0</v>
      </c>
      <c r="AI158" s="957">
        <f t="shared" si="62"/>
        <v>0</v>
      </c>
      <c r="AJ158" s="984" t="e">
        <f t="shared" si="63"/>
        <v>#VALUE!</v>
      </c>
      <c r="AK158" s="960" t="e">
        <f t="shared" si="64"/>
        <v>#VALUE!</v>
      </c>
      <c r="AL158" s="989">
        <f t="shared" si="65"/>
        <v>30</v>
      </c>
      <c r="AM158" s="959">
        <f t="shared" si="66"/>
        <v>30</v>
      </c>
      <c r="AN158" s="985">
        <f t="shared" si="67"/>
        <v>0</v>
      </c>
      <c r="AS158" s="198"/>
      <c r="AU158" s="39"/>
      <c r="AV158" s="39"/>
    </row>
    <row r="159" spans="2:48" ht="13.15" customHeight="1" x14ac:dyDescent="0.2">
      <c r="B159" s="20"/>
      <c r="C159" s="35"/>
      <c r="D159" s="175" t="str">
        <f>IF(op!D47=0,"",op!D47)</f>
        <v/>
      </c>
      <c r="E159" s="175" t="str">
        <f>IF(op!E47=0,"",op!E47)</f>
        <v/>
      </c>
      <c r="F159" s="175" t="str">
        <f>IF(op!F47=0,"",op!F47)</f>
        <v/>
      </c>
      <c r="G159" s="38" t="str">
        <f>IF(op!G47=0,"",op!G47+1)</f>
        <v/>
      </c>
      <c r="H159" s="1184" t="str">
        <f>IF(op!H47=0,"",op!H47)</f>
        <v/>
      </c>
      <c r="I159" s="38" t="str">
        <f>IF(op!I47=0,"",op!I47)</f>
        <v/>
      </c>
      <c r="J159" s="177" t="str">
        <f t="shared" si="55"/>
        <v/>
      </c>
      <c r="K159" s="1185" t="str">
        <f>IF(op!K47="","",op!K47)</f>
        <v/>
      </c>
      <c r="L159" s="872"/>
      <c r="M159" s="860" t="str">
        <f>IF(K159="","",IF(op!M47=0,0,op!M47))</f>
        <v/>
      </c>
      <c r="N159" s="860" t="str">
        <f>IF(K159="","",IF(op!N47=0,0,op!N47))</f>
        <v/>
      </c>
      <c r="O159" s="990" t="str">
        <f t="shared" si="68"/>
        <v/>
      </c>
      <c r="P159" s="991" t="str">
        <f t="shared" si="69"/>
        <v/>
      </c>
      <c r="Q159" s="991" t="str">
        <f t="shared" si="70"/>
        <v/>
      </c>
      <c r="R159" s="872"/>
      <c r="S159" s="934" t="str">
        <f t="shared" si="56"/>
        <v/>
      </c>
      <c r="T159" s="934" t="str">
        <f t="shared" si="57"/>
        <v/>
      </c>
      <c r="U159" s="1055" t="str">
        <f t="shared" si="71"/>
        <v/>
      </c>
      <c r="V159" s="6"/>
      <c r="W159" s="24"/>
      <c r="Z159" s="979" t="str">
        <f t="shared" si="58"/>
        <v/>
      </c>
      <c r="AA159" s="980">
        <f>+tab!$C$156</f>
        <v>0.62</v>
      </c>
      <c r="AB159" s="981" t="e">
        <f t="shared" si="72"/>
        <v>#VALUE!</v>
      </c>
      <c r="AC159" s="981" t="e">
        <f t="shared" si="73"/>
        <v>#VALUE!</v>
      </c>
      <c r="AD159" s="981" t="e">
        <f t="shared" si="74"/>
        <v>#VALUE!</v>
      </c>
      <c r="AE159" s="982" t="e">
        <f t="shared" si="59"/>
        <v>#VALUE!</v>
      </c>
      <c r="AF159" s="982" t="e">
        <f t="shared" si="60"/>
        <v>#VALUE!</v>
      </c>
      <c r="AG159" s="983">
        <f>IF(H159&gt;8,tab!C$157,tab!C$160)</f>
        <v>0.5</v>
      </c>
      <c r="AH159" s="957">
        <f t="shared" si="61"/>
        <v>0</v>
      </c>
      <c r="AI159" s="957">
        <f t="shared" si="62"/>
        <v>0</v>
      </c>
      <c r="AJ159" s="984" t="e">
        <f t="shared" si="63"/>
        <v>#VALUE!</v>
      </c>
      <c r="AK159" s="960" t="e">
        <f t="shared" si="64"/>
        <v>#VALUE!</v>
      </c>
      <c r="AL159" s="989">
        <f t="shared" si="65"/>
        <v>30</v>
      </c>
      <c r="AM159" s="959">
        <f t="shared" si="66"/>
        <v>30</v>
      </c>
      <c r="AN159" s="985">
        <f t="shared" si="67"/>
        <v>0</v>
      </c>
      <c r="AS159" s="198"/>
      <c r="AU159" s="39"/>
      <c r="AV159" s="39"/>
    </row>
    <row r="160" spans="2:48" ht="13.15" customHeight="1" x14ac:dyDescent="0.2">
      <c r="B160" s="20"/>
      <c r="C160" s="35"/>
      <c r="D160" s="175" t="str">
        <f>IF(op!D48=0,"",op!D48)</f>
        <v/>
      </c>
      <c r="E160" s="175" t="str">
        <f>IF(op!E48=0,"",op!E48)</f>
        <v/>
      </c>
      <c r="F160" s="175" t="str">
        <f>IF(op!F48=0,"",op!F48)</f>
        <v/>
      </c>
      <c r="G160" s="38" t="str">
        <f>IF(op!G48=0,"",op!G48+1)</f>
        <v/>
      </c>
      <c r="H160" s="1184" t="str">
        <f>IF(op!H48=0,"",op!H48)</f>
        <v/>
      </c>
      <c r="I160" s="38" t="str">
        <f>IF(op!I48=0,"",op!I48)</f>
        <v/>
      </c>
      <c r="J160" s="177" t="str">
        <f t="shared" ref="J160:J191" si="75">IF(E160="","",IF(J48=VLOOKUP(I160,Schaal2014,22,FALSE),J48,J48+1))</f>
        <v/>
      </c>
      <c r="K160" s="1185" t="str">
        <f>IF(op!K48="","",op!K48)</f>
        <v/>
      </c>
      <c r="L160" s="872"/>
      <c r="M160" s="860" t="str">
        <f>IF(K160="","",IF(op!M48=0,0,op!M48))</f>
        <v/>
      </c>
      <c r="N160" s="860" t="str">
        <f>IF(K160="","",IF(op!N48=0,0,op!N48))</f>
        <v/>
      </c>
      <c r="O160" s="990" t="str">
        <f t="shared" si="68"/>
        <v/>
      </c>
      <c r="P160" s="991" t="str">
        <f t="shared" si="69"/>
        <v/>
      </c>
      <c r="Q160" s="991" t="str">
        <f t="shared" si="70"/>
        <v/>
      </c>
      <c r="R160" s="872"/>
      <c r="S160" s="934" t="str">
        <f t="shared" ref="S160:S191" si="76">IF(K160="","",(1659*K160-Q160)*AC160)</f>
        <v/>
      </c>
      <c r="T160" s="934" t="str">
        <f t="shared" ref="T160:T191" si="77">IF(K160="","",(Q160*AD160)+AB160*(AE160+AF160*(1-AG160)))</f>
        <v/>
      </c>
      <c r="U160" s="1055" t="str">
        <f t="shared" si="71"/>
        <v/>
      </c>
      <c r="V160" s="6"/>
      <c r="W160" s="24"/>
      <c r="Z160" s="979" t="str">
        <f t="shared" ref="Z160:Z191" si="78">IF(I160="","",VLOOKUP(I160,Schaal2014,J160+1,FALSE))</f>
        <v/>
      </c>
      <c r="AA160" s="980">
        <f>+tab!$C$156</f>
        <v>0.62</v>
      </c>
      <c r="AB160" s="981" t="e">
        <f t="shared" si="72"/>
        <v>#VALUE!</v>
      </c>
      <c r="AC160" s="981" t="e">
        <f t="shared" si="73"/>
        <v>#VALUE!</v>
      </c>
      <c r="AD160" s="981" t="e">
        <f t="shared" si="74"/>
        <v>#VALUE!</v>
      </c>
      <c r="AE160" s="982" t="e">
        <f t="shared" ref="AE160:AE191" si="79">O160+P160</f>
        <v>#VALUE!</v>
      </c>
      <c r="AF160" s="982" t="e">
        <f t="shared" ref="AF160:AF191" si="80">M160+N160</f>
        <v>#VALUE!</v>
      </c>
      <c r="AG160" s="983">
        <f>IF(H160&gt;8,tab!C$157,tab!C$160)</f>
        <v>0.5</v>
      </c>
      <c r="AH160" s="957">
        <f t="shared" ref="AH160:AH191" si="81">IF(G160&lt;25,0,IF(G160=25,25,IF(G160&lt;40,0,IF(G160=40,40,IF(G160&gt;=40,0)))))</f>
        <v>0</v>
      </c>
      <c r="AI160" s="957">
        <f t="shared" ref="AI160:AI191" si="82">IF(AH160=25,Z160*1.08*K160/2,IF(AH160=40,Z160*1.08*K160,IF(AH160=0,0)))</f>
        <v>0</v>
      </c>
      <c r="AJ160" s="984" t="e">
        <f t="shared" ref="AJ160:AJ191" si="83">DATE(YEAR($E$121),MONTH(H160),DAY(H160))&gt;$E$121</f>
        <v>#VALUE!</v>
      </c>
      <c r="AK160" s="960" t="e">
        <f t="shared" ref="AK160:AK191" si="84">YEAR($E$121)-YEAR(H160)-AJ160</f>
        <v>#VALUE!</v>
      </c>
      <c r="AL160" s="989">
        <f t="shared" ref="AL160:AL191" si="85">IF((H160=""),30,AK160)</f>
        <v>30</v>
      </c>
      <c r="AM160" s="959">
        <f t="shared" si="66"/>
        <v>30</v>
      </c>
      <c r="AN160" s="985">
        <f t="shared" ref="AN160:AN191" si="86">(AM160*(SUM(K160:K160)))</f>
        <v>0</v>
      </c>
      <c r="AS160" s="198"/>
      <c r="AU160" s="39"/>
      <c r="AV160" s="39"/>
    </row>
    <row r="161" spans="2:48" ht="13.15" customHeight="1" x14ac:dyDescent="0.2">
      <c r="B161" s="20"/>
      <c r="C161" s="35"/>
      <c r="D161" s="175" t="str">
        <f>IF(op!D49=0,"",op!D49)</f>
        <v/>
      </c>
      <c r="E161" s="175" t="str">
        <f>IF(op!E49=0,"",op!E49)</f>
        <v/>
      </c>
      <c r="F161" s="175" t="str">
        <f>IF(op!F49=0,"",op!F49)</f>
        <v/>
      </c>
      <c r="G161" s="38" t="str">
        <f>IF(op!G49=0,"",op!G49+1)</f>
        <v/>
      </c>
      <c r="H161" s="1184" t="str">
        <f>IF(op!H49=0,"",op!H49)</f>
        <v/>
      </c>
      <c r="I161" s="38" t="str">
        <f>IF(op!I49=0,"",op!I49)</f>
        <v/>
      </c>
      <c r="J161" s="177" t="str">
        <f t="shared" si="75"/>
        <v/>
      </c>
      <c r="K161" s="1185" t="str">
        <f>IF(op!K49="","",op!K49)</f>
        <v/>
      </c>
      <c r="L161" s="872"/>
      <c r="M161" s="860" t="str">
        <f>IF(K161="","",IF(op!M49=0,0,op!M49))</f>
        <v/>
      </c>
      <c r="N161" s="860" t="str">
        <f>IF(K161="","",IF(op!N49=0,0,op!N49))</f>
        <v/>
      </c>
      <c r="O161" s="990" t="str">
        <f t="shared" si="68"/>
        <v/>
      </c>
      <c r="P161" s="991" t="str">
        <f t="shared" si="69"/>
        <v/>
      </c>
      <c r="Q161" s="991" t="str">
        <f t="shared" si="70"/>
        <v/>
      </c>
      <c r="R161" s="872"/>
      <c r="S161" s="934" t="str">
        <f t="shared" si="76"/>
        <v/>
      </c>
      <c r="T161" s="934" t="str">
        <f t="shared" si="77"/>
        <v/>
      </c>
      <c r="U161" s="1055" t="str">
        <f t="shared" si="71"/>
        <v/>
      </c>
      <c r="V161" s="6"/>
      <c r="W161" s="24"/>
      <c r="Z161" s="979" t="str">
        <f t="shared" si="78"/>
        <v/>
      </c>
      <c r="AA161" s="980">
        <f>+tab!$C$156</f>
        <v>0.62</v>
      </c>
      <c r="AB161" s="981" t="e">
        <f t="shared" si="72"/>
        <v>#VALUE!</v>
      </c>
      <c r="AC161" s="981" t="e">
        <f t="shared" si="73"/>
        <v>#VALUE!</v>
      </c>
      <c r="AD161" s="981" t="e">
        <f t="shared" si="74"/>
        <v>#VALUE!</v>
      </c>
      <c r="AE161" s="982" t="e">
        <f t="shared" si="79"/>
        <v>#VALUE!</v>
      </c>
      <c r="AF161" s="982" t="e">
        <f t="shared" si="80"/>
        <v>#VALUE!</v>
      </c>
      <c r="AG161" s="983">
        <f>IF(H161&gt;8,tab!C$157,tab!C$160)</f>
        <v>0.5</v>
      </c>
      <c r="AH161" s="957">
        <f t="shared" si="81"/>
        <v>0</v>
      </c>
      <c r="AI161" s="957">
        <f t="shared" si="82"/>
        <v>0</v>
      </c>
      <c r="AJ161" s="984" t="e">
        <f t="shared" si="83"/>
        <v>#VALUE!</v>
      </c>
      <c r="AK161" s="960" t="e">
        <f t="shared" si="84"/>
        <v>#VALUE!</v>
      </c>
      <c r="AL161" s="989">
        <f t="shared" si="85"/>
        <v>30</v>
      </c>
      <c r="AM161" s="959">
        <f t="shared" si="66"/>
        <v>30</v>
      </c>
      <c r="AN161" s="985">
        <f t="shared" si="86"/>
        <v>0</v>
      </c>
      <c r="AS161" s="198"/>
      <c r="AU161" s="39"/>
      <c r="AV161" s="39"/>
    </row>
    <row r="162" spans="2:48" ht="13.15" customHeight="1" x14ac:dyDescent="0.2">
      <c r="B162" s="20"/>
      <c r="C162" s="35"/>
      <c r="D162" s="175" t="str">
        <f>IF(op!D50=0,"",op!D50)</f>
        <v/>
      </c>
      <c r="E162" s="175" t="str">
        <f>IF(op!E50=0,"",op!E50)</f>
        <v/>
      </c>
      <c r="F162" s="175" t="str">
        <f>IF(op!F50=0,"",op!F50)</f>
        <v/>
      </c>
      <c r="G162" s="38" t="str">
        <f>IF(op!G50=0,"",op!G50+1)</f>
        <v/>
      </c>
      <c r="H162" s="1184" t="str">
        <f>IF(op!H50=0,"",op!H50)</f>
        <v/>
      </c>
      <c r="I162" s="38" t="str">
        <f>IF(op!I50=0,"",op!I50)</f>
        <v/>
      </c>
      <c r="J162" s="177" t="str">
        <f t="shared" si="75"/>
        <v/>
      </c>
      <c r="K162" s="1185" t="str">
        <f>IF(op!K50="","",op!K50)</f>
        <v/>
      </c>
      <c r="L162" s="872"/>
      <c r="M162" s="860" t="str">
        <f>IF(K162="","",IF(op!M50=0,0,op!M50))</f>
        <v/>
      </c>
      <c r="N162" s="860" t="str">
        <f>IF(K162="","",IF(op!N50=0,0,op!N50))</f>
        <v/>
      </c>
      <c r="O162" s="990" t="str">
        <f t="shared" si="68"/>
        <v/>
      </c>
      <c r="P162" s="991" t="str">
        <f t="shared" si="69"/>
        <v/>
      </c>
      <c r="Q162" s="991" t="str">
        <f t="shared" si="70"/>
        <v/>
      </c>
      <c r="R162" s="872"/>
      <c r="S162" s="934" t="str">
        <f t="shared" si="76"/>
        <v/>
      </c>
      <c r="T162" s="934" t="str">
        <f t="shared" si="77"/>
        <v/>
      </c>
      <c r="U162" s="1055" t="str">
        <f t="shared" si="71"/>
        <v/>
      </c>
      <c r="V162" s="6"/>
      <c r="W162" s="24"/>
      <c r="Z162" s="979" t="str">
        <f t="shared" si="78"/>
        <v/>
      </c>
      <c r="AA162" s="980">
        <f>+tab!$C$156</f>
        <v>0.62</v>
      </c>
      <c r="AB162" s="981" t="e">
        <f t="shared" si="72"/>
        <v>#VALUE!</v>
      </c>
      <c r="AC162" s="981" t="e">
        <f t="shared" si="73"/>
        <v>#VALUE!</v>
      </c>
      <c r="AD162" s="981" t="e">
        <f t="shared" si="74"/>
        <v>#VALUE!</v>
      </c>
      <c r="AE162" s="982" t="e">
        <f t="shared" si="79"/>
        <v>#VALUE!</v>
      </c>
      <c r="AF162" s="982" t="e">
        <f t="shared" si="80"/>
        <v>#VALUE!</v>
      </c>
      <c r="AG162" s="983">
        <f>IF(H162&gt;8,tab!C$157,tab!C$160)</f>
        <v>0.5</v>
      </c>
      <c r="AH162" s="957">
        <f t="shared" si="81"/>
        <v>0</v>
      </c>
      <c r="AI162" s="957">
        <f t="shared" si="82"/>
        <v>0</v>
      </c>
      <c r="AJ162" s="984" t="e">
        <f t="shared" si="83"/>
        <v>#VALUE!</v>
      </c>
      <c r="AK162" s="960" t="e">
        <f t="shared" si="84"/>
        <v>#VALUE!</v>
      </c>
      <c r="AL162" s="989">
        <f t="shared" si="85"/>
        <v>30</v>
      </c>
      <c r="AM162" s="959">
        <f t="shared" si="66"/>
        <v>30</v>
      </c>
      <c r="AN162" s="985">
        <f t="shared" si="86"/>
        <v>0</v>
      </c>
      <c r="AS162" s="198"/>
      <c r="AU162" s="39"/>
      <c r="AV162" s="39"/>
    </row>
    <row r="163" spans="2:48" ht="13.15" customHeight="1" x14ac:dyDescent="0.2">
      <c r="B163" s="20"/>
      <c r="C163" s="35"/>
      <c r="D163" s="175" t="str">
        <f>IF(op!D51=0,"",op!D51)</f>
        <v/>
      </c>
      <c r="E163" s="175" t="str">
        <f>IF(op!E51=0,"",op!E51)</f>
        <v/>
      </c>
      <c r="F163" s="175" t="str">
        <f>IF(op!F51=0,"",op!F51)</f>
        <v/>
      </c>
      <c r="G163" s="38" t="str">
        <f>IF(op!G51=0,"",op!G51+1)</f>
        <v/>
      </c>
      <c r="H163" s="1184" t="str">
        <f>IF(op!H51=0,"",op!H51)</f>
        <v/>
      </c>
      <c r="I163" s="38" t="str">
        <f>IF(op!I51=0,"",op!I51)</f>
        <v/>
      </c>
      <c r="J163" s="177" t="str">
        <f t="shared" si="75"/>
        <v/>
      </c>
      <c r="K163" s="1185" t="str">
        <f>IF(op!K51="","",op!K51)</f>
        <v/>
      </c>
      <c r="L163" s="872"/>
      <c r="M163" s="860" t="str">
        <f>IF(K163="","",IF(op!M51=0,0,op!M51))</f>
        <v/>
      </c>
      <c r="N163" s="860" t="str">
        <f>IF(K163="","",IF(op!N51=0,0,op!N51))</f>
        <v/>
      </c>
      <c r="O163" s="990" t="str">
        <f t="shared" si="68"/>
        <v/>
      </c>
      <c r="P163" s="991" t="str">
        <f t="shared" si="69"/>
        <v/>
      </c>
      <c r="Q163" s="991" t="str">
        <f t="shared" si="70"/>
        <v/>
      </c>
      <c r="R163" s="872"/>
      <c r="S163" s="934" t="str">
        <f t="shared" si="76"/>
        <v/>
      </c>
      <c r="T163" s="934" t="str">
        <f t="shared" si="77"/>
        <v/>
      </c>
      <c r="U163" s="1055" t="str">
        <f t="shared" si="71"/>
        <v/>
      </c>
      <c r="V163" s="6"/>
      <c r="W163" s="24"/>
      <c r="Z163" s="979" t="str">
        <f t="shared" si="78"/>
        <v/>
      </c>
      <c r="AA163" s="980">
        <f>+tab!$C$156</f>
        <v>0.62</v>
      </c>
      <c r="AB163" s="981" t="e">
        <f t="shared" si="72"/>
        <v>#VALUE!</v>
      </c>
      <c r="AC163" s="981" t="e">
        <f t="shared" si="73"/>
        <v>#VALUE!</v>
      </c>
      <c r="AD163" s="981" t="e">
        <f t="shared" si="74"/>
        <v>#VALUE!</v>
      </c>
      <c r="AE163" s="982" t="e">
        <f t="shared" si="79"/>
        <v>#VALUE!</v>
      </c>
      <c r="AF163" s="982" t="e">
        <f t="shared" si="80"/>
        <v>#VALUE!</v>
      </c>
      <c r="AG163" s="983">
        <f>IF(H163&gt;8,tab!C$157,tab!C$160)</f>
        <v>0.5</v>
      </c>
      <c r="AH163" s="957">
        <f t="shared" si="81"/>
        <v>0</v>
      </c>
      <c r="AI163" s="957">
        <f t="shared" si="82"/>
        <v>0</v>
      </c>
      <c r="AJ163" s="984" t="e">
        <f t="shared" si="83"/>
        <v>#VALUE!</v>
      </c>
      <c r="AK163" s="960" t="e">
        <f t="shared" si="84"/>
        <v>#VALUE!</v>
      </c>
      <c r="AL163" s="989">
        <f t="shared" si="85"/>
        <v>30</v>
      </c>
      <c r="AM163" s="959">
        <f t="shared" si="66"/>
        <v>30</v>
      </c>
      <c r="AN163" s="985">
        <f t="shared" si="86"/>
        <v>0</v>
      </c>
      <c r="AS163" s="198"/>
      <c r="AU163" s="39"/>
      <c r="AV163" s="39"/>
    </row>
    <row r="164" spans="2:48" ht="13.15" customHeight="1" x14ac:dyDescent="0.2">
      <c r="B164" s="20"/>
      <c r="C164" s="35"/>
      <c r="D164" s="175" t="str">
        <f>IF(op!D52=0,"",op!D52)</f>
        <v/>
      </c>
      <c r="E164" s="175" t="str">
        <f>IF(op!E52=0,"",op!E52)</f>
        <v/>
      </c>
      <c r="F164" s="175" t="str">
        <f>IF(op!F52=0,"",op!F52)</f>
        <v/>
      </c>
      <c r="G164" s="38" t="str">
        <f>IF(op!G52=0,"",op!G52+1)</f>
        <v/>
      </c>
      <c r="H164" s="1184" t="str">
        <f>IF(op!H52=0,"",op!H52)</f>
        <v/>
      </c>
      <c r="I164" s="38" t="str">
        <f>IF(op!I52=0,"",op!I52)</f>
        <v/>
      </c>
      <c r="J164" s="177" t="str">
        <f t="shared" si="75"/>
        <v/>
      </c>
      <c r="K164" s="1185" t="str">
        <f>IF(op!K52="","",op!K52)</f>
        <v/>
      </c>
      <c r="L164" s="872"/>
      <c r="M164" s="860" t="str">
        <f>IF(K164="","",IF(op!M52=0,0,op!M52))</f>
        <v/>
      </c>
      <c r="N164" s="860" t="str">
        <f>IF(K164="","",IF(op!N52=0,0,op!N52))</f>
        <v/>
      </c>
      <c r="O164" s="990" t="str">
        <f t="shared" si="68"/>
        <v/>
      </c>
      <c r="P164" s="991" t="str">
        <f t="shared" si="69"/>
        <v/>
      </c>
      <c r="Q164" s="991" t="str">
        <f t="shared" si="70"/>
        <v/>
      </c>
      <c r="R164" s="872"/>
      <c r="S164" s="934" t="str">
        <f t="shared" si="76"/>
        <v/>
      </c>
      <c r="T164" s="934" t="str">
        <f t="shared" si="77"/>
        <v/>
      </c>
      <c r="U164" s="1055" t="str">
        <f t="shared" si="71"/>
        <v/>
      </c>
      <c r="V164" s="6"/>
      <c r="W164" s="24"/>
      <c r="Z164" s="979" t="str">
        <f t="shared" si="78"/>
        <v/>
      </c>
      <c r="AA164" s="980">
        <f>+tab!$C$156</f>
        <v>0.62</v>
      </c>
      <c r="AB164" s="981" t="e">
        <f t="shared" si="72"/>
        <v>#VALUE!</v>
      </c>
      <c r="AC164" s="981" t="e">
        <f t="shared" si="73"/>
        <v>#VALUE!</v>
      </c>
      <c r="AD164" s="981" t="e">
        <f t="shared" si="74"/>
        <v>#VALUE!</v>
      </c>
      <c r="AE164" s="982" t="e">
        <f t="shared" si="79"/>
        <v>#VALUE!</v>
      </c>
      <c r="AF164" s="982" t="e">
        <f t="shared" si="80"/>
        <v>#VALUE!</v>
      </c>
      <c r="AG164" s="983">
        <f>IF(H164&gt;8,tab!C$157,tab!C$160)</f>
        <v>0.5</v>
      </c>
      <c r="AH164" s="957">
        <f t="shared" si="81"/>
        <v>0</v>
      </c>
      <c r="AI164" s="957">
        <f t="shared" si="82"/>
        <v>0</v>
      </c>
      <c r="AJ164" s="984" t="e">
        <f t="shared" si="83"/>
        <v>#VALUE!</v>
      </c>
      <c r="AK164" s="960" t="e">
        <f t="shared" si="84"/>
        <v>#VALUE!</v>
      </c>
      <c r="AL164" s="989">
        <f t="shared" si="85"/>
        <v>30</v>
      </c>
      <c r="AM164" s="959">
        <f t="shared" si="66"/>
        <v>30</v>
      </c>
      <c r="AN164" s="985">
        <f t="shared" si="86"/>
        <v>0</v>
      </c>
      <c r="AS164" s="198"/>
      <c r="AU164" s="39"/>
      <c r="AV164" s="39"/>
    </row>
    <row r="165" spans="2:48" ht="13.15" customHeight="1" x14ac:dyDescent="0.2">
      <c r="B165" s="20"/>
      <c r="C165" s="35"/>
      <c r="D165" s="175" t="str">
        <f>IF(op!D53=0,"",op!D53)</f>
        <v/>
      </c>
      <c r="E165" s="175" t="str">
        <f>IF(op!E53=0,"",op!E53)</f>
        <v/>
      </c>
      <c r="F165" s="175" t="str">
        <f>IF(op!F53=0,"",op!F53)</f>
        <v/>
      </c>
      <c r="G165" s="38" t="str">
        <f>IF(op!G53=0,"",op!G53+1)</f>
        <v/>
      </c>
      <c r="H165" s="1184" t="str">
        <f>IF(op!H53=0,"",op!H53)</f>
        <v/>
      </c>
      <c r="I165" s="38" t="str">
        <f>IF(op!I53=0,"",op!I53)</f>
        <v/>
      </c>
      <c r="J165" s="177" t="str">
        <f t="shared" si="75"/>
        <v/>
      </c>
      <c r="K165" s="1185" t="str">
        <f>IF(op!K53="","",op!K53)</f>
        <v/>
      </c>
      <c r="L165" s="872"/>
      <c r="M165" s="860" t="str">
        <f>IF(K165="","",IF(op!M53=0,0,op!M53))</f>
        <v/>
      </c>
      <c r="N165" s="860" t="str">
        <f>IF(K165="","",IF(op!N53=0,0,op!N53))</f>
        <v/>
      </c>
      <c r="O165" s="990" t="str">
        <f t="shared" si="68"/>
        <v/>
      </c>
      <c r="P165" s="991" t="str">
        <f t="shared" si="69"/>
        <v/>
      </c>
      <c r="Q165" s="991" t="str">
        <f t="shared" si="70"/>
        <v/>
      </c>
      <c r="R165" s="872"/>
      <c r="S165" s="934" t="str">
        <f t="shared" si="76"/>
        <v/>
      </c>
      <c r="T165" s="934" t="str">
        <f t="shared" si="77"/>
        <v/>
      </c>
      <c r="U165" s="1055" t="str">
        <f t="shared" si="71"/>
        <v/>
      </c>
      <c r="V165" s="6"/>
      <c r="W165" s="24"/>
      <c r="Z165" s="979" t="str">
        <f t="shared" si="78"/>
        <v/>
      </c>
      <c r="AA165" s="980">
        <f>+tab!$C$156</f>
        <v>0.62</v>
      </c>
      <c r="AB165" s="981" t="e">
        <f t="shared" si="72"/>
        <v>#VALUE!</v>
      </c>
      <c r="AC165" s="981" t="e">
        <f t="shared" si="73"/>
        <v>#VALUE!</v>
      </c>
      <c r="AD165" s="981" t="e">
        <f t="shared" si="74"/>
        <v>#VALUE!</v>
      </c>
      <c r="AE165" s="982" t="e">
        <f t="shared" si="79"/>
        <v>#VALUE!</v>
      </c>
      <c r="AF165" s="982" t="e">
        <f t="shared" si="80"/>
        <v>#VALUE!</v>
      </c>
      <c r="AG165" s="983">
        <f>IF(H165&gt;8,tab!C$157,tab!C$160)</f>
        <v>0.5</v>
      </c>
      <c r="AH165" s="957">
        <f t="shared" si="81"/>
        <v>0</v>
      </c>
      <c r="AI165" s="957">
        <f t="shared" si="82"/>
        <v>0</v>
      </c>
      <c r="AJ165" s="984" t="e">
        <f t="shared" si="83"/>
        <v>#VALUE!</v>
      </c>
      <c r="AK165" s="960" t="e">
        <f t="shared" si="84"/>
        <v>#VALUE!</v>
      </c>
      <c r="AL165" s="989">
        <f t="shared" si="85"/>
        <v>30</v>
      </c>
      <c r="AM165" s="959">
        <f t="shared" si="66"/>
        <v>30</v>
      </c>
      <c r="AN165" s="985">
        <f t="shared" si="86"/>
        <v>0</v>
      </c>
      <c r="AS165" s="198"/>
      <c r="AU165" s="39"/>
      <c r="AV165" s="39"/>
    </row>
    <row r="166" spans="2:48" ht="13.15" customHeight="1" x14ac:dyDescent="0.2">
      <c r="B166" s="20"/>
      <c r="C166" s="35"/>
      <c r="D166" s="175" t="str">
        <f>IF(op!D54=0,"",op!D54)</f>
        <v/>
      </c>
      <c r="E166" s="175" t="str">
        <f>IF(op!E54=0,"",op!E54)</f>
        <v/>
      </c>
      <c r="F166" s="175" t="str">
        <f>IF(op!F54=0,"",op!F54)</f>
        <v/>
      </c>
      <c r="G166" s="38" t="str">
        <f>IF(op!G54=0,"",op!G54+1)</f>
        <v/>
      </c>
      <c r="H166" s="1184" t="str">
        <f>IF(op!H54=0,"",op!H54)</f>
        <v/>
      </c>
      <c r="I166" s="38" t="str">
        <f>IF(op!I54=0,"",op!I54)</f>
        <v/>
      </c>
      <c r="J166" s="177" t="str">
        <f t="shared" si="75"/>
        <v/>
      </c>
      <c r="K166" s="1185" t="str">
        <f>IF(op!K54="","",op!K54)</f>
        <v/>
      </c>
      <c r="L166" s="872"/>
      <c r="M166" s="860" t="str">
        <f>IF(K166="","",IF(op!M54=0,0,op!M54))</f>
        <v/>
      </c>
      <c r="N166" s="860" t="str">
        <f>IF(K166="","",IF(op!N54=0,0,op!N54))</f>
        <v/>
      </c>
      <c r="O166" s="990" t="str">
        <f t="shared" si="68"/>
        <v/>
      </c>
      <c r="P166" s="991" t="str">
        <f t="shared" si="69"/>
        <v/>
      </c>
      <c r="Q166" s="991" t="str">
        <f t="shared" si="70"/>
        <v/>
      </c>
      <c r="R166" s="872"/>
      <c r="S166" s="934" t="str">
        <f t="shared" si="76"/>
        <v/>
      </c>
      <c r="T166" s="934" t="str">
        <f t="shared" si="77"/>
        <v/>
      </c>
      <c r="U166" s="1055" t="str">
        <f t="shared" si="71"/>
        <v/>
      </c>
      <c r="V166" s="6"/>
      <c r="W166" s="24"/>
      <c r="Z166" s="979" t="str">
        <f t="shared" si="78"/>
        <v/>
      </c>
      <c r="AA166" s="980">
        <f>+tab!$C$156</f>
        <v>0.62</v>
      </c>
      <c r="AB166" s="981" t="e">
        <f t="shared" si="72"/>
        <v>#VALUE!</v>
      </c>
      <c r="AC166" s="981" t="e">
        <f t="shared" si="73"/>
        <v>#VALUE!</v>
      </c>
      <c r="AD166" s="981" t="e">
        <f t="shared" si="74"/>
        <v>#VALUE!</v>
      </c>
      <c r="AE166" s="982" t="e">
        <f t="shared" si="79"/>
        <v>#VALUE!</v>
      </c>
      <c r="AF166" s="982" t="e">
        <f t="shared" si="80"/>
        <v>#VALUE!</v>
      </c>
      <c r="AG166" s="983">
        <f>IF(H166&gt;8,tab!C$157,tab!C$160)</f>
        <v>0.5</v>
      </c>
      <c r="AH166" s="957">
        <f t="shared" si="81"/>
        <v>0</v>
      </c>
      <c r="AI166" s="957">
        <f t="shared" si="82"/>
        <v>0</v>
      </c>
      <c r="AJ166" s="984" t="e">
        <f t="shared" si="83"/>
        <v>#VALUE!</v>
      </c>
      <c r="AK166" s="960" t="e">
        <f t="shared" si="84"/>
        <v>#VALUE!</v>
      </c>
      <c r="AL166" s="989">
        <f t="shared" si="85"/>
        <v>30</v>
      </c>
      <c r="AM166" s="959">
        <f t="shared" si="66"/>
        <v>30</v>
      </c>
      <c r="AN166" s="985">
        <f t="shared" si="86"/>
        <v>0</v>
      </c>
      <c r="AS166" s="198"/>
      <c r="AU166" s="39"/>
      <c r="AV166" s="39"/>
    </row>
    <row r="167" spans="2:48" ht="13.15" customHeight="1" x14ac:dyDescent="0.2">
      <c r="B167" s="20"/>
      <c r="C167" s="35"/>
      <c r="D167" s="175" t="str">
        <f>IF(op!D55=0,"",op!D55)</f>
        <v/>
      </c>
      <c r="E167" s="175" t="str">
        <f>IF(op!E55=0,"",op!E55)</f>
        <v/>
      </c>
      <c r="F167" s="175" t="str">
        <f>IF(op!F55=0,"",op!F55)</f>
        <v/>
      </c>
      <c r="G167" s="38" t="str">
        <f>IF(op!G55=0,"",op!G55+1)</f>
        <v/>
      </c>
      <c r="H167" s="1184" t="str">
        <f>IF(op!H55=0,"",op!H55)</f>
        <v/>
      </c>
      <c r="I167" s="38" t="str">
        <f>IF(op!I55=0,"",op!I55)</f>
        <v/>
      </c>
      <c r="J167" s="177" t="str">
        <f t="shared" si="75"/>
        <v/>
      </c>
      <c r="K167" s="1185" t="str">
        <f>IF(op!K55="","",op!K55)</f>
        <v/>
      </c>
      <c r="L167" s="872"/>
      <c r="M167" s="860" t="str">
        <f>IF(K167="","",IF(op!M55=0,0,op!M55))</f>
        <v/>
      </c>
      <c r="N167" s="860" t="str">
        <f>IF(K167="","",IF(op!N55=0,0,op!N55))</f>
        <v/>
      </c>
      <c r="O167" s="990" t="str">
        <f t="shared" si="68"/>
        <v/>
      </c>
      <c r="P167" s="991" t="str">
        <f t="shared" si="69"/>
        <v/>
      </c>
      <c r="Q167" s="991" t="str">
        <f t="shared" si="70"/>
        <v/>
      </c>
      <c r="R167" s="872"/>
      <c r="S167" s="934" t="str">
        <f t="shared" si="76"/>
        <v/>
      </c>
      <c r="T167" s="934" t="str">
        <f t="shared" si="77"/>
        <v/>
      </c>
      <c r="U167" s="1055" t="str">
        <f t="shared" si="71"/>
        <v/>
      </c>
      <c r="V167" s="6"/>
      <c r="W167" s="24"/>
      <c r="Z167" s="979" t="str">
        <f t="shared" si="78"/>
        <v/>
      </c>
      <c r="AA167" s="980">
        <f>+tab!$C$156</f>
        <v>0.62</v>
      </c>
      <c r="AB167" s="981" t="e">
        <f t="shared" si="72"/>
        <v>#VALUE!</v>
      </c>
      <c r="AC167" s="981" t="e">
        <f t="shared" si="73"/>
        <v>#VALUE!</v>
      </c>
      <c r="AD167" s="981" t="e">
        <f t="shared" si="74"/>
        <v>#VALUE!</v>
      </c>
      <c r="AE167" s="982" t="e">
        <f t="shared" si="79"/>
        <v>#VALUE!</v>
      </c>
      <c r="AF167" s="982" t="e">
        <f t="shared" si="80"/>
        <v>#VALUE!</v>
      </c>
      <c r="AG167" s="983">
        <f>IF(H167&gt;8,tab!C$157,tab!C$160)</f>
        <v>0.5</v>
      </c>
      <c r="AH167" s="957">
        <f t="shared" si="81"/>
        <v>0</v>
      </c>
      <c r="AI167" s="957">
        <f t="shared" si="82"/>
        <v>0</v>
      </c>
      <c r="AJ167" s="984" t="e">
        <f t="shared" si="83"/>
        <v>#VALUE!</v>
      </c>
      <c r="AK167" s="960" t="e">
        <f t="shared" si="84"/>
        <v>#VALUE!</v>
      </c>
      <c r="AL167" s="989">
        <f t="shared" si="85"/>
        <v>30</v>
      </c>
      <c r="AM167" s="959">
        <f t="shared" si="66"/>
        <v>30</v>
      </c>
      <c r="AN167" s="985">
        <f t="shared" si="86"/>
        <v>0</v>
      </c>
      <c r="AS167" s="198"/>
      <c r="AU167" s="39"/>
      <c r="AV167" s="39"/>
    </row>
    <row r="168" spans="2:48" ht="13.15" customHeight="1" x14ac:dyDescent="0.2">
      <c r="B168" s="20"/>
      <c r="C168" s="35"/>
      <c r="D168" s="175" t="str">
        <f>IF(op!D56=0,"",op!D56)</f>
        <v/>
      </c>
      <c r="E168" s="175" t="str">
        <f>IF(op!E56=0,"",op!E56)</f>
        <v/>
      </c>
      <c r="F168" s="175" t="str">
        <f>IF(op!F56=0,"",op!F56)</f>
        <v/>
      </c>
      <c r="G168" s="38" t="str">
        <f>IF(op!G56=0,"",op!G56+1)</f>
        <v/>
      </c>
      <c r="H168" s="1184" t="str">
        <f>IF(op!H56=0,"",op!H56)</f>
        <v/>
      </c>
      <c r="I168" s="38" t="str">
        <f>IF(op!I56=0,"",op!I56)</f>
        <v/>
      </c>
      <c r="J168" s="177" t="str">
        <f t="shared" si="75"/>
        <v/>
      </c>
      <c r="K168" s="1185" t="str">
        <f>IF(op!K56="","",op!K56)</f>
        <v/>
      </c>
      <c r="L168" s="872"/>
      <c r="M168" s="860" t="str">
        <f>IF(K168="","",IF(op!M56=0,0,op!M56))</f>
        <v/>
      </c>
      <c r="N168" s="860" t="str">
        <f>IF(K168="","",IF(op!N56=0,0,op!N56))</f>
        <v/>
      </c>
      <c r="O168" s="990" t="str">
        <f t="shared" si="68"/>
        <v/>
      </c>
      <c r="P168" s="991" t="str">
        <f t="shared" si="69"/>
        <v/>
      </c>
      <c r="Q168" s="991" t="str">
        <f t="shared" si="70"/>
        <v/>
      </c>
      <c r="R168" s="872"/>
      <c r="S168" s="934" t="str">
        <f t="shared" si="76"/>
        <v/>
      </c>
      <c r="T168" s="934" t="str">
        <f t="shared" si="77"/>
        <v/>
      </c>
      <c r="U168" s="1055" t="str">
        <f t="shared" si="71"/>
        <v/>
      </c>
      <c r="V168" s="6"/>
      <c r="W168" s="24"/>
      <c r="Z168" s="979" t="str">
        <f t="shared" si="78"/>
        <v/>
      </c>
      <c r="AA168" s="980">
        <f>+tab!$C$156</f>
        <v>0.62</v>
      </c>
      <c r="AB168" s="981" t="e">
        <f t="shared" si="72"/>
        <v>#VALUE!</v>
      </c>
      <c r="AC168" s="981" t="e">
        <f t="shared" si="73"/>
        <v>#VALUE!</v>
      </c>
      <c r="AD168" s="981" t="e">
        <f t="shared" si="74"/>
        <v>#VALUE!</v>
      </c>
      <c r="AE168" s="982" t="e">
        <f t="shared" si="79"/>
        <v>#VALUE!</v>
      </c>
      <c r="AF168" s="982" t="e">
        <f t="shared" si="80"/>
        <v>#VALUE!</v>
      </c>
      <c r="AG168" s="983">
        <f>IF(H168&gt;8,tab!C$157,tab!C$160)</f>
        <v>0.5</v>
      </c>
      <c r="AH168" s="957">
        <f t="shared" si="81"/>
        <v>0</v>
      </c>
      <c r="AI168" s="957">
        <f t="shared" si="82"/>
        <v>0</v>
      </c>
      <c r="AJ168" s="984" t="e">
        <f t="shared" si="83"/>
        <v>#VALUE!</v>
      </c>
      <c r="AK168" s="960" t="e">
        <f t="shared" si="84"/>
        <v>#VALUE!</v>
      </c>
      <c r="AL168" s="989">
        <f t="shared" si="85"/>
        <v>30</v>
      </c>
      <c r="AM168" s="959">
        <f t="shared" si="66"/>
        <v>30</v>
      </c>
      <c r="AN168" s="985">
        <f t="shared" si="86"/>
        <v>0</v>
      </c>
      <c r="AS168" s="198"/>
      <c r="AU168" s="39"/>
      <c r="AV168" s="39"/>
    </row>
    <row r="169" spans="2:48" ht="13.15" customHeight="1" x14ac:dyDescent="0.2">
      <c r="B169" s="20"/>
      <c r="C169" s="35"/>
      <c r="D169" s="175" t="str">
        <f>IF(op!D57=0,"",op!D57)</f>
        <v/>
      </c>
      <c r="E169" s="175" t="str">
        <f>IF(op!E57=0,"",op!E57)</f>
        <v/>
      </c>
      <c r="F169" s="175" t="str">
        <f>IF(op!F57=0,"",op!F57)</f>
        <v/>
      </c>
      <c r="G169" s="38" t="str">
        <f>IF(op!G57=0,"",op!G57+1)</f>
        <v/>
      </c>
      <c r="H169" s="1184" t="str">
        <f>IF(op!H57=0,"",op!H57)</f>
        <v/>
      </c>
      <c r="I169" s="38" t="str">
        <f>IF(op!I57=0,"",op!I57)</f>
        <v/>
      </c>
      <c r="J169" s="177" t="str">
        <f t="shared" si="75"/>
        <v/>
      </c>
      <c r="K169" s="1185" t="str">
        <f>IF(op!K57="","",op!K57)</f>
        <v/>
      </c>
      <c r="L169" s="872"/>
      <c r="M169" s="860" t="str">
        <f>IF(K169="","",IF(op!M57=0,0,op!M57))</f>
        <v/>
      </c>
      <c r="N169" s="860" t="str">
        <f>IF(K169="","",IF(op!N57=0,0,op!N57))</f>
        <v/>
      </c>
      <c r="O169" s="990" t="str">
        <f t="shared" si="68"/>
        <v/>
      </c>
      <c r="P169" s="991" t="str">
        <f t="shared" si="69"/>
        <v/>
      </c>
      <c r="Q169" s="991" t="str">
        <f t="shared" si="70"/>
        <v/>
      </c>
      <c r="R169" s="872"/>
      <c r="S169" s="934" t="str">
        <f t="shared" si="76"/>
        <v/>
      </c>
      <c r="T169" s="934" t="str">
        <f t="shared" si="77"/>
        <v/>
      </c>
      <c r="U169" s="1055" t="str">
        <f t="shared" si="71"/>
        <v/>
      </c>
      <c r="V169" s="6"/>
      <c r="W169" s="24"/>
      <c r="Z169" s="979" t="str">
        <f t="shared" si="78"/>
        <v/>
      </c>
      <c r="AA169" s="980">
        <f>+tab!$C$156</f>
        <v>0.62</v>
      </c>
      <c r="AB169" s="981" t="e">
        <f t="shared" si="72"/>
        <v>#VALUE!</v>
      </c>
      <c r="AC169" s="981" t="e">
        <f t="shared" si="73"/>
        <v>#VALUE!</v>
      </c>
      <c r="AD169" s="981" t="e">
        <f t="shared" si="74"/>
        <v>#VALUE!</v>
      </c>
      <c r="AE169" s="982" t="e">
        <f t="shared" si="79"/>
        <v>#VALUE!</v>
      </c>
      <c r="AF169" s="982" t="e">
        <f t="shared" si="80"/>
        <v>#VALUE!</v>
      </c>
      <c r="AG169" s="983">
        <f>IF(H169&gt;8,tab!C$157,tab!C$160)</f>
        <v>0.5</v>
      </c>
      <c r="AH169" s="957">
        <f t="shared" si="81"/>
        <v>0</v>
      </c>
      <c r="AI169" s="957">
        <f t="shared" si="82"/>
        <v>0</v>
      </c>
      <c r="AJ169" s="984" t="e">
        <f t="shared" si="83"/>
        <v>#VALUE!</v>
      </c>
      <c r="AK169" s="960" t="e">
        <f t="shared" si="84"/>
        <v>#VALUE!</v>
      </c>
      <c r="AL169" s="989">
        <f t="shared" si="85"/>
        <v>30</v>
      </c>
      <c r="AM169" s="959">
        <f t="shared" si="66"/>
        <v>30</v>
      </c>
      <c r="AN169" s="985">
        <f t="shared" si="86"/>
        <v>0</v>
      </c>
      <c r="AS169" s="198"/>
      <c r="AU169" s="39"/>
      <c r="AV169" s="39"/>
    </row>
    <row r="170" spans="2:48" ht="13.15" customHeight="1" x14ac:dyDescent="0.2">
      <c r="B170" s="20"/>
      <c r="C170" s="35"/>
      <c r="D170" s="175" t="str">
        <f>IF(op!D58=0,"",op!D58)</f>
        <v/>
      </c>
      <c r="E170" s="175" t="str">
        <f>IF(op!E58=0,"",op!E58)</f>
        <v/>
      </c>
      <c r="F170" s="175" t="str">
        <f>IF(op!F58=0,"",op!F58)</f>
        <v/>
      </c>
      <c r="G170" s="38" t="str">
        <f>IF(op!G58=0,"",op!G58+1)</f>
        <v/>
      </c>
      <c r="H170" s="1184" t="str">
        <f>IF(op!H58=0,"",op!H58)</f>
        <v/>
      </c>
      <c r="I170" s="38" t="str">
        <f>IF(op!I58=0,"",op!I58)</f>
        <v/>
      </c>
      <c r="J170" s="177" t="str">
        <f t="shared" si="75"/>
        <v/>
      </c>
      <c r="K170" s="1185" t="str">
        <f>IF(op!K58="","",op!K58)</f>
        <v/>
      </c>
      <c r="L170" s="872"/>
      <c r="M170" s="860" t="str">
        <f>IF(K170="","",IF(op!M58=0,0,op!M58))</f>
        <v/>
      </c>
      <c r="N170" s="860" t="str">
        <f>IF(K170="","",IF(op!N58=0,0,op!N58))</f>
        <v/>
      </c>
      <c r="O170" s="990" t="str">
        <f t="shared" si="68"/>
        <v/>
      </c>
      <c r="P170" s="991" t="str">
        <f t="shared" si="69"/>
        <v/>
      </c>
      <c r="Q170" s="991" t="str">
        <f t="shared" si="70"/>
        <v/>
      </c>
      <c r="R170" s="872"/>
      <c r="S170" s="934" t="str">
        <f t="shared" si="76"/>
        <v/>
      </c>
      <c r="T170" s="934" t="str">
        <f t="shared" si="77"/>
        <v/>
      </c>
      <c r="U170" s="1055" t="str">
        <f t="shared" si="71"/>
        <v/>
      </c>
      <c r="V170" s="6"/>
      <c r="W170" s="24"/>
      <c r="Z170" s="979" t="str">
        <f t="shared" si="78"/>
        <v/>
      </c>
      <c r="AA170" s="980">
        <f>+tab!$C$156</f>
        <v>0.62</v>
      </c>
      <c r="AB170" s="981" t="e">
        <f t="shared" si="72"/>
        <v>#VALUE!</v>
      </c>
      <c r="AC170" s="981" t="e">
        <f t="shared" si="73"/>
        <v>#VALUE!</v>
      </c>
      <c r="AD170" s="981" t="e">
        <f t="shared" si="74"/>
        <v>#VALUE!</v>
      </c>
      <c r="AE170" s="982" t="e">
        <f t="shared" si="79"/>
        <v>#VALUE!</v>
      </c>
      <c r="AF170" s="982" t="e">
        <f t="shared" si="80"/>
        <v>#VALUE!</v>
      </c>
      <c r="AG170" s="983">
        <f>IF(H170&gt;8,tab!C$157,tab!C$160)</f>
        <v>0.5</v>
      </c>
      <c r="AH170" s="957">
        <f t="shared" si="81"/>
        <v>0</v>
      </c>
      <c r="AI170" s="957">
        <f t="shared" si="82"/>
        <v>0</v>
      </c>
      <c r="AJ170" s="984" t="e">
        <f t="shared" si="83"/>
        <v>#VALUE!</v>
      </c>
      <c r="AK170" s="960" t="e">
        <f t="shared" si="84"/>
        <v>#VALUE!</v>
      </c>
      <c r="AL170" s="989">
        <f t="shared" si="85"/>
        <v>30</v>
      </c>
      <c r="AM170" s="959">
        <f t="shared" si="66"/>
        <v>30</v>
      </c>
      <c r="AN170" s="985">
        <f t="shared" si="86"/>
        <v>0</v>
      </c>
      <c r="AS170" s="198"/>
      <c r="AU170" s="39"/>
      <c r="AV170" s="39"/>
    </row>
    <row r="171" spans="2:48" ht="13.15" customHeight="1" x14ac:dyDescent="0.2">
      <c r="B171" s="20"/>
      <c r="C171" s="35"/>
      <c r="D171" s="175" t="str">
        <f>IF(op!D59=0,"",op!D59)</f>
        <v/>
      </c>
      <c r="E171" s="175" t="str">
        <f>IF(op!E59=0,"",op!E59)</f>
        <v/>
      </c>
      <c r="F171" s="175" t="str">
        <f>IF(op!F59=0,"",op!F59)</f>
        <v/>
      </c>
      <c r="G171" s="38" t="str">
        <f>IF(op!G59=0,"",op!G59+1)</f>
        <v/>
      </c>
      <c r="H171" s="1184" t="str">
        <f>IF(op!H59=0,"",op!H59)</f>
        <v/>
      </c>
      <c r="I171" s="38" t="str">
        <f>IF(op!I59=0,"",op!I59)</f>
        <v/>
      </c>
      <c r="J171" s="177" t="str">
        <f t="shared" si="75"/>
        <v/>
      </c>
      <c r="K171" s="1185" t="str">
        <f>IF(op!K59="","",op!K59)</f>
        <v/>
      </c>
      <c r="L171" s="872"/>
      <c r="M171" s="860" t="str">
        <f>IF(K171="","",IF(op!M59=0,0,op!M59))</f>
        <v/>
      </c>
      <c r="N171" s="860" t="str">
        <f>IF(K171="","",IF(op!N59=0,0,op!N59))</f>
        <v/>
      </c>
      <c r="O171" s="990" t="str">
        <f t="shared" si="68"/>
        <v/>
      </c>
      <c r="P171" s="991" t="str">
        <f t="shared" si="69"/>
        <v/>
      </c>
      <c r="Q171" s="991" t="str">
        <f t="shared" si="70"/>
        <v/>
      </c>
      <c r="R171" s="872"/>
      <c r="S171" s="934" t="str">
        <f t="shared" si="76"/>
        <v/>
      </c>
      <c r="T171" s="934" t="str">
        <f t="shared" si="77"/>
        <v/>
      </c>
      <c r="U171" s="1055" t="str">
        <f t="shared" si="71"/>
        <v/>
      </c>
      <c r="V171" s="6"/>
      <c r="W171" s="24"/>
      <c r="Z171" s="979" t="str">
        <f t="shared" si="78"/>
        <v/>
      </c>
      <c r="AA171" s="980">
        <f>+tab!$C$156</f>
        <v>0.62</v>
      </c>
      <c r="AB171" s="981" t="e">
        <f t="shared" si="72"/>
        <v>#VALUE!</v>
      </c>
      <c r="AC171" s="981" t="e">
        <f t="shared" si="73"/>
        <v>#VALUE!</v>
      </c>
      <c r="AD171" s="981" t="e">
        <f t="shared" si="74"/>
        <v>#VALUE!</v>
      </c>
      <c r="AE171" s="982" t="e">
        <f t="shared" si="79"/>
        <v>#VALUE!</v>
      </c>
      <c r="AF171" s="982" t="e">
        <f t="shared" si="80"/>
        <v>#VALUE!</v>
      </c>
      <c r="AG171" s="983">
        <f>IF(H171&gt;8,tab!C$157,tab!C$160)</f>
        <v>0.5</v>
      </c>
      <c r="AH171" s="957">
        <f t="shared" si="81"/>
        <v>0</v>
      </c>
      <c r="AI171" s="957">
        <f t="shared" si="82"/>
        <v>0</v>
      </c>
      <c r="AJ171" s="984" t="e">
        <f t="shared" si="83"/>
        <v>#VALUE!</v>
      </c>
      <c r="AK171" s="960" t="e">
        <f t="shared" si="84"/>
        <v>#VALUE!</v>
      </c>
      <c r="AL171" s="989">
        <f t="shared" si="85"/>
        <v>30</v>
      </c>
      <c r="AM171" s="959">
        <f t="shared" si="66"/>
        <v>30</v>
      </c>
      <c r="AN171" s="985">
        <f t="shared" si="86"/>
        <v>0</v>
      </c>
      <c r="AS171" s="198"/>
      <c r="AU171" s="39"/>
      <c r="AV171" s="39"/>
    </row>
    <row r="172" spans="2:48" ht="13.15" customHeight="1" x14ac:dyDescent="0.2">
      <c r="B172" s="20"/>
      <c r="C172" s="35"/>
      <c r="D172" s="175" t="str">
        <f>IF(op!D60=0,"",op!D60)</f>
        <v/>
      </c>
      <c r="E172" s="175" t="str">
        <f>IF(op!E60=0,"",op!E60)</f>
        <v/>
      </c>
      <c r="F172" s="175" t="str">
        <f>IF(op!F60=0,"",op!F60)</f>
        <v/>
      </c>
      <c r="G172" s="38" t="str">
        <f>IF(op!G60=0,"",op!G60+1)</f>
        <v/>
      </c>
      <c r="H172" s="1184" t="str">
        <f>IF(op!H60=0,"",op!H60)</f>
        <v/>
      </c>
      <c r="I172" s="38" t="str">
        <f>IF(op!I60=0,"",op!I60)</f>
        <v/>
      </c>
      <c r="J172" s="177" t="str">
        <f t="shared" si="75"/>
        <v/>
      </c>
      <c r="K172" s="1185" t="str">
        <f>IF(op!K60="","",op!K60)</f>
        <v/>
      </c>
      <c r="L172" s="872"/>
      <c r="M172" s="860" t="str">
        <f>IF(K172="","",IF(op!M60=0,0,op!M60))</f>
        <v/>
      </c>
      <c r="N172" s="860" t="str">
        <f>IF(K172="","",IF(op!N60=0,0,op!N60))</f>
        <v/>
      </c>
      <c r="O172" s="990" t="str">
        <f t="shared" si="68"/>
        <v/>
      </c>
      <c r="P172" s="991" t="str">
        <f t="shared" si="69"/>
        <v/>
      </c>
      <c r="Q172" s="991" t="str">
        <f t="shared" si="70"/>
        <v/>
      </c>
      <c r="R172" s="872"/>
      <c r="S172" s="934" t="str">
        <f t="shared" si="76"/>
        <v/>
      </c>
      <c r="T172" s="934" t="str">
        <f t="shared" si="77"/>
        <v/>
      </c>
      <c r="U172" s="1055" t="str">
        <f t="shared" si="71"/>
        <v/>
      </c>
      <c r="V172" s="6"/>
      <c r="W172" s="24"/>
      <c r="Z172" s="979" t="str">
        <f t="shared" si="78"/>
        <v/>
      </c>
      <c r="AA172" s="980">
        <f>+tab!$C$156</f>
        <v>0.62</v>
      </c>
      <c r="AB172" s="981" t="e">
        <f t="shared" si="72"/>
        <v>#VALUE!</v>
      </c>
      <c r="AC172" s="981" t="e">
        <f t="shared" si="73"/>
        <v>#VALUE!</v>
      </c>
      <c r="AD172" s="981" t="e">
        <f t="shared" si="74"/>
        <v>#VALUE!</v>
      </c>
      <c r="AE172" s="982" t="e">
        <f t="shared" si="79"/>
        <v>#VALUE!</v>
      </c>
      <c r="AF172" s="982" t="e">
        <f t="shared" si="80"/>
        <v>#VALUE!</v>
      </c>
      <c r="AG172" s="983">
        <f>IF(H172&gt;8,tab!C$157,tab!C$160)</f>
        <v>0.5</v>
      </c>
      <c r="AH172" s="957">
        <f t="shared" si="81"/>
        <v>0</v>
      </c>
      <c r="AI172" s="957">
        <f t="shared" si="82"/>
        <v>0</v>
      </c>
      <c r="AJ172" s="984" t="e">
        <f t="shared" si="83"/>
        <v>#VALUE!</v>
      </c>
      <c r="AK172" s="960" t="e">
        <f t="shared" si="84"/>
        <v>#VALUE!</v>
      </c>
      <c r="AL172" s="989">
        <f t="shared" si="85"/>
        <v>30</v>
      </c>
      <c r="AM172" s="959">
        <f t="shared" si="66"/>
        <v>30</v>
      </c>
      <c r="AN172" s="985">
        <f t="shared" si="86"/>
        <v>0</v>
      </c>
      <c r="AS172" s="198"/>
      <c r="AU172" s="39"/>
      <c r="AV172" s="39"/>
    </row>
    <row r="173" spans="2:48" ht="13.15" customHeight="1" x14ac:dyDescent="0.2">
      <c r="B173" s="20"/>
      <c r="C173" s="35"/>
      <c r="D173" s="175" t="str">
        <f>IF(op!D61=0,"",op!D61)</f>
        <v/>
      </c>
      <c r="E173" s="175" t="str">
        <f>IF(op!E61=0,"",op!E61)</f>
        <v/>
      </c>
      <c r="F173" s="175" t="str">
        <f>IF(op!F61=0,"",op!F61)</f>
        <v/>
      </c>
      <c r="G173" s="38" t="str">
        <f>IF(op!G61=0,"",op!G61+1)</f>
        <v/>
      </c>
      <c r="H173" s="1184" t="str">
        <f>IF(op!H61=0,"",op!H61)</f>
        <v/>
      </c>
      <c r="I173" s="38" t="str">
        <f>IF(op!I61=0,"",op!I61)</f>
        <v/>
      </c>
      <c r="J173" s="177" t="str">
        <f t="shared" si="75"/>
        <v/>
      </c>
      <c r="K173" s="1185" t="str">
        <f>IF(op!K61="","",op!K61)</f>
        <v/>
      </c>
      <c r="L173" s="872"/>
      <c r="M173" s="860" t="str">
        <f>IF(K173="","",IF(op!M61=0,0,op!M61))</f>
        <v/>
      </c>
      <c r="N173" s="860" t="str">
        <f>IF(K173="","",IF(op!N61=0,0,op!N61))</f>
        <v/>
      </c>
      <c r="O173" s="990" t="str">
        <f t="shared" si="68"/>
        <v/>
      </c>
      <c r="P173" s="991" t="str">
        <f t="shared" si="69"/>
        <v/>
      </c>
      <c r="Q173" s="991" t="str">
        <f t="shared" si="70"/>
        <v/>
      </c>
      <c r="R173" s="872"/>
      <c r="S173" s="934" t="str">
        <f t="shared" si="76"/>
        <v/>
      </c>
      <c r="T173" s="934" t="str">
        <f t="shared" si="77"/>
        <v/>
      </c>
      <c r="U173" s="1055" t="str">
        <f t="shared" si="71"/>
        <v/>
      </c>
      <c r="V173" s="6"/>
      <c r="W173" s="24"/>
      <c r="Z173" s="979" t="str">
        <f t="shared" si="78"/>
        <v/>
      </c>
      <c r="AA173" s="980">
        <f>+tab!$C$156</f>
        <v>0.62</v>
      </c>
      <c r="AB173" s="981" t="e">
        <f t="shared" si="72"/>
        <v>#VALUE!</v>
      </c>
      <c r="AC173" s="981" t="e">
        <f t="shared" si="73"/>
        <v>#VALUE!</v>
      </c>
      <c r="AD173" s="981" t="e">
        <f t="shared" si="74"/>
        <v>#VALUE!</v>
      </c>
      <c r="AE173" s="982" t="e">
        <f t="shared" si="79"/>
        <v>#VALUE!</v>
      </c>
      <c r="AF173" s="982" t="e">
        <f t="shared" si="80"/>
        <v>#VALUE!</v>
      </c>
      <c r="AG173" s="983">
        <f>IF(H173&gt;8,tab!C$157,tab!C$160)</f>
        <v>0.5</v>
      </c>
      <c r="AH173" s="957">
        <f t="shared" si="81"/>
        <v>0</v>
      </c>
      <c r="AI173" s="957">
        <f t="shared" si="82"/>
        <v>0</v>
      </c>
      <c r="AJ173" s="984" t="e">
        <f t="shared" si="83"/>
        <v>#VALUE!</v>
      </c>
      <c r="AK173" s="960" t="e">
        <f t="shared" si="84"/>
        <v>#VALUE!</v>
      </c>
      <c r="AL173" s="989">
        <f t="shared" si="85"/>
        <v>30</v>
      </c>
      <c r="AM173" s="959">
        <f t="shared" si="66"/>
        <v>30</v>
      </c>
      <c r="AN173" s="985">
        <f t="shared" si="86"/>
        <v>0</v>
      </c>
      <c r="AS173" s="198"/>
      <c r="AU173" s="39"/>
      <c r="AV173" s="39"/>
    </row>
    <row r="174" spans="2:48" ht="13.15" customHeight="1" x14ac:dyDescent="0.2">
      <c r="B174" s="20"/>
      <c r="C174" s="35"/>
      <c r="D174" s="175" t="str">
        <f>IF(op!D62=0,"",op!D62)</f>
        <v/>
      </c>
      <c r="E174" s="175" t="str">
        <f>IF(op!E62=0,"",op!E62)</f>
        <v/>
      </c>
      <c r="F174" s="175" t="str">
        <f>IF(op!F62=0,"",op!F62)</f>
        <v/>
      </c>
      <c r="G174" s="38" t="str">
        <f>IF(op!G62=0,"",op!G62+1)</f>
        <v/>
      </c>
      <c r="H174" s="1184" t="str">
        <f>IF(op!H62=0,"",op!H62)</f>
        <v/>
      </c>
      <c r="I174" s="38" t="str">
        <f>IF(op!I62=0,"",op!I62)</f>
        <v/>
      </c>
      <c r="J174" s="177" t="str">
        <f t="shared" si="75"/>
        <v/>
      </c>
      <c r="K174" s="1185" t="str">
        <f>IF(op!K62="","",op!K62)</f>
        <v/>
      </c>
      <c r="L174" s="872"/>
      <c r="M174" s="860" t="str">
        <f>IF(K174="","",IF(op!M62=0,0,op!M62))</f>
        <v/>
      </c>
      <c r="N174" s="860" t="str">
        <f>IF(K174="","",IF(op!N62=0,0,op!N62))</f>
        <v/>
      </c>
      <c r="O174" s="990" t="str">
        <f t="shared" si="68"/>
        <v/>
      </c>
      <c r="P174" s="991" t="str">
        <f t="shared" si="69"/>
        <v/>
      </c>
      <c r="Q174" s="991" t="str">
        <f t="shared" si="70"/>
        <v/>
      </c>
      <c r="R174" s="872"/>
      <c r="S174" s="934" t="str">
        <f t="shared" si="76"/>
        <v/>
      </c>
      <c r="T174" s="934" t="str">
        <f t="shared" si="77"/>
        <v/>
      </c>
      <c r="U174" s="1055" t="str">
        <f t="shared" si="71"/>
        <v/>
      </c>
      <c r="V174" s="6"/>
      <c r="W174" s="24"/>
      <c r="Z174" s="979" t="str">
        <f t="shared" si="78"/>
        <v/>
      </c>
      <c r="AA174" s="980">
        <f>+tab!$C$156</f>
        <v>0.62</v>
      </c>
      <c r="AB174" s="981" t="e">
        <f t="shared" si="72"/>
        <v>#VALUE!</v>
      </c>
      <c r="AC174" s="981" t="e">
        <f t="shared" si="73"/>
        <v>#VALUE!</v>
      </c>
      <c r="AD174" s="981" t="e">
        <f t="shared" si="74"/>
        <v>#VALUE!</v>
      </c>
      <c r="AE174" s="982" t="e">
        <f t="shared" si="79"/>
        <v>#VALUE!</v>
      </c>
      <c r="AF174" s="982" t="e">
        <f t="shared" si="80"/>
        <v>#VALUE!</v>
      </c>
      <c r="AG174" s="983">
        <f>IF(H174&gt;8,tab!C$157,tab!C$160)</f>
        <v>0.5</v>
      </c>
      <c r="AH174" s="957">
        <f t="shared" si="81"/>
        <v>0</v>
      </c>
      <c r="AI174" s="957">
        <f t="shared" si="82"/>
        <v>0</v>
      </c>
      <c r="AJ174" s="984" t="e">
        <f t="shared" si="83"/>
        <v>#VALUE!</v>
      </c>
      <c r="AK174" s="960" t="e">
        <f t="shared" si="84"/>
        <v>#VALUE!</v>
      </c>
      <c r="AL174" s="989">
        <f t="shared" si="85"/>
        <v>30</v>
      </c>
      <c r="AM174" s="959">
        <f t="shared" si="66"/>
        <v>30</v>
      </c>
      <c r="AN174" s="985">
        <f t="shared" si="86"/>
        <v>0</v>
      </c>
      <c r="AS174" s="198"/>
      <c r="AU174" s="39"/>
      <c r="AV174" s="39"/>
    </row>
    <row r="175" spans="2:48" ht="13.15" customHeight="1" x14ac:dyDescent="0.2">
      <c r="B175" s="20"/>
      <c r="C175" s="35"/>
      <c r="D175" s="175" t="str">
        <f>IF(op!D63=0,"",op!D63)</f>
        <v/>
      </c>
      <c r="E175" s="175" t="str">
        <f>IF(op!E63=0,"",op!E63)</f>
        <v/>
      </c>
      <c r="F175" s="175" t="str">
        <f>IF(op!F63=0,"",op!F63)</f>
        <v/>
      </c>
      <c r="G175" s="38" t="str">
        <f>IF(op!G63=0,"",op!G63+1)</f>
        <v/>
      </c>
      <c r="H175" s="1184" t="str">
        <f>IF(op!H63=0,"",op!H63)</f>
        <v/>
      </c>
      <c r="I175" s="38" t="str">
        <f>IF(op!I63=0,"",op!I63)</f>
        <v/>
      </c>
      <c r="J175" s="177" t="str">
        <f t="shared" si="75"/>
        <v/>
      </c>
      <c r="K175" s="1185" t="str">
        <f>IF(op!K63="","",op!K63)</f>
        <v/>
      </c>
      <c r="L175" s="872"/>
      <c r="M175" s="860" t="str">
        <f>IF(K175="","",IF(op!M63=0,0,op!M63))</f>
        <v/>
      </c>
      <c r="N175" s="860" t="str">
        <f>IF(K175="","",IF(op!N63=0,0,op!N63))</f>
        <v/>
      </c>
      <c r="O175" s="990" t="str">
        <f t="shared" si="68"/>
        <v/>
      </c>
      <c r="P175" s="991" t="str">
        <f t="shared" si="69"/>
        <v/>
      </c>
      <c r="Q175" s="991" t="str">
        <f t="shared" si="70"/>
        <v/>
      </c>
      <c r="R175" s="872"/>
      <c r="S175" s="934" t="str">
        <f t="shared" si="76"/>
        <v/>
      </c>
      <c r="T175" s="934" t="str">
        <f t="shared" si="77"/>
        <v/>
      </c>
      <c r="U175" s="1055" t="str">
        <f t="shared" si="71"/>
        <v/>
      </c>
      <c r="V175" s="6"/>
      <c r="W175" s="24"/>
      <c r="Z175" s="979" t="str">
        <f t="shared" si="78"/>
        <v/>
      </c>
      <c r="AA175" s="980">
        <f>+tab!$C$156</f>
        <v>0.62</v>
      </c>
      <c r="AB175" s="981" t="e">
        <f t="shared" si="72"/>
        <v>#VALUE!</v>
      </c>
      <c r="AC175" s="981" t="e">
        <f t="shared" si="73"/>
        <v>#VALUE!</v>
      </c>
      <c r="AD175" s="981" t="e">
        <f t="shared" si="74"/>
        <v>#VALUE!</v>
      </c>
      <c r="AE175" s="982" t="e">
        <f t="shared" si="79"/>
        <v>#VALUE!</v>
      </c>
      <c r="AF175" s="982" t="e">
        <f t="shared" si="80"/>
        <v>#VALUE!</v>
      </c>
      <c r="AG175" s="983">
        <f>IF(H175&gt;8,tab!C$157,tab!C$160)</f>
        <v>0.5</v>
      </c>
      <c r="AH175" s="957">
        <f t="shared" si="81"/>
        <v>0</v>
      </c>
      <c r="AI175" s="957">
        <f t="shared" si="82"/>
        <v>0</v>
      </c>
      <c r="AJ175" s="984" t="e">
        <f t="shared" si="83"/>
        <v>#VALUE!</v>
      </c>
      <c r="AK175" s="960" t="e">
        <f t="shared" si="84"/>
        <v>#VALUE!</v>
      </c>
      <c r="AL175" s="989">
        <f t="shared" si="85"/>
        <v>30</v>
      </c>
      <c r="AM175" s="959">
        <f t="shared" si="66"/>
        <v>30</v>
      </c>
      <c r="AN175" s="985">
        <f t="shared" si="86"/>
        <v>0</v>
      </c>
      <c r="AS175" s="198"/>
      <c r="AU175" s="39"/>
      <c r="AV175" s="39"/>
    </row>
    <row r="176" spans="2:48" ht="13.15" customHeight="1" x14ac:dyDescent="0.2">
      <c r="B176" s="20"/>
      <c r="C176" s="35"/>
      <c r="D176" s="175" t="str">
        <f>IF(op!D64=0,"",op!D64)</f>
        <v/>
      </c>
      <c r="E176" s="175" t="str">
        <f>IF(op!E64=0,"",op!E64)</f>
        <v/>
      </c>
      <c r="F176" s="175" t="str">
        <f>IF(op!F64=0,"",op!F64)</f>
        <v/>
      </c>
      <c r="G176" s="38" t="str">
        <f>IF(op!G64=0,"",op!G64+1)</f>
        <v/>
      </c>
      <c r="H176" s="1184" t="str">
        <f>IF(op!H64=0,"",op!H64)</f>
        <v/>
      </c>
      <c r="I176" s="38" t="str">
        <f>IF(op!I64=0,"",op!I64)</f>
        <v/>
      </c>
      <c r="J176" s="177" t="str">
        <f t="shared" si="75"/>
        <v/>
      </c>
      <c r="K176" s="1185" t="str">
        <f>IF(op!K64="","",op!K64)</f>
        <v/>
      </c>
      <c r="L176" s="872"/>
      <c r="M176" s="860" t="str">
        <f>IF(K176="","",IF(op!M64=0,0,op!M64))</f>
        <v/>
      </c>
      <c r="N176" s="860" t="str">
        <f>IF(K176="","",IF(op!N64=0,0,op!N64))</f>
        <v/>
      </c>
      <c r="O176" s="990" t="str">
        <f t="shared" si="68"/>
        <v/>
      </c>
      <c r="P176" s="991" t="str">
        <f t="shared" si="69"/>
        <v/>
      </c>
      <c r="Q176" s="991" t="str">
        <f t="shared" si="70"/>
        <v/>
      </c>
      <c r="R176" s="872"/>
      <c r="S176" s="934" t="str">
        <f t="shared" si="76"/>
        <v/>
      </c>
      <c r="T176" s="934" t="str">
        <f t="shared" si="77"/>
        <v/>
      </c>
      <c r="U176" s="1055" t="str">
        <f t="shared" si="71"/>
        <v/>
      </c>
      <c r="V176" s="6"/>
      <c r="W176" s="24"/>
      <c r="Z176" s="979" t="str">
        <f t="shared" si="78"/>
        <v/>
      </c>
      <c r="AA176" s="980">
        <f>+tab!$C$156</f>
        <v>0.62</v>
      </c>
      <c r="AB176" s="981" t="e">
        <f t="shared" si="72"/>
        <v>#VALUE!</v>
      </c>
      <c r="AC176" s="981" t="e">
        <f t="shared" si="73"/>
        <v>#VALUE!</v>
      </c>
      <c r="AD176" s="981" t="e">
        <f t="shared" si="74"/>
        <v>#VALUE!</v>
      </c>
      <c r="AE176" s="982" t="e">
        <f t="shared" si="79"/>
        <v>#VALUE!</v>
      </c>
      <c r="AF176" s="982" t="e">
        <f t="shared" si="80"/>
        <v>#VALUE!</v>
      </c>
      <c r="AG176" s="983">
        <f>IF(H176&gt;8,tab!C$157,tab!C$160)</f>
        <v>0.5</v>
      </c>
      <c r="AH176" s="957">
        <f t="shared" si="81"/>
        <v>0</v>
      </c>
      <c r="AI176" s="957">
        <f t="shared" si="82"/>
        <v>0</v>
      </c>
      <c r="AJ176" s="984" t="e">
        <f t="shared" si="83"/>
        <v>#VALUE!</v>
      </c>
      <c r="AK176" s="960" t="e">
        <f t="shared" si="84"/>
        <v>#VALUE!</v>
      </c>
      <c r="AL176" s="989">
        <f t="shared" si="85"/>
        <v>30</v>
      </c>
      <c r="AM176" s="959">
        <f t="shared" si="66"/>
        <v>30</v>
      </c>
      <c r="AN176" s="985">
        <f t="shared" si="86"/>
        <v>0</v>
      </c>
      <c r="AS176" s="198"/>
      <c r="AU176" s="39"/>
      <c r="AV176" s="39"/>
    </row>
    <row r="177" spans="2:48" ht="13.15" customHeight="1" x14ac:dyDescent="0.2">
      <c r="B177" s="20"/>
      <c r="C177" s="35"/>
      <c r="D177" s="175" t="str">
        <f>IF(op!D65=0,"",op!D65)</f>
        <v/>
      </c>
      <c r="E177" s="175" t="str">
        <f>IF(op!E65=0,"",op!E65)</f>
        <v/>
      </c>
      <c r="F177" s="175" t="str">
        <f>IF(op!F65=0,"",op!F65)</f>
        <v/>
      </c>
      <c r="G177" s="38" t="str">
        <f>IF(op!G65=0,"",op!G65+1)</f>
        <v/>
      </c>
      <c r="H177" s="1184" t="str">
        <f>IF(op!H65=0,"",op!H65)</f>
        <v/>
      </c>
      <c r="I177" s="38" t="str">
        <f>IF(op!I65=0,"",op!I65)</f>
        <v/>
      </c>
      <c r="J177" s="177" t="str">
        <f t="shared" si="75"/>
        <v/>
      </c>
      <c r="K177" s="1185" t="str">
        <f>IF(op!K65="","",op!K65)</f>
        <v/>
      </c>
      <c r="L177" s="872"/>
      <c r="M177" s="860" t="str">
        <f>IF(K177="","",IF(op!M65=0,0,op!M65))</f>
        <v/>
      </c>
      <c r="N177" s="860" t="str">
        <f>IF(K177="","",IF(op!N65=0,0,op!N65))</f>
        <v/>
      </c>
      <c r="O177" s="990" t="str">
        <f t="shared" si="68"/>
        <v/>
      </c>
      <c r="P177" s="991" t="str">
        <f t="shared" si="69"/>
        <v/>
      </c>
      <c r="Q177" s="991" t="str">
        <f t="shared" si="70"/>
        <v/>
      </c>
      <c r="R177" s="872"/>
      <c r="S177" s="934" t="str">
        <f t="shared" si="76"/>
        <v/>
      </c>
      <c r="T177" s="934" t="str">
        <f t="shared" si="77"/>
        <v/>
      </c>
      <c r="U177" s="1055" t="str">
        <f t="shared" si="71"/>
        <v/>
      </c>
      <c r="V177" s="6"/>
      <c r="W177" s="24"/>
      <c r="Z177" s="979" t="str">
        <f t="shared" si="78"/>
        <v/>
      </c>
      <c r="AA177" s="980">
        <f>+tab!$C$156</f>
        <v>0.62</v>
      </c>
      <c r="AB177" s="981" t="e">
        <f t="shared" si="72"/>
        <v>#VALUE!</v>
      </c>
      <c r="AC177" s="981" t="e">
        <f t="shared" si="73"/>
        <v>#VALUE!</v>
      </c>
      <c r="AD177" s="981" t="e">
        <f t="shared" si="74"/>
        <v>#VALUE!</v>
      </c>
      <c r="AE177" s="982" t="e">
        <f t="shared" si="79"/>
        <v>#VALUE!</v>
      </c>
      <c r="AF177" s="982" t="e">
        <f t="shared" si="80"/>
        <v>#VALUE!</v>
      </c>
      <c r="AG177" s="983">
        <f>IF(H177&gt;8,tab!C$157,tab!C$160)</f>
        <v>0.5</v>
      </c>
      <c r="AH177" s="957">
        <f t="shared" si="81"/>
        <v>0</v>
      </c>
      <c r="AI177" s="957">
        <f t="shared" si="82"/>
        <v>0</v>
      </c>
      <c r="AJ177" s="984" t="e">
        <f t="shared" si="83"/>
        <v>#VALUE!</v>
      </c>
      <c r="AK177" s="960" t="e">
        <f t="shared" si="84"/>
        <v>#VALUE!</v>
      </c>
      <c r="AL177" s="989">
        <f t="shared" si="85"/>
        <v>30</v>
      </c>
      <c r="AM177" s="959">
        <f t="shared" si="66"/>
        <v>30</v>
      </c>
      <c r="AN177" s="985">
        <f t="shared" si="86"/>
        <v>0</v>
      </c>
      <c r="AS177" s="198"/>
      <c r="AU177" s="39"/>
      <c r="AV177" s="39"/>
    </row>
    <row r="178" spans="2:48" ht="13.15" customHeight="1" x14ac:dyDescent="0.2">
      <c r="B178" s="20"/>
      <c r="C178" s="35"/>
      <c r="D178" s="175" t="str">
        <f>IF(op!D66=0,"",op!D66)</f>
        <v/>
      </c>
      <c r="E178" s="175" t="str">
        <f>IF(op!E66=0,"",op!E66)</f>
        <v/>
      </c>
      <c r="F178" s="175" t="str">
        <f>IF(op!F66=0,"",op!F66)</f>
        <v/>
      </c>
      <c r="G178" s="38" t="str">
        <f>IF(op!G66=0,"",op!G66+1)</f>
        <v/>
      </c>
      <c r="H178" s="1184" t="str">
        <f>IF(op!H66=0,"",op!H66)</f>
        <v/>
      </c>
      <c r="I178" s="38" t="str">
        <f>IF(op!I66=0,"",op!I66)</f>
        <v/>
      </c>
      <c r="J178" s="177" t="str">
        <f t="shared" si="75"/>
        <v/>
      </c>
      <c r="K178" s="1185" t="str">
        <f>IF(op!K66="","",op!K66)</f>
        <v/>
      </c>
      <c r="L178" s="872"/>
      <c r="M178" s="860" t="str">
        <f>IF(K178="","",IF(op!M66=0,0,op!M66))</f>
        <v/>
      </c>
      <c r="N178" s="860" t="str">
        <f>IF(K178="","",IF(op!N66=0,0,op!N66))</f>
        <v/>
      </c>
      <c r="O178" s="990" t="str">
        <f t="shared" si="68"/>
        <v/>
      </c>
      <c r="P178" s="991" t="str">
        <f t="shared" si="69"/>
        <v/>
      </c>
      <c r="Q178" s="991" t="str">
        <f t="shared" si="70"/>
        <v/>
      </c>
      <c r="R178" s="872"/>
      <c r="S178" s="934" t="str">
        <f t="shared" si="76"/>
        <v/>
      </c>
      <c r="T178" s="934" t="str">
        <f t="shared" si="77"/>
        <v/>
      </c>
      <c r="U178" s="1055" t="str">
        <f t="shared" si="71"/>
        <v/>
      </c>
      <c r="V178" s="6"/>
      <c r="W178" s="24"/>
      <c r="Z178" s="979" t="str">
        <f t="shared" si="78"/>
        <v/>
      </c>
      <c r="AA178" s="980">
        <f>+tab!$C$156</f>
        <v>0.62</v>
      </c>
      <c r="AB178" s="981" t="e">
        <f t="shared" si="72"/>
        <v>#VALUE!</v>
      </c>
      <c r="AC178" s="981" t="e">
        <f t="shared" si="73"/>
        <v>#VALUE!</v>
      </c>
      <c r="AD178" s="981" t="e">
        <f t="shared" si="74"/>
        <v>#VALUE!</v>
      </c>
      <c r="AE178" s="982" t="e">
        <f t="shared" si="79"/>
        <v>#VALUE!</v>
      </c>
      <c r="AF178" s="982" t="e">
        <f t="shared" si="80"/>
        <v>#VALUE!</v>
      </c>
      <c r="AG178" s="983">
        <f>IF(H178&gt;8,tab!C$157,tab!C$160)</f>
        <v>0.5</v>
      </c>
      <c r="AH178" s="957">
        <f t="shared" si="81"/>
        <v>0</v>
      </c>
      <c r="AI178" s="957">
        <f t="shared" si="82"/>
        <v>0</v>
      </c>
      <c r="AJ178" s="984" t="e">
        <f t="shared" si="83"/>
        <v>#VALUE!</v>
      </c>
      <c r="AK178" s="960" t="e">
        <f t="shared" si="84"/>
        <v>#VALUE!</v>
      </c>
      <c r="AL178" s="989">
        <f t="shared" si="85"/>
        <v>30</v>
      </c>
      <c r="AM178" s="959">
        <f t="shared" si="66"/>
        <v>30</v>
      </c>
      <c r="AN178" s="985">
        <f t="shared" si="86"/>
        <v>0</v>
      </c>
      <c r="AS178" s="198"/>
      <c r="AU178" s="39"/>
      <c r="AV178" s="39"/>
    </row>
    <row r="179" spans="2:48" ht="13.15" customHeight="1" x14ac:dyDescent="0.2">
      <c r="B179" s="20"/>
      <c r="C179" s="35"/>
      <c r="D179" s="175" t="str">
        <f>IF(op!D67=0,"",op!D67)</f>
        <v/>
      </c>
      <c r="E179" s="175" t="str">
        <f>IF(op!E67=0,"",op!E67)</f>
        <v/>
      </c>
      <c r="F179" s="175" t="str">
        <f>IF(op!F67=0,"",op!F67)</f>
        <v/>
      </c>
      <c r="G179" s="38" t="str">
        <f>IF(op!G67=0,"",op!G67+1)</f>
        <v/>
      </c>
      <c r="H179" s="1184" t="str">
        <f>IF(op!H67=0,"",op!H67)</f>
        <v/>
      </c>
      <c r="I179" s="38" t="str">
        <f>IF(op!I67=0,"",op!I67)</f>
        <v/>
      </c>
      <c r="J179" s="177" t="str">
        <f t="shared" si="75"/>
        <v/>
      </c>
      <c r="K179" s="1185" t="str">
        <f>IF(op!K67="","",op!K67)</f>
        <v/>
      </c>
      <c r="L179" s="872"/>
      <c r="M179" s="860" t="str">
        <f>IF(K179="","",IF(op!M67=0,0,op!M67))</f>
        <v/>
      </c>
      <c r="N179" s="860" t="str">
        <f>IF(K179="","",IF(op!N67=0,0,op!N67))</f>
        <v/>
      </c>
      <c r="O179" s="990" t="str">
        <f t="shared" si="68"/>
        <v/>
      </c>
      <c r="P179" s="991" t="str">
        <f t="shared" si="69"/>
        <v/>
      </c>
      <c r="Q179" s="991" t="str">
        <f t="shared" si="70"/>
        <v/>
      </c>
      <c r="R179" s="872"/>
      <c r="S179" s="934" t="str">
        <f t="shared" si="76"/>
        <v/>
      </c>
      <c r="T179" s="934" t="str">
        <f t="shared" si="77"/>
        <v/>
      </c>
      <c r="U179" s="1055" t="str">
        <f t="shared" si="71"/>
        <v/>
      </c>
      <c r="V179" s="6"/>
      <c r="W179" s="24"/>
      <c r="Z179" s="979" t="str">
        <f t="shared" si="78"/>
        <v/>
      </c>
      <c r="AA179" s="980">
        <f>+tab!$C$156</f>
        <v>0.62</v>
      </c>
      <c r="AB179" s="981" t="e">
        <f t="shared" si="72"/>
        <v>#VALUE!</v>
      </c>
      <c r="AC179" s="981" t="e">
        <f t="shared" si="73"/>
        <v>#VALUE!</v>
      </c>
      <c r="AD179" s="981" t="e">
        <f t="shared" si="74"/>
        <v>#VALUE!</v>
      </c>
      <c r="AE179" s="982" t="e">
        <f t="shared" si="79"/>
        <v>#VALUE!</v>
      </c>
      <c r="AF179" s="982" t="e">
        <f t="shared" si="80"/>
        <v>#VALUE!</v>
      </c>
      <c r="AG179" s="983">
        <f>IF(H179&gt;8,tab!C$157,tab!C$160)</f>
        <v>0.5</v>
      </c>
      <c r="AH179" s="957">
        <f t="shared" si="81"/>
        <v>0</v>
      </c>
      <c r="AI179" s="957">
        <f t="shared" si="82"/>
        <v>0</v>
      </c>
      <c r="AJ179" s="984" t="e">
        <f t="shared" si="83"/>
        <v>#VALUE!</v>
      </c>
      <c r="AK179" s="960" t="e">
        <f t="shared" si="84"/>
        <v>#VALUE!</v>
      </c>
      <c r="AL179" s="989">
        <f t="shared" si="85"/>
        <v>30</v>
      </c>
      <c r="AM179" s="959">
        <f t="shared" si="66"/>
        <v>30</v>
      </c>
      <c r="AN179" s="985">
        <f t="shared" si="86"/>
        <v>0</v>
      </c>
      <c r="AS179" s="198"/>
      <c r="AU179" s="39"/>
      <c r="AV179" s="39"/>
    </row>
    <row r="180" spans="2:48" ht="13.15" customHeight="1" x14ac:dyDescent="0.2">
      <c r="B180" s="20"/>
      <c r="C180" s="35"/>
      <c r="D180" s="175" t="str">
        <f>IF(op!D68=0,"",op!D68)</f>
        <v/>
      </c>
      <c r="E180" s="175" t="str">
        <f>IF(op!E68=0,"",op!E68)</f>
        <v/>
      </c>
      <c r="F180" s="175" t="str">
        <f>IF(op!F68=0,"",op!F68)</f>
        <v/>
      </c>
      <c r="G180" s="38" t="str">
        <f>IF(op!G68=0,"",op!G68+1)</f>
        <v/>
      </c>
      <c r="H180" s="1184" t="str">
        <f>IF(op!H68=0,"",op!H68)</f>
        <v/>
      </c>
      <c r="I180" s="38" t="str">
        <f>IF(op!I68=0,"",op!I68)</f>
        <v/>
      </c>
      <c r="J180" s="177" t="str">
        <f t="shared" si="75"/>
        <v/>
      </c>
      <c r="K180" s="1185" t="str">
        <f>IF(op!K68="","",op!K68)</f>
        <v/>
      </c>
      <c r="L180" s="872"/>
      <c r="M180" s="860" t="str">
        <f>IF(K180="","",IF(op!M68=0,0,op!M68))</f>
        <v/>
      </c>
      <c r="N180" s="860" t="str">
        <f>IF(K180="","",IF(op!N68=0,0,op!N68))</f>
        <v/>
      </c>
      <c r="O180" s="990" t="str">
        <f t="shared" si="68"/>
        <v/>
      </c>
      <c r="P180" s="991" t="str">
        <f t="shared" si="69"/>
        <v/>
      </c>
      <c r="Q180" s="991" t="str">
        <f t="shared" si="70"/>
        <v/>
      </c>
      <c r="R180" s="872"/>
      <c r="S180" s="934" t="str">
        <f t="shared" si="76"/>
        <v/>
      </c>
      <c r="T180" s="934" t="str">
        <f t="shared" si="77"/>
        <v/>
      </c>
      <c r="U180" s="1055" t="str">
        <f t="shared" si="71"/>
        <v/>
      </c>
      <c r="V180" s="6"/>
      <c r="W180" s="24"/>
      <c r="Z180" s="979" t="str">
        <f t="shared" si="78"/>
        <v/>
      </c>
      <c r="AA180" s="980">
        <f>+tab!$C$156</f>
        <v>0.62</v>
      </c>
      <c r="AB180" s="981" t="e">
        <f t="shared" si="72"/>
        <v>#VALUE!</v>
      </c>
      <c r="AC180" s="981" t="e">
        <f t="shared" si="73"/>
        <v>#VALUE!</v>
      </c>
      <c r="AD180" s="981" t="e">
        <f t="shared" si="74"/>
        <v>#VALUE!</v>
      </c>
      <c r="AE180" s="982" t="e">
        <f t="shared" si="79"/>
        <v>#VALUE!</v>
      </c>
      <c r="AF180" s="982" t="e">
        <f t="shared" si="80"/>
        <v>#VALUE!</v>
      </c>
      <c r="AG180" s="983">
        <f>IF(H180&gt;8,tab!C$157,tab!C$160)</f>
        <v>0.5</v>
      </c>
      <c r="AH180" s="957">
        <f t="shared" si="81"/>
        <v>0</v>
      </c>
      <c r="AI180" s="957">
        <f t="shared" si="82"/>
        <v>0</v>
      </c>
      <c r="AJ180" s="984" t="e">
        <f t="shared" si="83"/>
        <v>#VALUE!</v>
      </c>
      <c r="AK180" s="960" t="e">
        <f t="shared" si="84"/>
        <v>#VALUE!</v>
      </c>
      <c r="AL180" s="989">
        <f t="shared" si="85"/>
        <v>30</v>
      </c>
      <c r="AM180" s="959">
        <f t="shared" si="66"/>
        <v>30</v>
      </c>
      <c r="AN180" s="985">
        <f t="shared" si="86"/>
        <v>0</v>
      </c>
      <c r="AS180" s="198"/>
      <c r="AU180" s="39"/>
      <c r="AV180" s="39"/>
    </row>
    <row r="181" spans="2:48" ht="13.15" customHeight="1" x14ac:dyDescent="0.2">
      <c r="B181" s="20"/>
      <c r="C181" s="35"/>
      <c r="D181" s="175" t="str">
        <f>IF(op!D69=0,"",op!D69)</f>
        <v/>
      </c>
      <c r="E181" s="175" t="str">
        <f>IF(op!E69=0,"",op!E69)</f>
        <v/>
      </c>
      <c r="F181" s="175" t="str">
        <f>IF(op!F69=0,"",op!F69)</f>
        <v/>
      </c>
      <c r="G181" s="38" t="str">
        <f>IF(op!G69=0,"",op!G69+1)</f>
        <v/>
      </c>
      <c r="H181" s="1184" t="str">
        <f>IF(op!H69=0,"",op!H69)</f>
        <v/>
      </c>
      <c r="I181" s="38" t="str">
        <f>IF(op!I69=0,"",op!I69)</f>
        <v/>
      </c>
      <c r="J181" s="177" t="str">
        <f t="shared" si="75"/>
        <v/>
      </c>
      <c r="K181" s="1185" t="str">
        <f>IF(op!K69="","",op!K69)</f>
        <v/>
      </c>
      <c r="L181" s="872"/>
      <c r="M181" s="860" t="str">
        <f>IF(K181="","",IF(op!M69=0,0,op!M69))</f>
        <v/>
      </c>
      <c r="N181" s="860" t="str">
        <f>IF(K181="","",IF(op!N69=0,0,op!N69))</f>
        <v/>
      </c>
      <c r="O181" s="990" t="str">
        <f t="shared" si="68"/>
        <v/>
      </c>
      <c r="P181" s="991" t="str">
        <f t="shared" si="69"/>
        <v/>
      </c>
      <c r="Q181" s="991" t="str">
        <f t="shared" si="70"/>
        <v/>
      </c>
      <c r="R181" s="872"/>
      <c r="S181" s="934" t="str">
        <f t="shared" si="76"/>
        <v/>
      </c>
      <c r="T181" s="934" t="str">
        <f t="shared" si="77"/>
        <v/>
      </c>
      <c r="U181" s="1055" t="str">
        <f t="shared" si="71"/>
        <v/>
      </c>
      <c r="V181" s="6"/>
      <c r="W181" s="24"/>
      <c r="Z181" s="979" t="str">
        <f t="shared" si="78"/>
        <v/>
      </c>
      <c r="AA181" s="980">
        <f>+tab!$C$156</f>
        <v>0.62</v>
      </c>
      <c r="AB181" s="981" t="e">
        <f t="shared" si="72"/>
        <v>#VALUE!</v>
      </c>
      <c r="AC181" s="981" t="e">
        <f t="shared" si="73"/>
        <v>#VALUE!</v>
      </c>
      <c r="AD181" s="981" t="e">
        <f t="shared" si="74"/>
        <v>#VALUE!</v>
      </c>
      <c r="AE181" s="982" t="e">
        <f t="shared" si="79"/>
        <v>#VALUE!</v>
      </c>
      <c r="AF181" s="982" t="e">
        <f t="shared" si="80"/>
        <v>#VALUE!</v>
      </c>
      <c r="AG181" s="983">
        <f>IF(H181&gt;8,tab!C$157,tab!C$160)</f>
        <v>0.5</v>
      </c>
      <c r="AH181" s="957">
        <f t="shared" si="81"/>
        <v>0</v>
      </c>
      <c r="AI181" s="957">
        <f t="shared" si="82"/>
        <v>0</v>
      </c>
      <c r="AJ181" s="984" t="e">
        <f t="shared" si="83"/>
        <v>#VALUE!</v>
      </c>
      <c r="AK181" s="960" t="e">
        <f t="shared" si="84"/>
        <v>#VALUE!</v>
      </c>
      <c r="AL181" s="989">
        <f t="shared" si="85"/>
        <v>30</v>
      </c>
      <c r="AM181" s="959">
        <f t="shared" si="66"/>
        <v>30</v>
      </c>
      <c r="AN181" s="985">
        <f t="shared" si="86"/>
        <v>0</v>
      </c>
      <c r="AS181" s="198"/>
      <c r="AU181" s="39"/>
      <c r="AV181" s="39"/>
    </row>
    <row r="182" spans="2:48" ht="13.15" customHeight="1" x14ac:dyDescent="0.2">
      <c r="B182" s="20"/>
      <c r="C182" s="35"/>
      <c r="D182" s="175" t="str">
        <f>IF(op!D70=0,"",op!D70)</f>
        <v/>
      </c>
      <c r="E182" s="175" t="str">
        <f>IF(op!E70=0,"",op!E70)</f>
        <v/>
      </c>
      <c r="F182" s="175" t="str">
        <f>IF(op!F70=0,"",op!F70)</f>
        <v/>
      </c>
      <c r="G182" s="38" t="str">
        <f>IF(op!G70=0,"",op!G70+1)</f>
        <v/>
      </c>
      <c r="H182" s="1184" t="str">
        <f>IF(op!H70=0,"",op!H70)</f>
        <v/>
      </c>
      <c r="I182" s="38" t="str">
        <f>IF(op!I70=0,"",op!I70)</f>
        <v/>
      </c>
      <c r="J182" s="177" t="str">
        <f t="shared" si="75"/>
        <v/>
      </c>
      <c r="K182" s="1185" t="str">
        <f>IF(op!K70="","",op!K70)</f>
        <v/>
      </c>
      <c r="L182" s="872"/>
      <c r="M182" s="860" t="str">
        <f>IF(K182="","",IF(op!M70=0,0,op!M70))</f>
        <v/>
      </c>
      <c r="N182" s="860" t="str">
        <f>IF(K182="","",IF(op!N70=0,0,op!N70))</f>
        <v/>
      </c>
      <c r="O182" s="990" t="str">
        <f t="shared" si="68"/>
        <v/>
      </c>
      <c r="P182" s="991" t="str">
        <f t="shared" si="69"/>
        <v/>
      </c>
      <c r="Q182" s="991" t="str">
        <f t="shared" si="70"/>
        <v/>
      </c>
      <c r="R182" s="872"/>
      <c r="S182" s="934" t="str">
        <f t="shared" si="76"/>
        <v/>
      </c>
      <c r="T182" s="934" t="str">
        <f t="shared" si="77"/>
        <v/>
      </c>
      <c r="U182" s="1055" t="str">
        <f t="shared" si="71"/>
        <v/>
      </c>
      <c r="V182" s="6"/>
      <c r="W182" s="24"/>
      <c r="Z182" s="979" t="str">
        <f t="shared" si="78"/>
        <v/>
      </c>
      <c r="AA182" s="980">
        <f>+tab!$C$156</f>
        <v>0.62</v>
      </c>
      <c r="AB182" s="981" t="e">
        <f t="shared" si="72"/>
        <v>#VALUE!</v>
      </c>
      <c r="AC182" s="981" t="e">
        <f t="shared" si="73"/>
        <v>#VALUE!</v>
      </c>
      <c r="AD182" s="981" t="e">
        <f t="shared" si="74"/>
        <v>#VALUE!</v>
      </c>
      <c r="AE182" s="982" t="e">
        <f t="shared" si="79"/>
        <v>#VALUE!</v>
      </c>
      <c r="AF182" s="982" t="e">
        <f t="shared" si="80"/>
        <v>#VALUE!</v>
      </c>
      <c r="AG182" s="983">
        <f>IF(H182&gt;8,tab!C$157,tab!C$160)</f>
        <v>0.5</v>
      </c>
      <c r="AH182" s="957">
        <f t="shared" si="81"/>
        <v>0</v>
      </c>
      <c r="AI182" s="957">
        <f t="shared" si="82"/>
        <v>0</v>
      </c>
      <c r="AJ182" s="984" t="e">
        <f t="shared" si="83"/>
        <v>#VALUE!</v>
      </c>
      <c r="AK182" s="960" t="e">
        <f t="shared" si="84"/>
        <v>#VALUE!</v>
      </c>
      <c r="AL182" s="989">
        <f t="shared" si="85"/>
        <v>30</v>
      </c>
      <c r="AM182" s="959">
        <f t="shared" si="66"/>
        <v>30</v>
      </c>
      <c r="AN182" s="985">
        <f t="shared" si="86"/>
        <v>0</v>
      </c>
      <c r="AS182" s="198"/>
      <c r="AU182" s="39"/>
      <c r="AV182" s="39"/>
    </row>
    <row r="183" spans="2:48" ht="13.15" customHeight="1" x14ac:dyDescent="0.2">
      <c r="B183" s="20"/>
      <c r="C183" s="35"/>
      <c r="D183" s="175" t="str">
        <f>IF(op!D71=0,"",op!D71)</f>
        <v/>
      </c>
      <c r="E183" s="175" t="str">
        <f>IF(op!E71=0,"",op!E71)</f>
        <v/>
      </c>
      <c r="F183" s="175" t="str">
        <f>IF(op!F71=0,"",op!F71)</f>
        <v/>
      </c>
      <c r="G183" s="38" t="str">
        <f>IF(op!G71=0,"",op!G71+1)</f>
        <v/>
      </c>
      <c r="H183" s="1184" t="str">
        <f>IF(op!H71=0,"",op!H71)</f>
        <v/>
      </c>
      <c r="I183" s="38" t="str">
        <f>IF(op!I71=0,"",op!I71)</f>
        <v/>
      </c>
      <c r="J183" s="177" t="str">
        <f t="shared" si="75"/>
        <v/>
      </c>
      <c r="K183" s="1185" t="str">
        <f>IF(op!K71="","",op!K71)</f>
        <v/>
      </c>
      <c r="L183" s="872"/>
      <c r="M183" s="860" t="str">
        <f>IF(K183="","",IF(op!M71=0,0,op!M71))</f>
        <v/>
      </c>
      <c r="N183" s="860" t="str">
        <f>IF(K183="","",IF(op!N71=0,0,op!N71))</f>
        <v/>
      </c>
      <c r="O183" s="990" t="str">
        <f t="shared" si="68"/>
        <v/>
      </c>
      <c r="P183" s="991" t="str">
        <f t="shared" si="69"/>
        <v/>
      </c>
      <c r="Q183" s="991" t="str">
        <f t="shared" si="70"/>
        <v/>
      </c>
      <c r="R183" s="872"/>
      <c r="S183" s="934" t="str">
        <f t="shared" si="76"/>
        <v/>
      </c>
      <c r="T183" s="934" t="str">
        <f t="shared" si="77"/>
        <v/>
      </c>
      <c r="U183" s="1055" t="str">
        <f t="shared" si="71"/>
        <v/>
      </c>
      <c r="V183" s="6"/>
      <c r="W183" s="24"/>
      <c r="Z183" s="979" t="str">
        <f t="shared" si="78"/>
        <v/>
      </c>
      <c r="AA183" s="980">
        <f>+tab!$C$156</f>
        <v>0.62</v>
      </c>
      <c r="AB183" s="981" t="e">
        <f t="shared" si="72"/>
        <v>#VALUE!</v>
      </c>
      <c r="AC183" s="981" t="e">
        <f t="shared" si="73"/>
        <v>#VALUE!</v>
      </c>
      <c r="AD183" s="981" t="e">
        <f t="shared" si="74"/>
        <v>#VALUE!</v>
      </c>
      <c r="AE183" s="982" t="e">
        <f t="shared" si="79"/>
        <v>#VALUE!</v>
      </c>
      <c r="AF183" s="982" t="e">
        <f t="shared" si="80"/>
        <v>#VALUE!</v>
      </c>
      <c r="AG183" s="983">
        <f>IF(H183&gt;8,tab!C$157,tab!C$160)</f>
        <v>0.5</v>
      </c>
      <c r="AH183" s="957">
        <f t="shared" si="81"/>
        <v>0</v>
      </c>
      <c r="AI183" s="957">
        <f t="shared" si="82"/>
        <v>0</v>
      </c>
      <c r="AJ183" s="984" t="e">
        <f t="shared" si="83"/>
        <v>#VALUE!</v>
      </c>
      <c r="AK183" s="960" t="e">
        <f t="shared" si="84"/>
        <v>#VALUE!</v>
      </c>
      <c r="AL183" s="989">
        <f t="shared" si="85"/>
        <v>30</v>
      </c>
      <c r="AM183" s="959">
        <f t="shared" si="66"/>
        <v>30</v>
      </c>
      <c r="AN183" s="985">
        <f t="shared" si="86"/>
        <v>0</v>
      </c>
      <c r="AS183" s="198"/>
      <c r="AU183" s="39"/>
      <c r="AV183" s="39"/>
    </row>
    <row r="184" spans="2:48" ht="13.15" customHeight="1" x14ac:dyDescent="0.2">
      <c r="B184" s="20"/>
      <c r="C184" s="35"/>
      <c r="D184" s="175" t="str">
        <f>IF(op!D72=0,"",op!D72)</f>
        <v/>
      </c>
      <c r="E184" s="175" t="str">
        <f>IF(op!E72=0,"",op!E72)</f>
        <v/>
      </c>
      <c r="F184" s="175" t="str">
        <f>IF(op!F72=0,"",op!F72)</f>
        <v/>
      </c>
      <c r="G184" s="38" t="str">
        <f>IF(op!G72=0,"",op!G72+1)</f>
        <v/>
      </c>
      <c r="H184" s="1184" t="str">
        <f>IF(op!H72=0,"",op!H72)</f>
        <v/>
      </c>
      <c r="I184" s="38" t="str">
        <f>IF(op!I72=0,"",op!I72)</f>
        <v/>
      </c>
      <c r="J184" s="177" t="str">
        <f t="shared" si="75"/>
        <v/>
      </c>
      <c r="K184" s="1185" t="str">
        <f>IF(op!K72="","",op!K72)</f>
        <v/>
      </c>
      <c r="L184" s="872"/>
      <c r="M184" s="860" t="str">
        <f>IF(K184="","",IF(op!M72=0,0,op!M72))</f>
        <v/>
      </c>
      <c r="N184" s="860" t="str">
        <f>IF(K184="","",IF(op!N72=0,0,op!N72))</f>
        <v/>
      </c>
      <c r="O184" s="990" t="str">
        <f t="shared" si="68"/>
        <v/>
      </c>
      <c r="P184" s="991" t="str">
        <f t="shared" si="69"/>
        <v/>
      </c>
      <c r="Q184" s="991" t="str">
        <f t="shared" si="70"/>
        <v/>
      </c>
      <c r="R184" s="872"/>
      <c r="S184" s="934" t="str">
        <f t="shared" si="76"/>
        <v/>
      </c>
      <c r="T184" s="934" t="str">
        <f t="shared" si="77"/>
        <v/>
      </c>
      <c r="U184" s="1055" t="str">
        <f t="shared" si="71"/>
        <v/>
      </c>
      <c r="V184" s="6"/>
      <c r="W184" s="24"/>
      <c r="Z184" s="979" t="str">
        <f t="shared" si="78"/>
        <v/>
      </c>
      <c r="AA184" s="980">
        <f>+tab!$C$156</f>
        <v>0.62</v>
      </c>
      <c r="AB184" s="981" t="e">
        <f t="shared" si="72"/>
        <v>#VALUE!</v>
      </c>
      <c r="AC184" s="981" t="e">
        <f t="shared" si="73"/>
        <v>#VALUE!</v>
      </c>
      <c r="AD184" s="981" t="e">
        <f t="shared" si="74"/>
        <v>#VALUE!</v>
      </c>
      <c r="AE184" s="982" t="e">
        <f t="shared" si="79"/>
        <v>#VALUE!</v>
      </c>
      <c r="AF184" s="982" t="e">
        <f t="shared" si="80"/>
        <v>#VALUE!</v>
      </c>
      <c r="AG184" s="983">
        <f>IF(H184&gt;8,tab!C$157,tab!C$160)</f>
        <v>0.5</v>
      </c>
      <c r="AH184" s="957">
        <f t="shared" si="81"/>
        <v>0</v>
      </c>
      <c r="AI184" s="957">
        <f t="shared" si="82"/>
        <v>0</v>
      </c>
      <c r="AJ184" s="984" t="e">
        <f t="shared" si="83"/>
        <v>#VALUE!</v>
      </c>
      <c r="AK184" s="960" t="e">
        <f t="shared" si="84"/>
        <v>#VALUE!</v>
      </c>
      <c r="AL184" s="989">
        <f t="shared" si="85"/>
        <v>30</v>
      </c>
      <c r="AM184" s="959">
        <f t="shared" si="66"/>
        <v>30</v>
      </c>
      <c r="AN184" s="985">
        <f t="shared" si="86"/>
        <v>0</v>
      </c>
      <c r="AS184" s="198"/>
      <c r="AU184" s="39"/>
      <c r="AV184" s="39"/>
    </row>
    <row r="185" spans="2:48" ht="13.15" customHeight="1" x14ac:dyDescent="0.2">
      <c r="B185" s="20"/>
      <c r="C185" s="35"/>
      <c r="D185" s="175" t="str">
        <f>IF(op!D73=0,"",op!D73)</f>
        <v/>
      </c>
      <c r="E185" s="175" t="str">
        <f>IF(op!E73=0,"",op!E73)</f>
        <v/>
      </c>
      <c r="F185" s="175" t="str">
        <f>IF(op!F73=0,"",op!F73)</f>
        <v/>
      </c>
      <c r="G185" s="38" t="str">
        <f>IF(op!G73=0,"",op!G73+1)</f>
        <v/>
      </c>
      <c r="H185" s="1184" t="str">
        <f>IF(op!H73=0,"",op!H73)</f>
        <v/>
      </c>
      <c r="I185" s="38" t="str">
        <f>IF(op!I73=0,"",op!I73)</f>
        <v/>
      </c>
      <c r="J185" s="177" t="str">
        <f t="shared" si="75"/>
        <v/>
      </c>
      <c r="K185" s="1185" t="str">
        <f>IF(op!K73="","",op!K73)</f>
        <v/>
      </c>
      <c r="L185" s="872"/>
      <c r="M185" s="860" t="str">
        <f>IF(K185="","",IF(op!M73=0,0,op!M73))</f>
        <v/>
      </c>
      <c r="N185" s="860" t="str">
        <f>IF(K185="","",IF(op!N73=0,0,op!N73))</f>
        <v/>
      </c>
      <c r="O185" s="990" t="str">
        <f t="shared" si="68"/>
        <v/>
      </c>
      <c r="P185" s="991" t="str">
        <f t="shared" si="69"/>
        <v/>
      </c>
      <c r="Q185" s="991" t="str">
        <f t="shared" si="70"/>
        <v/>
      </c>
      <c r="R185" s="872"/>
      <c r="S185" s="934" t="str">
        <f t="shared" si="76"/>
        <v/>
      </c>
      <c r="T185" s="934" t="str">
        <f t="shared" si="77"/>
        <v/>
      </c>
      <c r="U185" s="1055" t="str">
        <f t="shared" si="71"/>
        <v/>
      </c>
      <c r="V185" s="6"/>
      <c r="W185" s="24"/>
      <c r="Z185" s="979" t="str">
        <f t="shared" si="78"/>
        <v/>
      </c>
      <c r="AA185" s="980">
        <f>+tab!$C$156</f>
        <v>0.62</v>
      </c>
      <c r="AB185" s="981" t="e">
        <f t="shared" si="72"/>
        <v>#VALUE!</v>
      </c>
      <c r="AC185" s="981" t="e">
        <f t="shared" si="73"/>
        <v>#VALUE!</v>
      </c>
      <c r="AD185" s="981" t="e">
        <f t="shared" si="74"/>
        <v>#VALUE!</v>
      </c>
      <c r="AE185" s="982" t="e">
        <f t="shared" si="79"/>
        <v>#VALUE!</v>
      </c>
      <c r="AF185" s="982" t="e">
        <f t="shared" si="80"/>
        <v>#VALUE!</v>
      </c>
      <c r="AG185" s="983">
        <f>IF(H185&gt;8,tab!C$157,tab!C$160)</f>
        <v>0.5</v>
      </c>
      <c r="AH185" s="957">
        <f t="shared" si="81"/>
        <v>0</v>
      </c>
      <c r="AI185" s="957">
        <f t="shared" si="82"/>
        <v>0</v>
      </c>
      <c r="AJ185" s="984" t="e">
        <f t="shared" si="83"/>
        <v>#VALUE!</v>
      </c>
      <c r="AK185" s="960" t="e">
        <f t="shared" si="84"/>
        <v>#VALUE!</v>
      </c>
      <c r="AL185" s="989">
        <f t="shared" si="85"/>
        <v>30</v>
      </c>
      <c r="AM185" s="959">
        <f t="shared" si="66"/>
        <v>30</v>
      </c>
      <c r="AN185" s="985">
        <f t="shared" si="86"/>
        <v>0</v>
      </c>
      <c r="AS185" s="198"/>
      <c r="AU185" s="39"/>
      <c r="AV185" s="39"/>
    </row>
    <row r="186" spans="2:48" ht="13.15" customHeight="1" x14ac:dyDescent="0.2">
      <c r="B186" s="20"/>
      <c r="C186" s="35"/>
      <c r="D186" s="175" t="str">
        <f>IF(op!D74=0,"",op!D74)</f>
        <v/>
      </c>
      <c r="E186" s="175" t="str">
        <f>IF(op!E74=0,"",op!E74)</f>
        <v/>
      </c>
      <c r="F186" s="175" t="str">
        <f>IF(op!F74=0,"",op!F74)</f>
        <v/>
      </c>
      <c r="G186" s="38" t="str">
        <f>IF(op!G74=0,"",op!G74+1)</f>
        <v/>
      </c>
      <c r="H186" s="1184" t="str">
        <f>IF(op!H74=0,"",op!H74)</f>
        <v/>
      </c>
      <c r="I186" s="38" t="str">
        <f>IF(op!I74=0,"",op!I74)</f>
        <v/>
      </c>
      <c r="J186" s="177" t="str">
        <f t="shared" si="75"/>
        <v/>
      </c>
      <c r="K186" s="1185" t="str">
        <f>IF(op!K74="","",op!K74)</f>
        <v/>
      </c>
      <c r="L186" s="872"/>
      <c r="M186" s="860" t="str">
        <f>IF(K186="","",IF(op!M74=0,0,op!M74))</f>
        <v/>
      </c>
      <c r="N186" s="860" t="str">
        <f>IF(K186="","",IF(op!N74=0,0,op!N74))</f>
        <v/>
      </c>
      <c r="O186" s="990" t="str">
        <f t="shared" si="68"/>
        <v/>
      </c>
      <c r="P186" s="991" t="str">
        <f t="shared" si="69"/>
        <v/>
      </c>
      <c r="Q186" s="991" t="str">
        <f t="shared" si="70"/>
        <v/>
      </c>
      <c r="R186" s="872"/>
      <c r="S186" s="934" t="str">
        <f t="shared" si="76"/>
        <v/>
      </c>
      <c r="T186" s="934" t="str">
        <f t="shared" si="77"/>
        <v/>
      </c>
      <c r="U186" s="1055" t="str">
        <f t="shared" si="71"/>
        <v/>
      </c>
      <c r="V186" s="6"/>
      <c r="W186" s="24"/>
      <c r="Z186" s="979" t="str">
        <f t="shared" si="78"/>
        <v/>
      </c>
      <c r="AA186" s="980">
        <f>+tab!$C$156</f>
        <v>0.62</v>
      </c>
      <c r="AB186" s="981" t="e">
        <f t="shared" si="72"/>
        <v>#VALUE!</v>
      </c>
      <c r="AC186" s="981" t="e">
        <f t="shared" si="73"/>
        <v>#VALUE!</v>
      </c>
      <c r="AD186" s="981" t="e">
        <f t="shared" si="74"/>
        <v>#VALUE!</v>
      </c>
      <c r="AE186" s="982" t="e">
        <f t="shared" si="79"/>
        <v>#VALUE!</v>
      </c>
      <c r="AF186" s="982" t="e">
        <f t="shared" si="80"/>
        <v>#VALUE!</v>
      </c>
      <c r="AG186" s="983">
        <f>IF(H186&gt;8,tab!C$157,tab!C$160)</f>
        <v>0.5</v>
      </c>
      <c r="AH186" s="957">
        <f t="shared" si="81"/>
        <v>0</v>
      </c>
      <c r="AI186" s="957">
        <f t="shared" si="82"/>
        <v>0</v>
      </c>
      <c r="AJ186" s="984" t="e">
        <f t="shared" si="83"/>
        <v>#VALUE!</v>
      </c>
      <c r="AK186" s="960" t="e">
        <f t="shared" si="84"/>
        <v>#VALUE!</v>
      </c>
      <c r="AL186" s="989">
        <f t="shared" si="85"/>
        <v>30</v>
      </c>
      <c r="AM186" s="959">
        <f t="shared" si="66"/>
        <v>30</v>
      </c>
      <c r="AN186" s="985">
        <f t="shared" si="86"/>
        <v>0</v>
      </c>
      <c r="AS186" s="198"/>
      <c r="AU186" s="39"/>
      <c r="AV186" s="39"/>
    </row>
    <row r="187" spans="2:48" ht="13.15" customHeight="1" x14ac:dyDescent="0.2">
      <c r="B187" s="20"/>
      <c r="C187" s="35"/>
      <c r="D187" s="175" t="str">
        <f>IF(op!D75=0,"",op!D75)</f>
        <v/>
      </c>
      <c r="E187" s="175" t="str">
        <f>IF(op!E75=0,"",op!E75)</f>
        <v/>
      </c>
      <c r="F187" s="175" t="str">
        <f>IF(op!F75=0,"",op!F75)</f>
        <v/>
      </c>
      <c r="G187" s="38" t="str">
        <f>IF(op!G75=0,"",op!G75+1)</f>
        <v/>
      </c>
      <c r="H187" s="1184" t="str">
        <f>IF(op!H75=0,"",op!H75)</f>
        <v/>
      </c>
      <c r="I187" s="38" t="str">
        <f>IF(op!I75=0,"",op!I75)</f>
        <v/>
      </c>
      <c r="J187" s="177" t="str">
        <f t="shared" si="75"/>
        <v/>
      </c>
      <c r="K187" s="1185" t="str">
        <f>IF(op!K75="","",op!K75)</f>
        <v/>
      </c>
      <c r="L187" s="872"/>
      <c r="M187" s="860" t="str">
        <f>IF(K187="","",IF(op!M75=0,0,op!M75))</f>
        <v/>
      </c>
      <c r="N187" s="860" t="str">
        <f>IF(K187="","",IF(op!N75=0,0,op!N75))</f>
        <v/>
      </c>
      <c r="O187" s="990" t="str">
        <f t="shared" si="68"/>
        <v/>
      </c>
      <c r="P187" s="991" t="str">
        <f t="shared" si="69"/>
        <v/>
      </c>
      <c r="Q187" s="991" t="str">
        <f t="shared" si="70"/>
        <v/>
      </c>
      <c r="R187" s="872"/>
      <c r="S187" s="934" t="str">
        <f t="shared" si="76"/>
        <v/>
      </c>
      <c r="T187" s="934" t="str">
        <f t="shared" si="77"/>
        <v/>
      </c>
      <c r="U187" s="1055" t="str">
        <f t="shared" si="71"/>
        <v/>
      </c>
      <c r="V187" s="6"/>
      <c r="W187" s="24"/>
      <c r="Z187" s="979" t="str">
        <f t="shared" si="78"/>
        <v/>
      </c>
      <c r="AA187" s="980">
        <f>+tab!$C$156</f>
        <v>0.62</v>
      </c>
      <c r="AB187" s="981" t="e">
        <f t="shared" si="72"/>
        <v>#VALUE!</v>
      </c>
      <c r="AC187" s="981" t="e">
        <f t="shared" si="73"/>
        <v>#VALUE!</v>
      </c>
      <c r="AD187" s="981" t="e">
        <f t="shared" si="74"/>
        <v>#VALUE!</v>
      </c>
      <c r="AE187" s="982" t="e">
        <f t="shared" si="79"/>
        <v>#VALUE!</v>
      </c>
      <c r="AF187" s="982" t="e">
        <f t="shared" si="80"/>
        <v>#VALUE!</v>
      </c>
      <c r="AG187" s="983">
        <f>IF(H187&gt;8,tab!C$157,tab!C$160)</f>
        <v>0.5</v>
      </c>
      <c r="AH187" s="957">
        <f t="shared" si="81"/>
        <v>0</v>
      </c>
      <c r="AI187" s="957">
        <f t="shared" si="82"/>
        <v>0</v>
      </c>
      <c r="AJ187" s="984" t="e">
        <f t="shared" si="83"/>
        <v>#VALUE!</v>
      </c>
      <c r="AK187" s="960" t="e">
        <f t="shared" si="84"/>
        <v>#VALUE!</v>
      </c>
      <c r="AL187" s="989">
        <f t="shared" si="85"/>
        <v>30</v>
      </c>
      <c r="AM187" s="959">
        <f t="shared" si="66"/>
        <v>30</v>
      </c>
      <c r="AN187" s="985">
        <f t="shared" si="86"/>
        <v>0</v>
      </c>
      <c r="AS187" s="198"/>
      <c r="AU187" s="39"/>
      <c r="AV187" s="39"/>
    </row>
    <row r="188" spans="2:48" ht="13.15" customHeight="1" x14ac:dyDescent="0.2">
      <c r="B188" s="20"/>
      <c r="C188" s="35"/>
      <c r="D188" s="175" t="str">
        <f>IF(op!D76=0,"",op!D76)</f>
        <v/>
      </c>
      <c r="E188" s="175" t="str">
        <f>IF(op!E76=0,"",op!E76)</f>
        <v/>
      </c>
      <c r="F188" s="175" t="str">
        <f>IF(op!F76=0,"",op!F76)</f>
        <v/>
      </c>
      <c r="G188" s="38" t="str">
        <f>IF(op!G76=0,"",op!G76+1)</f>
        <v/>
      </c>
      <c r="H188" s="1184" t="str">
        <f>IF(op!H76=0,"",op!H76)</f>
        <v/>
      </c>
      <c r="I188" s="38" t="str">
        <f>IF(op!I76=0,"",op!I76)</f>
        <v/>
      </c>
      <c r="J188" s="177" t="str">
        <f t="shared" si="75"/>
        <v/>
      </c>
      <c r="K188" s="1185" t="str">
        <f>IF(op!K76="","",op!K76)</f>
        <v/>
      </c>
      <c r="L188" s="872"/>
      <c r="M188" s="860" t="str">
        <f>IF(K188="","",IF(op!M76=0,0,op!M76))</f>
        <v/>
      </c>
      <c r="N188" s="860" t="str">
        <f>IF(K188="","",IF(op!N76=0,0,op!N76))</f>
        <v/>
      </c>
      <c r="O188" s="990" t="str">
        <f t="shared" si="68"/>
        <v/>
      </c>
      <c r="P188" s="991" t="str">
        <f t="shared" si="69"/>
        <v/>
      </c>
      <c r="Q188" s="991" t="str">
        <f t="shared" si="70"/>
        <v/>
      </c>
      <c r="R188" s="872"/>
      <c r="S188" s="934" t="str">
        <f t="shared" si="76"/>
        <v/>
      </c>
      <c r="T188" s="934" t="str">
        <f t="shared" si="77"/>
        <v/>
      </c>
      <c r="U188" s="1055" t="str">
        <f t="shared" si="71"/>
        <v/>
      </c>
      <c r="V188" s="6"/>
      <c r="W188" s="24"/>
      <c r="Z188" s="979" t="str">
        <f t="shared" si="78"/>
        <v/>
      </c>
      <c r="AA188" s="980">
        <f>+tab!$C$156</f>
        <v>0.62</v>
      </c>
      <c r="AB188" s="981" t="e">
        <f t="shared" si="72"/>
        <v>#VALUE!</v>
      </c>
      <c r="AC188" s="981" t="e">
        <f t="shared" si="73"/>
        <v>#VALUE!</v>
      </c>
      <c r="AD188" s="981" t="e">
        <f t="shared" si="74"/>
        <v>#VALUE!</v>
      </c>
      <c r="AE188" s="982" t="e">
        <f t="shared" si="79"/>
        <v>#VALUE!</v>
      </c>
      <c r="AF188" s="982" t="e">
        <f t="shared" si="80"/>
        <v>#VALUE!</v>
      </c>
      <c r="AG188" s="983">
        <f>IF(H188&gt;8,tab!C$157,tab!C$160)</f>
        <v>0.5</v>
      </c>
      <c r="AH188" s="957">
        <f t="shared" si="81"/>
        <v>0</v>
      </c>
      <c r="AI188" s="957">
        <f t="shared" si="82"/>
        <v>0</v>
      </c>
      <c r="AJ188" s="984" t="e">
        <f t="shared" si="83"/>
        <v>#VALUE!</v>
      </c>
      <c r="AK188" s="960" t="e">
        <f t="shared" si="84"/>
        <v>#VALUE!</v>
      </c>
      <c r="AL188" s="989">
        <f t="shared" si="85"/>
        <v>30</v>
      </c>
      <c r="AM188" s="959">
        <f t="shared" si="66"/>
        <v>30</v>
      </c>
      <c r="AN188" s="985">
        <f t="shared" si="86"/>
        <v>0</v>
      </c>
      <c r="AS188" s="198"/>
      <c r="AU188" s="39"/>
      <c r="AV188" s="39"/>
    </row>
    <row r="189" spans="2:48" ht="13.15" customHeight="1" x14ac:dyDescent="0.2">
      <c r="B189" s="20"/>
      <c r="C189" s="35"/>
      <c r="D189" s="175" t="str">
        <f>IF(op!D77=0,"",op!D77)</f>
        <v/>
      </c>
      <c r="E189" s="175" t="str">
        <f>IF(op!E77=0,"",op!E77)</f>
        <v/>
      </c>
      <c r="F189" s="175" t="str">
        <f>IF(op!F77=0,"",op!F77)</f>
        <v/>
      </c>
      <c r="G189" s="38" t="str">
        <f>IF(op!G77=0,"",op!G77+1)</f>
        <v/>
      </c>
      <c r="H189" s="1184" t="str">
        <f>IF(op!H77=0,"",op!H77)</f>
        <v/>
      </c>
      <c r="I189" s="38" t="str">
        <f>IF(op!I77=0,"",op!I77)</f>
        <v/>
      </c>
      <c r="J189" s="177" t="str">
        <f t="shared" si="75"/>
        <v/>
      </c>
      <c r="K189" s="1185" t="str">
        <f>IF(op!K77="","",op!K77)</f>
        <v/>
      </c>
      <c r="L189" s="872"/>
      <c r="M189" s="860" t="str">
        <f>IF(K189="","",IF(op!M77=0,0,op!M77))</f>
        <v/>
      </c>
      <c r="N189" s="860" t="str">
        <f>IF(K189="","",IF(op!N77=0,0,op!N77))</f>
        <v/>
      </c>
      <c r="O189" s="990" t="str">
        <f t="shared" si="68"/>
        <v/>
      </c>
      <c r="P189" s="991" t="str">
        <f t="shared" si="69"/>
        <v/>
      </c>
      <c r="Q189" s="991" t="str">
        <f t="shared" si="70"/>
        <v/>
      </c>
      <c r="R189" s="872"/>
      <c r="S189" s="934" t="str">
        <f t="shared" si="76"/>
        <v/>
      </c>
      <c r="T189" s="934" t="str">
        <f t="shared" si="77"/>
        <v/>
      </c>
      <c r="U189" s="1055" t="str">
        <f t="shared" si="71"/>
        <v/>
      </c>
      <c r="V189" s="6"/>
      <c r="W189" s="24"/>
      <c r="Z189" s="979" t="str">
        <f t="shared" si="78"/>
        <v/>
      </c>
      <c r="AA189" s="980">
        <f>+tab!$C$156</f>
        <v>0.62</v>
      </c>
      <c r="AB189" s="981" t="e">
        <f t="shared" si="72"/>
        <v>#VALUE!</v>
      </c>
      <c r="AC189" s="981" t="e">
        <f t="shared" si="73"/>
        <v>#VALUE!</v>
      </c>
      <c r="AD189" s="981" t="e">
        <f t="shared" si="74"/>
        <v>#VALUE!</v>
      </c>
      <c r="AE189" s="982" t="e">
        <f t="shared" si="79"/>
        <v>#VALUE!</v>
      </c>
      <c r="AF189" s="982" t="e">
        <f t="shared" si="80"/>
        <v>#VALUE!</v>
      </c>
      <c r="AG189" s="983">
        <f>IF(H189&gt;8,tab!C$157,tab!C$160)</f>
        <v>0.5</v>
      </c>
      <c r="AH189" s="957">
        <f t="shared" si="81"/>
        <v>0</v>
      </c>
      <c r="AI189" s="957">
        <f t="shared" si="82"/>
        <v>0</v>
      </c>
      <c r="AJ189" s="984" t="e">
        <f t="shared" si="83"/>
        <v>#VALUE!</v>
      </c>
      <c r="AK189" s="960" t="e">
        <f t="shared" si="84"/>
        <v>#VALUE!</v>
      </c>
      <c r="AL189" s="989">
        <f t="shared" si="85"/>
        <v>30</v>
      </c>
      <c r="AM189" s="959">
        <f t="shared" si="66"/>
        <v>30</v>
      </c>
      <c r="AN189" s="985">
        <f t="shared" si="86"/>
        <v>0</v>
      </c>
      <c r="AS189" s="198"/>
      <c r="AU189" s="39"/>
      <c r="AV189" s="39"/>
    </row>
    <row r="190" spans="2:48" ht="13.15" customHeight="1" x14ac:dyDescent="0.2">
      <c r="B190" s="20"/>
      <c r="C190" s="35"/>
      <c r="D190" s="175" t="str">
        <f>IF(op!D78=0,"",op!D78)</f>
        <v/>
      </c>
      <c r="E190" s="175" t="str">
        <f>IF(op!E78=0,"",op!E78)</f>
        <v/>
      </c>
      <c r="F190" s="175" t="str">
        <f>IF(op!F78=0,"",op!F78)</f>
        <v/>
      </c>
      <c r="G190" s="38" t="str">
        <f>IF(op!G78=0,"",op!G78+1)</f>
        <v/>
      </c>
      <c r="H190" s="1184" t="str">
        <f>IF(op!H78=0,"",op!H78)</f>
        <v/>
      </c>
      <c r="I190" s="38" t="str">
        <f>IF(op!I78=0,"",op!I78)</f>
        <v/>
      </c>
      <c r="J190" s="177" t="str">
        <f t="shared" si="75"/>
        <v/>
      </c>
      <c r="K190" s="1185" t="str">
        <f>IF(op!K78="","",op!K78)</f>
        <v/>
      </c>
      <c r="L190" s="872"/>
      <c r="M190" s="860" t="str">
        <f>IF(K190="","",IF(op!M78=0,0,op!M78))</f>
        <v/>
      </c>
      <c r="N190" s="860" t="str">
        <f>IF(K190="","",IF(op!N78=0,0,op!N78))</f>
        <v/>
      </c>
      <c r="O190" s="990" t="str">
        <f t="shared" si="68"/>
        <v/>
      </c>
      <c r="P190" s="991" t="str">
        <f t="shared" si="69"/>
        <v/>
      </c>
      <c r="Q190" s="991" t="str">
        <f t="shared" si="70"/>
        <v/>
      </c>
      <c r="R190" s="872"/>
      <c r="S190" s="934" t="str">
        <f t="shared" si="76"/>
        <v/>
      </c>
      <c r="T190" s="934" t="str">
        <f t="shared" si="77"/>
        <v/>
      </c>
      <c r="U190" s="1055" t="str">
        <f t="shared" si="71"/>
        <v/>
      </c>
      <c r="V190" s="6"/>
      <c r="W190" s="24"/>
      <c r="Z190" s="979" t="str">
        <f t="shared" si="78"/>
        <v/>
      </c>
      <c r="AA190" s="980">
        <f>+tab!$C$156</f>
        <v>0.62</v>
      </c>
      <c r="AB190" s="981" t="e">
        <f t="shared" si="72"/>
        <v>#VALUE!</v>
      </c>
      <c r="AC190" s="981" t="e">
        <f t="shared" si="73"/>
        <v>#VALUE!</v>
      </c>
      <c r="AD190" s="981" t="e">
        <f t="shared" si="74"/>
        <v>#VALUE!</v>
      </c>
      <c r="AE190" s="982" t="e">
        <f t="shared" si="79"/>
        <v>#VALUE!</v>
      </c>
      <c r="AF190" s="982" t="e">
        <f t="shared" si="80"/>
        <v>#VALUE!</v>
      </c>
      <c r="AG190" s="983">
        <f>IF(H190&gt;8,tab!C$157,tab!C$160)</f>
        <v>0.5</v>
      </c>
      <c r="AH190" s="957">
        <f t="shared" si="81"/>
        <v>0</v>
      </c>
      <c r="AI190" s="957">
        <f t="shared" si="82"/>
        <v>0</v>
      </c>
      <c r="AJ190" s="984" t="e">
        <f t="shared" si="83"/>
        <v>#VALUE!</v>
      </c>
      <c r="AK190" s="960" t="e">
        <f t="shared" si="84"/>
        <v>#VALUE!</v>
      </c>
      <c r="AL190" s="989">
        <f t="shared" si="85"/>
        <v>30</v>
      </c>
      <c r="AM190" s="959">
        <f t="shared" si="66"/>
        <v>30</v>
      </c>
      <c r="AN190" s="985">
        <f t="shared" si="86"/>
        <v>0</v>
      </c>
      <c r="AS190" s="198"/>
      <c r="AU190" s="39"/>
      <c r="AV190" s="39"/>
    </row>
    <row r="191" spans="2:48" ht="13.15" customHeight="1" x14ac:dyDescent="0.2">
      <c r="B191" s="20"/>
      <c r="C191" s="35"/>
      <c r="D191" s="175" t="str">
        <f>IF(op!D79=0,"",op!D79)</f>
        <v/>
      </c>
      <c r="E191" s="175" t="str">
        <f>IF(op!E79=0,"",op!E79)</f>
        <v/>
      </c>
      <c r="F191" s="175" t="str">
        <f>IF(op!F79=0,"",op!F79)</f>
        <v/>
      </c>
      <c r="G191" s="38" t="str">
        <f>IF(op!G79=0,"",op!G79+1)</f>
        <v/>
      </c>
      <c r="H191" s="1184" t="str">
        <f>IF(op!H79=0,"",op!H79)</f>
        <v/>
      </c>
      <c r="I191" s="38" t="str">
        <f>IF(op!I79=0,"",op!I79)</f>
        <v/>
      </c>
      <c r="J191" s="177" t="str">
        <f t="shared" si="75"/>
        <v/>
      </c>
      <c r="K191" s="1185" t="str">
        <f>IF(op!K79="","",op!K79)</f>
        <v/>
      </c>
      <c r="L191" s="872"/>
      <c r="M191" s="860" t="str">
        <f>IF(K191="","",IF(op!M79=0,0,op!M79))</f>
        <v/>
      </c>
      <c r="N191" s="860" t="str">
        <f>IF(K191="","",IF(op!N79=0,0,op!N79))</f>
        <v/>
      </c>
      <c r="O191" s="990" t="str">
        <f t="shared" si="68"/>
        <v/>
      </c>
      <c r="P191" s="991" t="str">
        <f t="shared" si="69"/>
        <v/>
      </c>
      <c r="Q191" s="991" t="str">
        <f t="shared" si="70"/>
        <v/>
      </c>
      <c r="R191" s="872"/>
      <c r="S191" s="934" t="str">
        <f t="shared" si="76"/>
        <v/>
      </c>
      <c r="T191" s="934" t="str">
        <f t="shared" si="77"/>
        <v/>
      </c>
      <c r="U191" s="1055" t="str">
        <f t="shared" si="71"/>
        <v/>
      </c>
      <c r="V191" s="6"/>
      <c r="W191" s="24"/>
      <c r="Z191" s="979" t="str">
        <f t="shared" si="78"/>
        <v/>
      </c>
      <c r="AA191" s="980">
        <f>+tab!$C$156</f>
        <v>0.62</v>
      </c>
      <c r="AB191" s="981" t="e">
        <f t="shared" si="72"/>
        <v>#VALUE!</v>
      </c>
      <c r="AC191" s="981" t="e">
        <f t="shared" si="73"/>
        <v>#VALUE!</v>
      </c>
      <c r="AD191" s="981" t="e">
        <f t="shared" si="74"/>
        <v>#VALUE!</v>
      </c>
      <c r="AE191" s="982" t="e">
        <f t="shared" si="79"/>
        <v>#VALUE!</v>
      </c>
      <c r="AF191" s="982" t="e">
        <f t="shared" si="80"/>
        <v>#VALUE!</v>
      </c>
      <c r="AG191" s="983">
        <f>IF(H191&gt;8,tab!C$157,tab!C$160)</f>
        <v>0.5</v>
      </c>
      <c r="AH191" s="957">
        <f t="shared" si="81"/>
        <v>0</v>
      </c>
      <c r="AI191" s="957">
        <f t="shared" si="82"/>
        <v>0</v>
      </c>
      <c r="AJ191" s="984" t="e">
        <f t="shared" si="83"/>
        <v>#VALUE!</v>
      </c>
      <c r="AK191" s="960" t="e">
        <f t="shared" si="84"/>
        <v>#VALUE!</v>
      </c>
      <c r="AL191" s="989">
        <f t="shared" si="85"/>
        <v>30</v>
      </c>
      <c r="AM191" s="959">
        <f t="shared" si="66"/>
        <v>30</v>
      </c>
      <c r="AN191" s="985">
        <f t="shared" si="86"/>
        <v>0</v>
      </c>
      <c r="AS191" s="198"/>
      <c r="AU191" s="39"/>
      <c r="AV191" s="39"/>
    </row>
    <row r="192" spans="2:48" ht="13.15" customHeight="1" x14ac:dyDescent="0.2">
      <c r="B192" s="20"/>
      <c r="C192" s="35"/>
      <c r="D192" s="175" t="str">
        <f>IF(op!D80=0,"",op!D80)</f>
        <v/>
      </c>
      <c r="E192" s="175" t="str">
        <f>IF(op!E80=0,"",op!E80)</f>
        <v/>
      </c>
      <c r="F192" s="175" t="str">
        <f>IF(op!F80=0,"",op!F80)</f>
        <v/>
      </c>
      <c r="G192" s="38" t="str">
        <f>IF(op!G80=0,"",op!G80+1)</f>
        <v/>
      </c>
      <c r="H192" s="1184" t="str">
        <f>IF(op!H80=0,"",op!H80)</f>
        <v/>
      </c>
      <c r="I192" s="38" t="str">
        <f>IF(op!I80=0,"",op!I80)</f>
        <v/>
      </c>
      <c r="J192" s="177" t="str">
        <f t="shared" ref="J192:J223" si="87">IF(E192="","",IF(J80=VLOOKUP(I192,Schaal2014,22,FALSE),J80,J80+1))</f>
        <v/>
      </c>
      <c r="K192" s="1185" t="str">
        <f>IF(op!K80="","",op!K80)</f>
        <v/>
      </c>
      <c r="L192" s="872"/>
      <c r="M192" s="860" t="str">
        <f>IF(K192="","",IF(op!M80=0,0,op!M80))</f>
        <v/>
      </c>
      <c r="N192" s="860" t="str">
        <f>IF(K192="","",IF(op!N80=0,0,op!N80))</f>
        <v/>
      </c>
      <c r="O192" s="990" t="str">
        <f t="shared" si="68"/>
        <v/>
      </c>
      <c r="P192" s="991" t="str">
        <f t="shared" si="69"/>
        <v/>
      </c>
      <c r="Q192" s="991" t="str">
        <f t="shared" si="70"/>
        <v/>
      </c>
      <c r="R192" s="872"/>
      <c r="S192" s="934" t="str">
        <f t="shared" ref="S192:S227" si="88">IF(K192="","",(1659*K192-Q192)*AC192)</f>
        <v/>
      </c>
      <c r="T192" s="934" t="str">
        <f t="shared" ref="T192:T227" si="89">IF(K192="","",(Q192*AD192)+AB192*(AE192+AF192*(1-AG192)))</f>
        <v/>
      </c>
      <c r="U192" s="1055" t="str">
        <f t="shared" si="71"/>
        <v/>
      </c>
      <c r="V192" s="6"/>
      <c r="W192" s="24"/>
      <c r="Z192" s="979" t="str">
        <f t="shared" ref="Z192:Z227" si="90">IF(I192="","",VLOOKUP(I192,Schaal2014,J192+1,FALSE))</f>
        <v/>
      </c>
      <c r="AA192" s="980">
        <f>+tab!$C$156</f>
        <v>0.62</v>
      </c>
      <c r="AB192" s="981" t="e">
        <f t="shared" si="72"/>
        <v>#VALUE!</v>
      </c>
      <c r="AC192" s="981" t="e">
        <f t="shared" si="73"/>
        <v>#VALUE!</v>
      </c>
      <c r="AD192" s="981" t="e">
        <f t="shared" si="74"/>
        <v>#VALUE!</v>
      </c>
      <c r="AE192" s="982" t="e">
        <f t="shared" ref="AE192:AE227" si="91">O192+P192</f>
        <v>#VALUE!</v>
      </c>
      <c r="AF192" s="982" t="e">
        <f t="shared" ref="AF192:AF227" si="92">M192+N192</f>
        <v>#VALUE!</v>
      </c>
      <c r="AG192" s="983">
        <f>IF(H192&gt;8,tab!C$157,tab!C$160)</f>
        <v>0.5</v>
      </c>
      <c r="AH192" s="957">
        <f t="shared" ref="AH192:AH227" si="93">IF(G192&lt;25,0,IF(G192=25,25,IF(G192&lt;40,0,IF(G192=40,40,IF(G192&gt;=40,0)))))</f>
        <v>0</v>
      </c>
      <c r="AI192" s="957">
        <f t="shared" ref="AI192:AI223" si="94">IF(AH192=25,Z192*1.08*K192/2,IF(AH192=40,Z192*1.08*K192,IF(AH192=0,0)))</f>
        <v>0</v>
      </c>
      <c r="AJ192" s="984" t="e">
        <f t="shared" ref="AJ192:AJ227" si="95">DATE(YEAR($E$121),MONTH(H192),DAY(H192))&gt;$E$121</f>
        <v>#VALUE!</v>
      </c>
      <c r="AK192" s="960" t="e">
        <f t="shared" ref="AK192:AK223" si="96">YEAR($E$121)-YEAR(H192)-AJ192</f>
        <v>#VALUE!</v>
      </c>
      <c r="AL192" s="989">
        <f t="shared" ref="AL192:AL223" si="97">IF((H192=""),30,AK192)</f>
        <v>30</v>
      </c>
      <c r="AM192" s="959">
        <f t="shared" ref="AM192:AM227" si="98">IF((AL192)&gt;50,50,(AL192))</f>
        <v>30</v>
      </c>
      <c r="AN192" s="985">
        <f t="shared" ref="AN192:AN223" si="99">(AM192*(SUM(K192:K192)))</f>
        <v>0</v>
      </c>
      <c r="AS192" s="198"/>
      <c r="AU192" s="39"/>
      <c r="AV192" s="39"/>
    </row>
    <row r="193" spans="2:48" ht="13.15" customHeight="1" x14ac:dyDescent="0.2">
      <c r="B193" s="20"/>
      <c r="C193" s="35"/>
      <c r="D193" s="175" t="str">
        <f>IF(op!D81=0,"",op!D81)</f>
        <v/>
      </c>
      <c r="E193" s="175" t="str">
        <f>IF(op!E81=0,"",op!E81)</f>
        <v/>
      </c>
      <c r="F193" s="175" t="str">
        <f>IF(op!F81=0,"",op!F81)</f>
        <v/>
      </c>
      <c r="G193" s="38" t="str">
        <f>IF(op!G81=0,"",op!G81+1)</f>
        <v/>
      </c>
      <c r="H193" s="1184" t="str">
        <f>IF(op!H81=0,"",op!H81)</f>
        <v/>
      </c>
      <c r="I193" s="38" t="str">
        <f>IF(op!I81=0,"",op!I81)</f>
        <v/>
      </c>
      <c r="J193" s="177" t="str">
        <f t="shared" si="87"/>
        <v/>
      </c>
      <c r="K193" s="1185" t="str">
        <f>IF(op!K81="","",op!K81)</f>
        <v/>
      </c>
      <c r="L193" s="872"/>
      <c r="M193" s="860" t="str">
        <f>IF(K193="","",IF(op!M81=0,0,op!M81))</f>
        <v/>
      </c>
      <c r="N193" s="860" t="str">
        <f>IF(K193="","",IF(op!N81=0,0,op!N81))</f>
        <v/>
      </c>
      <c r="O193" s="990" t="str">
        <f t="shared" ref="O193:O227" si="100">IF(K193="","",IF(K193*40&gt;40,40,K193*40))</f>
        <v/>
      </c>
      <c r="P193" s="991" t="str">
        <f t="shared" ref="P193:P227" si="101">IF(I193="","",IF(J193&lt;4,IF(40*K193&gt;40,40,40*K193),0))</f>
        <v/>
      </c>
      <c r="Q193" s="991" t="str">
        <f t="shared" ref="Q193:Q227" si="102">IF(K193="","",SUM(M193:P193))</f>
        <v/>
      </c>
      <c r="R193" s="872"/>
      <c r="S193" s="934" t="str">
        <f t="shared" si="88"/>
        <v/>
      </c>
      <c r="T193" s="934" t="str">
        <f t="shared" si="89"/>
        <v/>
      </c>
      <c r="U193" s="1055" t="str">
        <f t="shared" ref="U193:U227" si="103">IF(K193="","",SUM(S193:T193))</f>
        <v/>
      </c>
      <c r="V193" s="6"/>
      <c r="W193" s="24"/>
      <c r="Z193" s="979" t="str">
        <f t="shared" si="90"/>
        <v/>
      </c>
      <c r="AA193" s="980">
        <f>+tab!$C$156</f>
        <v>0.62</v>
      </c>
      <c r="AB193" s="981" t="e">
        <f t="shared" ref="AB193:AB227" si="104">Z193*12/1659</f>
        <v>#VALUE!</v>
      </c>
      <c r="AC193" s="981" t="e">
        <f t="shared" ref="AC193:AC227" si="105">Z193*12*(1+AA193)/1659</f>
        <v>#VALUE!</v>
      </c>
      <c r="AD193" s="981" t="e">
        <f t="shared" ref="AD193:AD227" si="106">AC193-AB193</f>
        <v>#VALUE!</v>
      </c>
      <c r="AE193" s="982" t="e">
        <f t="shared" si="91"/>
        <v>#VALUE!</v>
      </c>
      <c r="AF193" s="982" t="e">
        <f t="shared" si="92"/>
        <v>#VALUE!</v>
      </c>
      <c r="AG193" s="983">
        <f>IF(H193&gt;8,tab!C$157,tab!C$160)</f>
        <v>0.5</v>
      </c>
      <c r="AH193" s="957">
        <f t="shared" si="93"/>
        <v>0</v>
      </c>
      <c r="AI193" s="957">
        <f t="shared" si="94"/>
        <v>0</v>
      </c>
      <c r="AJ193" s="984" t="e">
        <f t="shared" si="95"/>
        <v>#VALUE!</v>
      </c>
      <c r="AK193" s="960" t="e">
        <f t="shared" si="96"/>
        <v>#VALUE!</v>
      </c>
      <c r="AL193" s="989">
        <f t="shared" si="97"/>
        <v>30</v>
      </c>
      <c r="AM193" s="959">
        <f t="shared" si="98"/>
        <v>30</v>
      </c>
      <c r="AN193" s="985">
        <f t="shared" si="99"/>
        <v>0</v>
      </c>
      <c r="AS193" s="198"/>
      <c r="AU193" s="39"/>
      <c r="AV193" s="39"/>
    </row>
    <row r="194" spans="2:48" ht="13.15" customHeight="1" x14ac:dyDescent="0.2">
      <c r="B194" s="20"/>
      <c r="C194" s="35"/>
      <c r="D194" s="175" t="str">
        <f>IF(op!D82=0,"",op!D82)</f>
        <v/>
      </c>
      <c r="E194" s="175" t="str">
        <f>IF(op!E82=0,"",op!E82)</f>
        <v/>
      </c>
      <c r="F194" s="175" t="str">
        <f>IF(op!F82=0,"",op!F82)</f>
        <v/>
      </c>
      <c r="G194" s="38" t="str">
        <f>IF(op!G82=0,"",op!G82+1)</f>
        <v/>
      </c>
      <c r="H194" s="1184" t="str">
        <f>IF(op!H82=0,"",op!H82)</f>
        <v/>
      </c>
      <c r="I194" s="38" t="str">
        <f>IF(op!I82=0,"",op!I82)</f>
        <v/>
      </c>
      <c r="J194" s="177" t="str">
        <f t="shared" si="87"/>
        <v/>
      </c>
      <c r="K194" s="1185" t="str">
        <f>IF(op!K82="","",op!K82)</f>
        <v/>
      </c>
      <c r="L194" s="872"/>
      <c r="M194" s="860" t="str">
        <f>IF(K194="","",IF(op!M82=0,0,op!M82))</f>
        <v/>
      </c>
      <c r="N194" s="860" t="str">
        <f>IF(K194="","",IF(op!N82=0,0,op!N82))</f>
        <v/>
      </c>
      <c r="O194" s="990" t="str">
        <f t="shared" si="100"/>
        <v/>
      </c>
      <c r="P194" s="991" t="str">
        <f t="shared" si="101"/>
        <v/>
      </c>
      <c r="Q194" s="991" t="str">
        <f t="shared" si="102"/>
        <v/>
      </c>
      <c r="R194" s="872"/>
      <c r="S194" s="934" t="str">
        <f t="shared" si="88"/>
        <v/>
      </c>
      <c r="T194" s="934" t="str">
        <f t="shared" si="89"/>
        <v/>
      </c>
      <c r="U194" s="1055" t="str">
        <f t="shared" si="103"/>
        <v/>
      </c>
      <c r="V194" s="6"/>
      <c r="W194" s="24"/>
      <c r="Z194" s="979" t="str">
        <f t="shared" si="90"/>
        <v/>
      </c>
      <c r="AA194" s="980">
        <f>+tab!$C$156</f>
        <v>0.62</v>
      </c>
      <c r="AB194" s="981" t="e">
        <f t="shared" si="104"/>
        <v>#VALUE!</v>
      </c>
      <c r="AC194" s="981" t="e">
        <f t="shared" si="105"/>
        <v>#VALUE!</v>
      </c>
      <c r="AD194" s="981" t="e">
        <f t="shared" si="106"/>
        <v>#VALUE!</v>
      </c>
      <c r="AE194" s="982" t="e">
        <f t="shared" si="91"/>
        <v>#VALUE!</v>
      </c>
      <c r="AF194" s="982" t="e">
        <f t="shared" si="92"/>
        <v>#VALUE!</v>
      </c>
      <c r="AG194" s="983">
        <f>IF(H194&gt;8,tab!C$157,tab!C$160)</f>
        <v>0.5</v>
      </c>
      <c r="AH194" s="957">
        <f t="shared" si="93"/>
        <v>0</v>
      </c>
      <c r="AI194" s="957">
        <f t="shared" si="94"/>
        <v>0</v>
      </c>
      <c r="AJ194" s="984" t="e">
        <f t="shared" si="95"/>
        <v>#VALUE!</v>
      </c>
      <c r="AK194" s="960" t="e">
        <f t="shared" si="96"/>
        <v>#VALUE!</v>
      </c>
      <c r="AL194" s="989">
        <f t="shared" si="97"/>
        <v>30</v>
      </c>
      <c r="AM194" s="959">
        <f t="shared" si="98"/>
        <v>30</v>
      </c>
      <c r="AN194" s="985">
        <f t="shared" si="99"/>
        <v>0</v>
      </c>
      <c r="AS194" s="198"/>
      <c r="AU194" s="39"/>
      <c r="AV194" s="39"/>
    </row>
    <row r="195" spans="2:48" ht="13.15" customHeight="1" x14ac:dyDescent="0.2">
      <c r="B195" s="20"/>
      <c r="C195" s="35"/>
      <c r="D195" s="175" t="str">
        <f>IF(op!D83=0,"",op!D83)</f>
        <v/>
      </c>
      <c r="E195" s="175" t="str">
        <f>IF(op!E83=0,"",op!E83)</f>
        <v/>
      </c>
      <c r="F195" s="175" t="str">
        <f>IF(op!F83=0,"",op!F83)</f>
        <v/>
      </c>
      <c r="G195" s="38" t="str">
        <f>IF(op!G83=0,"",op!G83+1)</f>
        <v/>
      </c>
      <c r="H195" s="1184" t="str">
        <f>IF(op!H83=0,"",op!H83)</f>
        <v/>
      </c>
      <c r="I195" s="38" t="str">
        <f>IF(op!I83=0,"",op!I83)</f>
        <v/>
      </c>
      <c r="J195" s="177" t="str">
        <f t="shared" si="87"/>
        <v/>
      </c>
      <c r="K195" s="1185" t="str">
        <f>IF(op!K83="","",op!K83)</f>
        <v/>
      </c>
      <c r="L195" s="872"/>
      <c r="M195" s="860" t="str">
        <f>IF(K195="","",IF(op!M83=0,0,op!M83))</f>
        <v/>
      </c>
      <c r="N195" s="860" t="str">
        <f>IF(K195="","",IF(op!N83=0,0,op!N83))</f>
        <v/>
      </c>
      <c r="O195" s="990" t="str">
        <f t="shared" si="100"/>
        <v/>
      </c>
      <c r="P195" s="991" t="str">
        <f t="shared" si="101"/>
        <v/>
      </c>
      <c r="Q195" s="991" t="str">
        <f t="shared" si="102"/>
        <v/>
      </c>
      <c r="R195" s="872"/>
      <c r="S195" s="934" t="str">
        <f t="shared" si="88"/>
        <v/>
      </c>
      <c r="T195" s="934" t="str">
        <f t="shared" si="89"/>
        <v/>
      </c>
      <c r="U195" s="1055" t="str">
        <f t="shared" si="103"/>
        <v/>
      </c>
      <c r="V195" s="6"/>
      <c r="W195" s="24"/>
      <c r="Z195" s="979" t="str">
        <f t="shared" si="90"/>
        <v/>
      </c>
      <c r="AA195" s="980">
        <f>+tab!$C$156</f>
        <v>0.62</v>
      </c>
      <c r="AB195" s="981" t="e">
        <f t="shared" si="104"/>
        <v>#VALUE!</v>
      </c>
      <c r="AC195" s="981" t="e">
        <f t="shared" si="105"/>
        <v>#VALUE!</v>
      </c>
      <c r="AD195" s="981" t="e">
        <f t="shared" si="106"/>
        <v>#VALUE!</v>
      </c>
      <c r="AE195" s="982" t="e">
        <f t="shared" si="91"/>
        <v>#VALUE!</v>
      </c>
      <c r="AF195" s="982" t="e">
        <f t="shared" si="92"/>
        <v>#VALUE!</v>
      </c>
      <c r="AG195" s="983">
        <f>IF(H195&gt;8,tab!C$157,tab!C$160)</f>
        <v>0.5</v>
      </c>
      <c r="AH195" s="957">
        <f t="shared" si="93"/>
        <v>0</v>
      </c>
      <c r="AI195" s="957">
        <f t="shared" si="94"/>
        <v>0</v>
      </c>
      <c r="AJ195" s="984" t="e">
        <f t="shared" si="95"/>
        <v>#VALUE!</v>
      </c>
      <c r="AK195" s="960" t="e">
        <f t="shared" si="96"/>
        <v>#VALUE!</v>
      </c>
      <c r="AL195" s="989">
        <f t="shared" si="97"/>
        <v>30</v>
      </c>
      <c r="AM195" s="959">
        <f t="shared" si="98"/>
        <v>30</v>
      </c>
      <c r="AN195" s="985">
        <f t="shared" si="99"/>
        <v>0</v>
      </c>
      <c r="AS195" s="198"/>
      <c r="AU195" s="39"/>
      <c r="AV195" s="39"/>
    </row>
    <row r="196" spans="2:48" ht="13.15" customHeight="1" x14ac:dyDescent="0.2">
      <c r="B196" s="20"/>
      <c r="C196" s="35"/>
      <c r="D196" s="175" t="str">
        <f>IF(op!D84=0,"",op!D84)</f>
        <v/>
      </c>
      <c r="E196" s="175" t="str">
        <f>IF(op!E84=0,"",op!E84)</f>
        <v/>
      </c>
      <c r="F196" s="175" t="str">
        <f>IF(op!F84=0,"",op!F84)</f>
        <v/>
      </c>
      <c r="G196" s="38" t="str">
        <f>IF(op!G84=0,"",op!G84+1)</f>
        <v/>
      </c>
      <c r="H196" s="1184" t="str">
        <f>IF(op!H84=0,"",op!H84)</f>
        <v/>
      </c>
      <c r="I196" s="38" t="str">
        <f>IF(op!I84=0,"",op!I84)</f>
        <v/>
      </c>
      <c r="J196" s="177" t="str">
        <f t="shared" si="87"/>
        <v/>
      </c>
      <c r="K196" s="1185" t="str">
        <f>IF(op!K84="","",op!K84)</f>
        <v/>
      </c>
      <c r="L196" s="872"/>
      <c r="M196" s="860" t="str">
        <f>IF(K196="","",IF(op!M84=0,0,op!M84))</f>
        <v/>
      </c>
      <c r="N196" s="860" t="str">
        <f>IF(K196="","",IF(op!N84=0,0,op!N84))</f>
        <v/>
      </c>
      <c r="O196" s="990" t="str">
        <f t="shared" si="100"/>
        <v/>
      </c>
      <c r="P196" s="991" t="str">
        <f t="shared" si="101"/>
        <v/>
      </c>
      <c r="Q196" s="991" t="str">
        <f t="shared" si="102"/>
        <v/>
      </c>
      <c r="R196" s="872"/>
      <c r="S196" s="934" t="str">
        <f t="shared" si="88"/>
        <v/>
      </c>
      <c r="T196" s="934" t="str">
        <f t="shared" si="89"/>
        <v/>
      </c>
      <c r="U196" s="1055" t="str">
        <f t="shared" si="103"/>
        <v/>
      </c>
      <c r="V196" s="6"/>
      <c r="W196" s="24"/>
      <c r="Z196" s="979" t="str">
        <f t="shared" si="90"/>
        <v/>
      </c>
      <c r="AA196" s="980">
        <f>+tab!$C$156</f>
        <v>0.62</v>
      </c>
      <c r="AB196" s="981" t="e">
        <f t="shared" si="104"/>
        <v>#VALUE!</v>
      </c>
      <c r="AC196" s="981" t="e">
        <f t="shared" si="105"/>
        <v>#VALUE!</v>
      </c>
      <c r="AD196" s="981" t="e">
        <f t="shared" si="106"/>
        <v>#VALUE!</v>
      </c>
      <c r="AE196" s="982" t="e">
        <f t="shared" si="91"/>
        <v>#VALUE!</v>
      </c>
      <c r="AF196" s="982" t="e">
        <f t="shared" si="92"/>
        <v>#VALUE!</v>
      </c>
      <c r="AG196" s="983">
        <f>IF(H196&gt;8,tab!C$157,tab!C$160)</f>
        <v>0.5</v>
      </c>
      <c r="AH196" s="957">
        <f t="shared" si="93"/>
        <v>0</v>
      </c>
      <c r="AI196" s="957">
        <f t="shared" si="94"/>
        <v>0</v>
      </c>
      <c r="AJ196" s="984" t="e">
        <f t="shared" si="95"/>
        <v>#VALUE!</v>
      </c>
      <c r="AK196" s="960" t="e">
        <f t="shared" si="96"/>
        <v>#VALUE!</v>
      </c>
      <c r="AL196" s="989">
        <f t="shared" si="97"/>
        <v>30</v>
      </c>
      <c r="AM196" s="959">
        <f t="shared" si="98"/>
        <v>30</v>
      </c>
      <c r="AN196" s="985">
        <f t="shared" si="99"/>
        <v>0</v>
      </c>
      <c r="AS196" s="198"/>
      <c r="AU196" s="39"/>
      <c r="AV196" s="39"/>
    </row>
    <row r="197" spans="2:48" ht="13.15" customHeight="1" x14ac:dyDescent="0.2">
      <c r="B197" s="20"/>
      <c r="C197" s="35"/>
      <c r="D197" s="175" t="str">
        <f>IF(op!D85=0,"",op!D85)</f>
        <v/>
      </c>
      <c r="E197" s="175" t="str">
        <f>IF(op!E85=0,"",op!E85)</f>
        <v/>
      </c>
      <c r="F197" s="175" t="str">
        <f>IF(op!F85=0,"",op!F85)</f>
        <v/>
      </c>
      <c r="G197" s="38" t="str">
        <f>IF(op!G85=0,"",op!G85+1)</f>
        <v/>
      </c>
      <c r="H197" s="1184" t="str">
        <f>IF(op!H85=0,"",op!H85)</f>
        <v/>
      </c>
      <c r="I197" s="38" t="str">
        <f>IF(op!I85=0,"",op!I85)</f>
        <v/>
      </c>
      <c r="J197" s="177" t="str">
        <f t="shared" si="87"/>
        <v/>
      </c>
      <c r="K197" s="1185" t="str">
        <f>IF(op!K85="","",op!K85)</f>
        <v/>
      </c>
      <c r="L197" s="872"/>
      <c r="M197" s="860" t="str">
        <f>IF(K197="","",IF(op!M85=0,0,op!M85))</f>
        <v/>
      </c>
      <c r="N197" s="860" t="str">
        <f>IF(K197="","",IF(op!N85=0,0,op!N85))</f>
        <v/>
      </c>
      <c r="O197" s="990" t="str">
        <f t="shared" si="100"/>
        <v/>
      </c>
      <c r="P197" s="991" t="str">
        <f t="shared" si="101"/>
        <v/>
      </c>
      <c r="Q197" s="991" t="str">
        <f t="shared" si="102"/>
        <v/>
      </c>
      <c r="R197" s="872"/>
      <c r="S197" s="934" t="str">
        <f t="shared" si="88"/>
        <v/>
      </c>
      <c r="T197" s="934" t="str">
        <f t="shared" si="89"/>
        <v/>
      </c>
      <c r="U197" s="1055" t="str">
        <f t="shared" si="103"/>
        <v/>
      </c>
      <c r="V197" s="6"/>
      <c r="W197" s="24"/>
      <c r="Z197" s="979" t="str">
        <f t="shared" si="90"/>
        <v/>
      </c>
      <c r="AA197" s="980">
        <f>+tab!$C$156</f>
        <v>0.62</v>
      </c>
      <c r="AB197" s="981" t="e">
        <f t="shared" si="104"/>
        <v>#VALUE!</v>
      </c>
      <c r="AC197" s="981" t="e">
        <f t="shared" si="105"/>
        <v>#VALUE!</v>
      </c>
      <c r="AD197" s="981" t="e">
        <f t="shared" si="106"/>
        <v>#VALUE!</v>
      </c>
      <c r="AE197" s="982" t="e">
        <f t="shared" si="91"/>
        <v>#VALUE!</v>
      </c>
      <c r="AF197" s="982" t="e">
        <f t="shared" si="92"/>
        <v>#VALUE!</v>
      </c>
      <c r="AG197" s="983">
        <f>IF(H197&gt;8,tab!C$157,tab!C$160)</f>
        <v>0.5</v>
      </c>
      <c r="AH197" s="957">
        <f t="shared" si="93"/>
        <v>0</v>
      </c>
      <c r="AI197" s="957">
        <f t="shared" si="94"/>
        <v>0</v>
      </c>
      <c r="AJ197" s="984" t="e">
        <f t="shared" si="95"/>
        <v>#VALUE!</v>
      </c>
      <c r="AK197" s="960" t="e">
        <f t="shared" si="96"/>
        <v>#VALUE!</v>
      </c>
      <c r="AL197" s="989">
        <f t="shared" si="97"/>
        <v>30</v>
      </c>
      <c r="AM197" s="959">
        <f t="shared" si="98"/>
        <v>30</v>
      </c>
      <c r="AN197" s="985">
        <f t="shared" si="99"/>
        <v>0</v>
      </c>
      <c r="AS197" s="198"/>
      <c r="AU197" s="39"/>
      <c r="AV197" s="39"/>
    </row>
    <row r="198" spans="2:48" ht="13.15" customHeight="1" x14ac:dyDescent="0.2">
      <c r="B198" s="20"/>
      <c r="C198" s="35"/>
      <c r="D198" s="175" t="str">
        <f>IF(op!D86=0,"",op!D86)</f>
        <v/>
      </c>
      <c r="E198" s="175" t="str">
        <f>IF(op!E86=0,"",op!E86)</f>
        <v/>
      </c>
      <c r="F198" s="175" t="str">
        <f>IF(op!F86=0,"",op!F86)</f>
        <v/>
      </c>
      <c r="G198" s="38" t="str">
        <f>IF(op!G86=0,"",op!G86+1)</f>
        <v/>
      </c>
      <c r="H198" s="1184" t="str">
        <f>IF(op!H86=0,"",op!H86)</f>
        <v/>
      </c>
      <c r="I198" s="38" t="str">
        <f>IF(op!I86=0,"",op!I86)</f>
        <v/>
      </c>
      <c r="J198" s="177" t="str">
        <f t="shared" si="87"/>
        <v/>
      </c>
      <c r="K198" s="1185" t="str">
        <f>IF(op!K86="","",op!K86)</f>
        <v/>
      </c>
      <c r="L198" s="872"/>
      <c r="M198" s="860" t="str">
        <f>IF(K198="","",IF(op!M86=0,0,op!M86))</f>
        <v/>
      </c>
      <c r="N198" s="860" t="str">
        <f>IF(K198="","",IF(op!N86=0,0,op!N86))</f>
        <v/>
      </c>
      <c r="O198" s="990" t="str">
        <f t="shared" si="100"/>
        <v/>
      </c>
      <c r="P198" s="991" t="str">
        <f t="shared" si="101"/>
        <v/>
      </c>
      <c r="Q198" s="991" t="str">
        <f t="shared" si="102"/>
        <v/>
      </c>
      <c r="R198" s="872"/>
      <c r="S198" s="934" t="str">
        <f t="shared" si="88"/>
        <v/>
      </c>
      <c r="T198" s="934" t="str">
        <f t="shared" si="89"/>
        <v/>
      </c>
      <c r="U198" s="1055" t="str">
        <f t="shared" si="103"/>
        <v/>
      </c>
      <c r="V198" s="6"/>
      <c r="W198" s="24"/>
      <c r="Z198" s="979" t="str">
        <f t="shared" si="90"/>
        <v/>
      </c>
      <c r="AA198" s="980">
        <f>+tab!$C$156</f>
        <v>0.62</v>
      </c>
      <c r="AB198" s="981" t="e">
        <f t="shared" si="104"/>
        <v>#VALUE!</v>
      </c>
      <c r="AC198" s="981" t="e">
        <f t="shared" si="105"/>
        <v>#VALUE!</v>
      </c>
      <c r="AD198" s="981" t="e">
        <f t="shared" si="106"/>
        <v>#VALUE!</v>
      </c>
      <c r="AE198" s="982" t="e">
        <f t="shared" si="91"/>
        <v>#VALUE!</v>
      </c>
      <c r="AF198" s="982" t="e">
        <f t="shared" si="92"/>
        <v>#VALUE!</v>
      </c>
      <c r="AG198" s="983">
        <f>IF(H198&gt;8,tab!C$157,tab!C$160)</f>
        <v>0.5</v>
      </c>
      <c r="AH198" s="957">
        <f t="shared" si="93"/>
        <v>0</v>
      </c>
      <c r="AI198" s="957">
        <f t="shared" si="94"/>
        <v>0</v>
      </c>
      <c r="AJ198" s="984" t="e">
        <f t="shared" si="95"/>
        <v>#VALUE!</v>
      </c>
      <c r="AK198" s="960" t="e">
        <f t="shared" si="96"/>
        <v>#VALUE!</v>
      </c>
      <c r="AL198" s="989">
        <f t="shared" si="97"/>
        <v>30</v>
      </c>
      <c r="AM198" s="959">
        <f t="shared" si="98"/>
        <v>30</v>
      </c>
      <c r="AN198" s="985">
        <f t="shared" si="99"/>
        <v>0</v>
      </c>
      <c r="AS198" s="198"/>
      <c r="AU198" s="39"/>
      <c r="AV198" s="39"/>
    </row>
    <row r="199" spans="2:48" ht="13.15" customHeight="1" x14ac:dyDescent="0.2">
      <c r="B199" s="20"/>
      <c r="C199" s="35"/>
      <c r="D199" s="175" t="str">
        <f>IF(op!D87=0,"",op!D87)</f>
        <v/>
      </c>
      <c r="E199" s="175" t="str">
        <f>IF(op!E87=0,"",op!E87)</f>
        <v/>
      </c>
      <c r="F199" s="175" t="str">
        <f>IF(op!F87=0,"",op!F87)</f>
        <v/>
      </c>
      <c r="G199" s="38" t="str">
        <f>IF(op!G87=0,"",op!G87+1)</f>
        <v/>
      </c>
      <c r="H199" s="1184" t="str">
        <f>IF(op!H87=0,"",op!H87)</f>
        <v/>
      </c>
      <c r="I199" s="38" t="str">
        <f>IF(op!I87=0,"",op!I87)</f>
        <v/>
      </c>
      <c r="J199" s="177" t="str">
        <f t="shared" si="87"/>
        <v/>
      </c>
      <c r="K199" s="1185" t="str">
        <f>IF(op!K87="","",op!K87)</f>
        <v/>
      </c>
      <c r="L199" s="872"/>
      <c r="M199" s="860" t="str">
        <f>IF(K199="","",IF(op!M87=0,0,op!M87))</f>
        <v/>
      </c>
      <c r="N199" s="860" t="str">
        <f>IF(K199="","",IF(op!N87=0,0,op!N87))</f>
        <v/>
      </c>
      <c r="O199" s="990" t="str">
        <f t="shared" si="100"/>
        <v/>
      </c>
      <c r="P199" s="991" t="str">
        <f t="shared" si="101"/>
        <v/>
      </c>
      <c r="Q199" s="991" t="str">
        <f t="shared" si="102"/>
        <v/>
      </c>
      <c r="R199" s="872"/>
      <c r="S199" s="934" t="str">
        <f t="shared" si="88"/>
        <v/>
      </c>
      <c r="T199" s="934" t="str">
        <f t="shared" si="89"/>
        <v/>
      </c>
      <c r="U199" s="1055" t="str">
        <f t="shared" si="103"/>
        <v/>
      </c>
      <c r="V199" s="6"/>
      <c r="W199" s="24"/>
      <c r="Z199" s="979" t="str">
        <f t="shared" si="90"/>
        <v/>
      </c>
      <c r="AA199" s="980">
        <f>+tab!$C$156</f>
        <v>0.62</v>
      </c>
      <c r="AB199" s="981" t="e">
        <f t="shared" si="104"/>
        <v>#VALUE!</v>
      </c>
      <c r="AC199" s="981" t="e">
        <f t="shared" si="105"/>
        <v>#VALUE!</v>
      </c>
      <c r="AD199" s="981" t="e">
        <f t="shared" si="106"/>
        <v>#VALUE!</v>
      </c>
      <c r="AE199" s="982" t="e">
        <f t="shared" si="91"/>
        <v>#VALUE!</v>
      </c>
      <c r="AF199" s="982" t="e">
        <f t="shared" si="92"/>
        <v>#VALUE!</v>
      </c>
      <c r="AG199" s="983">
        <f>IF(H199&gt;8,tab!C$157,tab!C$160)</f>
        <v>0.5</v>
      </c>
      <c r="AH199" s="957">
        <f t="shared" si="93"/>
        <v>0</v>
      </c>
      <c r="AI199" s="957">
        <f t="shared" si="94"/>
        <v>0</v>
      </c>
      <c r="AJ199" s="984" t="e">
        <f t="shared" si="95"/>
        <v>#VALUE!</v>
      </c>
      <c r="AK199" s="960" t="e">
        <f t="shared" si="96"/>
        <v>#VALUE!</v>
      </c>
      <c r="AL199" s="989">
        <f t="shared" si="97"/>
        <v>30</v>
      </c>
      <c r="AM199" s="959">
        <f t="shared" si="98"/>
        <v>30</v>
      </c>
      <c r="AN199" s="985">
        <f t="shared" si="99"/>
        <v>0</v>
      </c>
      <c r="AS199" s="198"/>
      <c r="AU199" s="39"/>
      <c r="AV199" s="39"/>
    </row>
    <row r="200" spans="2:48" ht="13.15" customHeight="1" x14ac:dyDescent="0.2">
      <c r="B200" s="20"/>
      <c r="C200" s="35"/>
      <c r="D200" s="175" t="str">
        <f>IF(op!D88=0,"",op!D88)</f>
        <v/>
      </c>
      <c r="E200" s="175" t="str">
        <f>IF(op!E88=0,"",op!E88)</f>
        <v/>
      </c>
      <c r="F200" s="175" t="str">
        <f>IF(op!F88=0,"",op!F88)</f>
        <v/>
      </c>
      <c r="G200" s="38" t="str">
        <f>IF(op!G88=0,"",op!G88+1)</f>
        <v/>
      </c>
      <c r="H200" s="1184" t="str">
        <f>IF(op!H88=0,"",op!H88)</f>
        <v/>
      </c>
      <c r="I200" s="38" t="str">
        <f>IF(op!I88=0,"",op!I88)</f>
        <v/>
      </c>
      <c r="J200" s="177" t="str">
        <f t="shared" si="87"/>
        <v/>
      </c>
      <c r="K200" s="1185" t="str">
        <f>IF(op!K88="","",op!K88)</f>
        <v/>
      </c>
      <c r="L200" s="872"/>
      <c r="M200" s="860" t="str">
        <f>IF(K200="","",IF(op!M88=0,0,op!M88))</f>
        <v/>
      </c>
      <c r="N200" s="860" t="str">
        <f>IF(K200="","",IF(op!N88=0,0,op!N88))</f>
        <v/>
      </c>
      <c r="O200" s="990" t="str">
        <f t="shared" si="100"/>
        <v/>
      </c>
      <c r="P200" s="991" t="str">
        <f t="shared" si="101"/>
        <v/>
      </c>
      <c r="Q200" s="991" t="str">
        <f t="shared" si="102"/>
        <v/>
      </c>
      <c r="R200" s="872"/>
      <c r="S200" s="934" t="str">
        <f t="shared" si="88"/>
        <v/>
      </c>
      <c r="T200" s="934" t="str">
        <f t="shared" si="89"/>
        <v/>
      </c>
      <c r="U200" s="1055" t="str">
        <f t="shared" si="103"/>
        <v/>
      </c>
      <c r="V200" s="6"/>
      <c r="W200" s="24"/>
      <c r="Z200" s="979" t="str">
        <f t="shared" si="90"/>
        <v/>
      </c>
      <c r="AA200" s="980">
        <f>+tab!$C$156</f>
        <v>0.62</v>
      </c>
      <c r="AB200" s="981" t="e">
        <f t="shared" si="104"/>
        <v>#VALUE!</v>
      </c>
      <c r="AC200" s="981" t="e">
        <f t="shared" si="105"/>
        <v>#VALUE!</v>
      </c>
      <c r="AD200" s="981" t="e">
        <f t="shared" si="106"/>
        <v>#VALUE!</v>
      </c>
      <c r="AE200" s="982" t="e">
        <f t="shared" si="91"/>
        <v>#VALUE!</v>
      </c>
      <c r="AF200" s="982" t="e">
        <f t="shared" si="92"/>
        <v>#VALUE!</v>
      </c>
      <c r="AG200" s="983">
        <f>IF(H200&gt;8,tab!C$157,tab!C$160)</f>
        <v>0.5</v>
      </c>
      <c r="AH200" s="957">
        <f t="shared" si="93"/>
        <v>0</v>
      </c>
      <c r="AI200" s="957">
        <f t="shared" si="94"/>
        <v>0</v>
      </c>
      <c r="AJ200" s="984" t="e">
        <f t="shared" si="95"/>
        <v>#VALUE!</v>
      </c>
      <c r="AK200" s="960" t="e">
        <f t="shared" si="96"/>
        <v>#VALUE!</v>
      </c>
      <c r="AL200" s="989">
        <f t="shared" si="97"/>
        <v>30</v>
      </c>
      <c r="AM200" s="959">
        <f t="shared" si="98"/>
        <v>30</v>
      </c>
      <c r="AN200" s="985">
        <f t="shared" si="99"/>
        <v>0</v>
      </c>
      <c r="AS200" s="198"/>
      <c r="AU200" s="39"/>
      <c r="AV200" s="39"/>
    </row>
    <row r="201" spans="2:48" ht="13.15" customHeight="1" x14ac:dyDescent="0.2">
      <c r="B201" s="20"/>
      <c r="C201" s="35"/>
      <c r="D201" s="175" t="str">
        <f>IF(op!D89=0,"",op!D89)</f>
        <v/>
      </c>
      <c r="E201" s="175" t="str">
        <f>IF(op!E89=0,"",op!E89)</f>
        <v/>
      </c>
      <c r="F201" s="175" t="str">
        <f>IF(op!F89=0,"",op!F89)</f>
        <v/>
      </c>
      <c r="G201" s="38" t="str">
        <f>IF(op!G89=0,"",op!G89+1)</f>
        <v/>
      </c>
      <c r="H201" s="1184" t="str">
        <f>IF(op!H89=0,"",op!H89)</f>
        <v/>
      </c>
      <c r="I201" s="38" t="str">
        <f>IF(op!I89=0,"",op!I89)</f>
        <v/>
      </c>
      <c r="J201" s="177" t="str">
        <f t="shared" si="87"/>
        <v/>
      </c>
      <c r="K201" s="1185" t="str">
        <f>IF(op!K89="","",op!K89)</f>
        <v/>
      </c>
      <c r="L201" s="872"/>
      <c r="M201" s="860" t="str">
        <f>IF(K201="","",IF(op!M89=0,0,op!M89))</f>
        <v/>
      </c>
      <c r="N201" s="860" t="str">
        <f>IF(K201="","",IF(op!N89=0,0,op!N89))</f>
        <v/>
      </c>
      <c r="O201" s="990" t="str">
        <f t="shared" si="100"/>
        <v/>
      </c>
      <c r="P201" s="991" t="str">
        <f t="shared" si="101"/>
        <v/>
      </c>
      <c r="Q201" s="991" t="str">
        <f t="shared" si="102"/>
        <v/>
      </c>
      <c r="R201" s="872"/>
      <c r="S201" s="934" t="str">
        <f t="shared" si="88"/>
        <v/>
      </c>
      <c r="T201" s="934" t="str">
        <f t="shared" si="89"/>
        <v/>
      </c>
      <c r="U201" s="1055" t="str">
        <f t="shared" si="103"/>
        <v/>
      </c>
      <c r="V201" s="6"/>
      <c r="W201" s="24"/>
      <c r="Z201" s="979" t="str">
        <f t="shared" si="90"/>
        <v/>
      </c>
      <c r="AA201" s="980">
        <f>+tab!$C$156</f>
        <v>0.62</v>
      </c>
      <c r="AB201" s="981" t="e">
        <f t="shared" si="104"/>
        <v>#VALUE!</v>
      </c>
      <c r="AC201" s="981" t="e">
        <f t="shared" si="105"/>
        <v>#VALUE!</v>
      </c>
      <c r="AD201" s="981" t="e">
        <f t="shared" si="106"/>
        <v>#VALUE!</v>
      </c>
      <c r="AE201" s="982" t="e">
        <f t="shared" si="91"/>
        <v>#VALUE!</v>
      </c>
      <c r="AF201" s="982" t="e">
        <f t="shared" si="92"/>
        <v>#VALUE!</v>
      </c>
      <c r="AG201" s="983">
        <f>IF(H201&gt;8,tab!C$157,tab!C$160)</f>
        <v>0.5</v>
      </c>
      <c r="AH201" s="957">
        <f t="shared" si="93"/>
        <v>0</v>
      </c>
      <c r="AI201" s="957">
        <f t="shared" si="94"/>
        <v>0</v>
      </c>
      <c r="AJ201" s="984" t="e">
        <f t="shared" si="95"/>
        <v>#VALUE!</v>
      </c>
      <c r="AK201" s="960" t="e">
        <f t="shared" si="96"/>
        <v>#VALUE!</v>
      </c>
      <c r="AL201" s="989">
        <f t="shared" si="97"/>
        <v>30</v>
      </c>
      <c r="AM201" s="959">
        <f t="shared" si="98"/>
        <v>30</v>
      </c>
      <c r="AN201" s="985">
        <f t="shared" si="99"/>
        <v>0</v>
      </c>
      <c r="AS201" s="198"/>
      <c r="AU201" s="39"/>
      <c r="AV201" s="39"/>
    </row>
    <row r="202" spans="2:48" ht="13.15" customHeight="1" x14ac:dyDescent="0.2">
      <c r="B202" s="20"/>
      <c r="C202" s="35"/>
      <c r="D202" s="175" t="str">
        <f>IF(op!D90=0,"",op!D90)</f>
        <v/>
      </c>
      <c r="E202" s="175" t="str">
        <f>IF(op!E90=0,"",op!E90)</f>
        <v/>
      </c>
      <c r="F202" s="175" t="str">
        <f>IF(op!F90=0,"",op!F90)</f>
        <v/>
      </c>
      <c r="G202" s="38" t="str">
        <f>IF(op!G90=0,"",op!G90+1)</f>
        <v/>
      </c>
      <c r="H202" s="1184" t="str">
        <f>IF(op!H90=0,"",op!H90)</f>
        <v/>
      </c>
      <c r="I202" s="38" t="str">
        <f>IF(op!I90=0,"",op!I90)</f>
        <v/>
      </c>
      <c r="J202" s="177" t="str">
        <f t="shared" si="87"/>
        <v/>
      </c>
      <c r="K202" s="1185" t="str">
        <f>IF(op!K90="","",op!K90)</f>
        <v/>
      </c>
      <c r="L202" s="872"/>
      <c r="M202" s="860" t="str">
        <f>IF(K202="","",IF(op!M90=0,0,op!M90))</f>
        <v/>
      </c>
      <c r="N202" s="860" t="str">
        <f>IF(K202="","",IF(op!N90=0,0,op!N90))</f>
        <v/>
      </c>
      <c r="O202" s="990" t="str">
        <f t="shared" si="100"/>
        <v/>
      </c>
      <c r="P202" s="991" t="str">
        <f t="shared" si="101"/>
        <v/>
      </c>
      <c r="Q202" s="991" t="str">
        <f t="shared" si="102"/>
        <v/>
      </c>
      <c r="R202" s="872"/>
      <c r="S202" s="934" t="str">
        <f t="shared" si="88"/>
        <v/>
      </c>
      <c r="T202" s="934" t="str">
        <f t="shared" si="89"/>
        <v/>
      </c>
      <c r="U202" s="1055" t="str">
        <f t="shared" si="103"/>
        <v/>
      </c>
      <c r="V202" s="6"/>
      <c r="W202" s="24"/>
      <c r="Z202" s="979" t="str">
        <f t="shared" si="90"/>
        <v/>
      </c>
      <c r="AA202" s="980">
        <f>+tab!$C$156</f>
        <v>0.62</v>
      </c>
      <c r="AB202" s="981" t="e">
        <f t="shared" si="104"/>
        <v>#VALUE!</v>
      </c>
      <c r="AC202" s="981" t="e">
        <f t="shared" si="105"/>
        <v>#VALUE!</v>
      </c>
      <c r="AD202" s="981" t="e">
        <f t="shared" si="106"/>
        <v>#VALUE!</v>
      </c>
      <c r="AE202" s="982" t="e">
        <f t="shared" si="91"/>
        <v>#VALUE!</v>
      </c>
      <c r="AF202" s="982" t="e">
        <f t="shared" si="92"/>
        <v>#VALUE!</v>
      </c>
      <c r="AG202" s="983">
        <f>IF(H202&gt;8,tab!C$157,tab!C$160)</f>
        <v>0.5</v>
      </c>
      <c r="AH202" s="957">
        <f t="shared" si="93"/>
        <v>0</v>
      </c>
      <c r="AI202" s="957">
        <f t="shared" si="94"/>
        <v>0</v>
      </c>
      <c r="AJ202" s="984" t="e">
        <f t="shared" si="95"/>
        <v>#VALUE!</v>
      </c>
      <c r="AK202" s="960" t="e">
        <f t="shared" si="96"/>
        <v>#VALUE!</v>
      </c>
      <c r="AL202" s="989">
        <f t="shared" si="97"/>
        <v>30</v>
      </c>
      <c r="AM202" s="959">
        <f t="shared" si="98"/>
        <v>30</v>
      </c>
      <c r="AN202" s="985">
        <f t="shared" si="99"/>
        <v>0</v>
      </c>
      <c r="AS202" s="198"/>
      <c r="AU202" s="39"/>
      <c r="AV202" s="39"/>
    </row>
    <row r="203" spans="2:48" ht="13.15" customHeight="1" x14ac:dyDescent="0.2">
      <c r="B203" s="20"/>
      <c r="C203" s="35"/>
      <c r="D203" s="175" t="str">
        <f>IF(op!D91=0,"",op!D91)</f>
        <v/>
      </c>
      <c r="E203" s="175" t="str">
        <f>IF(op!E91=0,"",op!E91)</f>
        <v/>
      </c>
      <c r="F203" s="175" t="str">
        <f>IF(op!F91=0,"",op!F91)</f>
        <v/>
      </c>
      <c r="G203" s="38" t="str">
        <f>IF(op!G91=0,"",op!G91+1)</f>
        <v/>
      </c>
      <c r="H203" s="1184" t="str">
        <f>IF(op!H91=0,"",op!H91)</f>
        <v/>
      </c>
      <c r="I203" s="38" t="str">
        <f>IF(op!I91=0,"",op!I91)</f>
        <v/>
      </c>
      <c r="J203" s="177" t="str">
        <f t="shared" si="87"/>
        <v/>
      </c>
      <c r="K203" s="1185" t="str">
        <f>IF(op!K91="","",op!K91)</f>
        <v/>
      </c>
      <c r="L203" s="872"/>
      <c r="M203" s="860" t="str">
        <f>IF(K203="","",IF(op!M91=0,0,op!M91))</f>
        <v/>
      </c>
      <c r="N203" s="860" t="str">
        <f>IF(K203="","",IF(op!N91=0,0,op!N91))</f>
        <v/>
      </c>
      <c r="O203" s="990" t="str">
        <f t="shared" si="100"/>
        <v/>
      </c>
      <c r="P203" s="991" t="str">
        <f t="shared" si="101"/>
        <v/>
      </c>
      <c r="Q203" s="991" t="str">
        <f t="shared" si="102"/>
        <v/>
      </c>
      <c r="R203" s="872"/>
      <c r="S203" s="934" t="str">
        <f t="shared" si="88"/>
        <v/>
      </c>
      <c r="T203" s="934" t="str">
        <f t="shared" si="89"/>
        <v/>
      </c>
      <c r="U203" s="1055" t="str">
        <f t="shared" si="103"/>
        <v/>
      </c>
      <c r="V203" s="6"/>
      <c r="W203" s="24"/>
      <c r="Z203" s="979" t="str">
        <f t="shared" si="90"/>
        <v/>
      </c>
      <c r="AA203" s="980">
        <f>+tab!$C$156</f>
        <v>0.62</v>
      </c>
      <c r="AB203" s="981" t="e">
        <f t="shared" si="104"/>
        <v>#VALUE!</v>
      </c>
      <c r="AC203" s="981" t="e">
        <f t="shared" si="105"/>
        <v>#VALUE!</v>
      </c>
      <c r="AD203" s="981" t="e">
        <f t="shared" si="106"/>
        <v>#VALUE!</v>
      </c>
      <c r="AE203" s="982" t="e">
        <f t="shared" si="91"/>
        <v>#VALUE!</v>
      </c>
      <c r="AF203" s="982" t="e">
        <f t="shared" si="92"/>
        <v>#VALUE!</v>
      </c>
      <c r="AG203" s="983">
        <f>IF(H203&gt;8,tab!C$157,tab!C$160)</f>
        <v>0.5</v>
      </c>
      <c r="AH203" s="957">
        <f t="shared" si="93"/>
        <v>0</v>
      </c>
      <c r="AI203" s="957">
        <f t="shared" si="94"/>
        <v>0</v>
      </c>
      <c r="AJ203" s="984" t="e">
        <f t="shared" si="95"/>
        <v>#VALUE!</v>
      </c>
      <c r="AK203" s="960" t="e">
        <f t="shared" si="96"/>
        <v>#VALUE!</v>
      </c>
      <c r="AL203" s="989">
        <f t="shared" si="97"/>
        <v>30</v>
      </c>
      <c r="AM203" s="959">
        <f t="shared" si="98"/>
        <v>30</v>
      </c>
      <c r="AN203" s="985">
        <f t="shared" si="99"/>
        <v>0</v>
      </c>
      <c r="AS203" s="198"/>
      <c r="AU203" s="39"/>
      <c r="AV203" s="39"/>
    </row>
    <row r="204" spans="2:48" ht="13.15" customHeight="1" x14ac:dyDescent="0.2">
      <c r="B204" s="20"/>
      <c r="C204" s="35"/>
      <c r="D204" s="175" t="str">
        <f>IF(op!D92=0,"",op!D92)</f>
        <v/>
      </c>
      <c r="E204" s="175" t="str">
        <f>IF(op!E92=0,"",op!E92)</f>
        <v/>
      </c>
      <c r="F204" s="175" t="str">
        <f>IF(op!F92=0,"",op!F92)</f>
        <v/>
      </c>
      <c r="G204" s="38" t="str">
        <f>IF(op!G92=0,"",op!G92+1)</f>
        <v/>
      </c>
      <c r="H204" s="1184" t="str">
        <f>IF(op!H92=0,"",op!H92)</f>
        <v/>
      </c>
      <c r="I204" s="38" t="str">
        <f>IF(op!I92=0,"",op!I92)</f>
        <v/>
      </c>
      <c r="J204" s="177" t="str">
        <f t="shared" si="87"/>
        <v/>
      </c>
      <c r="K204" s="1185" t="str">
        <f>IF(op!K92="","",op!K92)</f>
        <v/>
      </c>
      <c r="L204" s="872"/>
      <c r="M204" s="860" t="str">
        <f>IF(K204="","",IF(op!M92=0,0,op!M92))</f>
        <v/>
      </c>
      <c r="N204" s="860" t="str">
        <f>IF(K204="","",IF(op!N92=0,0,op!N92))</f>
        <v/>
      </c>
      <c r="O204" s="990" t="str">
        <f t="shared" si="100"/>
        <v/>
      </c>
      <c r="P204" s="991" t="str">
        <f t="shared" si="101"/>
        <v/>
      </c>
      <c r="Q204" s="991" t="str">
        <f t="shared" si="102"/>
        <v/>
      </c>
      <c r="R204" s="872"/>
      <c r="S204" s="934" t="str">
        <f t="shared" si="88"/>
        <v/>
      </c>
      <c r="T204" s="934" t="str">
        <f t="shared" si="89"/>
        <v/>
      </c>
      <c r="U204" s="1055" t="str">
        <f t="shared" si="103"/>
        <v/>
      </c>
      <c r="V204" s="6"/>
      <c r="W204" s="24"/>
      <c r="Z204" s="979" t="str">
        <f t="shared" si="90"/>
        <v/>
      </c>
      <c r="AA204" s="980">
        <f>+tab!$C$156</f>
        <v>0.62</v>
      </c>
      <c r="AB204" s="981" t="e">
        <f t="shared" si="104"/>
        <v>#VALUE!</v>
      </c>
      <c r="AC204" s="981" t="e">
        <f t="shared" si="105"/>
        <v>#VALUE!</v>
      </c>
      <c r="AD204" s="981" t="e">
        <f t="shared" si="106"/>
        <v>#VALUE!</v>
      </c>
      <c r="AE204" s="982" t="e">
        <f t="shared" si="91"/>
        <v>#VALUE!</v>
      </c>
      <c r="AF204" s="982" t="e">
        <f t="shared" si="92"/>
        <v>#VALUE!</v>
      </c>
      <c r="AG204" s="983">
        <f>IF(H204&gt;8,tab!C$157,tab!C$160)</f>
        <v>0.5</v>
      </c>
      <c r="AH204" s="957">
        <f t="shared" si="93"/>
        <v>0</v>
      </c>
      <c r="AI204" s="957">
        <f t="shared" si="94"/>
        <v>0</v>
      </c>
      <c r="AJ204" s="984" t="e">
        <f t="shared" si="95"/>
        <v>#VALUE!</v>
      </c>
      <c r="AK204" s="960" t="e">
        <f t="shared" si="96"/>
        <v>#VALUE!</v>
      </c>
      <c r="AL204" s="989">
        <f t="shared" si="97"/>
        <v>30</v>
      </c>
      <c r="AM204" s="959">
        <f t="shared" si="98"/>
        <v>30</v>
      </c>
      <c r="AN204" s="985">
        <f t="shared" si="99"/>
        <v>0</v>
      </c>
      <c r="AS204" s="198"/>
      <c r="AU204" s="39"/>
      <c r="AV204" s="39"/>
    </row>
    <row r="205" spans="2:48" ht="13.15" customHeight="1" x14ac:dyDescent="0.2">
      <c r="B205" s="20"/>
      <c r="C205" s="35"/>
      <c r="D205" s="175" t="str">
        <f>IF(op!D93=0,"",op!D93)</f>
        <v/>
      </c>
      <c r="E205" s="175" t="str">
        <f>IF(op!E93=0,"",op!E93)</f>
        <v/>
      </c>
      <c r="F205" s="175" t="str">
        <f>IF(op!F93=0,"",op!F93)</f>
        <v/>
      </c>
      <c r="G205" s="38" t="str">
        <f>IF(op!G93=0,"",op!G93+1)</f>
        <v/>
      </c>
      <c r="H205" s="1184" t="str">
        <f>IF(op!H93=0,"",op!H93)</f>
        <v/>
      </c>
      <c r="I205" s="38" t="str">
        <f>IF(op!I93=0,"",op!I93)</f>
        <v/>
      </c>
      <c r="J205" s="177" t="str">
        <f t="shared" si="87"/>
        <v/>
      </c>
      <c r="K205" s="1185" t="str">
        <f>IF(op!K93="","",op!K93)</f>
        <v/>
      </c>
      <c r="L205" s="872"/>
      <c r="M205" s="860" t="str">
        <f>IF(K205="","",IF(op!M93=0,0,op!M93))</f>
        <v/>
      </c>
      <c r="N205" s="860" t="str">
        <f>IF(K205="","",IF(op!N93=0,0,op!N93))</f>
        <v/>
      </c>
      <c r="O205" s="990" t="str">
        <f t="shared" si="100"/>
        <v/>
      </c>
      <c r="P205" s="991" t="str">
        <f t="shared" si="101"/>
        <v/>
      </c>
      <c r="Q205" s="991" t="str">
        <f t="shared" si="102"/>
        <v/>
      </c>
      <c r="R205" s="872"/>
      <c r="S205" s="934" t="str">
        <f t="shared" si="88"/>
        <v/>
      </c>
      <c r="T205" s="934" t="str">
        <f t="shared" si="89"/>
        <v/>
      </c>
      <c r="U205" s="1055" t="str">
        <f t="shared" si="103"/>
        <v/>
      </c>
      <c r="V205" s="6"/>
      <c r="W205" s="24"/>
      <c r="Z205" s="979" t="str">
        <f t="shared" si="90"/>
        <v/>
      </c>
      <c r="AA205" s="980">
        <f>+tab!$C$156</f>
        <v>0.62</v>
      </c>
      <c r="AB205" s="981" t="e">
        <f t="shared" si="104"/>
        <v>#VALUE!</v>
      </c>
      <c r="AC205" s="981" t="e">
        <f t="shared" si="105"/>
        <v>#VALUE!</v>
      </c>
      <c r="AD205" s="981" t="e">
        <f t="shared" si="106"/>
        <v>#VALUE!</v>
      </c>
      <c r="AE205" s="982" t="e">
        <f t="shared" si="91"/>
        <v>#VALUE!</v>
      </c>
      <c r="AF205" s="982" t="e">
        <f t="shared" si="92"/>
        <v>#VALUE!</v>
      </c>
      <c r="AG205" s="983">
        <f>IF(H205&gt;8,tab!C$157,tab!C$160)</f>
        <v>0.5</v>
      </c>
      <c r="AH205" s="957">
        <f t="shared" si="93"/>
        <v>0</v>
      </c>
      <c r="AI205" s="957">
        <f t="shared" si="94"/>
        <v>0</v>
      </c>
      <c r="AJ205" s="984" t="e">
        <f t="shared" si="95"/>
        <v>#VALUE!</v>
      </c>
      <c r="AK205" s="960" t="e">
        <f t="shared" si="96"/>
        <v>#VALUE!</v>
      </c>
      <c r="AL205" s="989">
        <f t="shared" si="97"/>
        <v>30</v>
      </c>
      <c r="AM205" s="959">
        <f t="shared" si="98"/>
        <v>30</v>
      </c>
      <c r="AN205" s="985">
        <f t="shared" si="99"/>
        <v>0</v>
      </c>
      <c r="AS205" s="198"/>
      <c r="AU205" s="39"/>
      <c r="AV205" s="39"/>
    </row>
    <row r="206" spans="2:48" ht="13.15" customHeight="1" x14ac:dyDescent="0.2">
      <c r="B206" s="20"/>
      <c r="C206" s="35"/>
      <c r="D206" s="175" t="str">
        <f>IF(op!D94=0,"",op!D94)</f>
        <v/>
      </c>
      <c r="E206" s="175" t="str">
        <f>IF(op!E94=0,"",op!E94)</f>
        <v/>
      </c>
      <c r="F206" s="175" t="str">
        <f>IF(op!F94=0,"",op!F94)</f>
        <v/>
      </c>
      <c r="G206" s="38" t="str">
        <f>IF(op!G94=0,"",op!G94+1)</f>
        <v/>
      </c>
      <c r="H206" s="1184" t="str">
        <f>IF(op!H94=0,"",op!H94)</f>
        <v/>
      </c>
      <c r="I206" s="38" t="str">
        <f>IF(op!I94=0,"",op!I94)</f>
        <v/>
      </c>
      <c r="J206" s="177" t="str">
        <f t="shared" si="87"/>
        <v/>
      </c>
      <c r="K206" s="1185" t="str">
        <f>IF(op!K94="","",op!K94)</f>
        <v/>
      </c>
      <c r="L206" s="872"/>
      <c r="M206" s="860" t="str">
        <f>IF(K206="","",IF(op!M94=0,0,op!M94))</f>
        <v/>
      </c>
      <c r="N206" s="860" t="str">
        <f>IF(K206="","",IF(op!N94=0,0,op!N94))</f>
        <v/>
      </c>
      <c r="O206" s="990" t="str">
        <f t="shared" si="100"/>
        <v/>
      </c>
      <c r="P206" s="991" t="str">
        <f t="shared" si="101"/>
        <v/>
      </c>
      <c r="Q206" s="991" t="str">
        <f t="shared" si="102"/>
        <v/>
      </c>
      <c r="R206" s="872"/>
      <c r="S206" s="934" t="str">
        <f t="shared" si="88"/>
        <v/>
      </c>
      <c r="T206" s="934" t="str">
        <f t="shared" si="89"/>
        <v/>
      </c>
      <c r="U206" s="1055" t="str">
        <f t="shared" si="103"/>
        <v/>
      </c>
      <c r="V206" s="6"/>
      <c r="W206" s="24"/>
      <c r="Z206" s="979" t="str">
        <f t="shared" si="90"/>
        <v/>
      </c>
      <c r="AA206" s="980">
        <f>+tab!$C$156</f>
        <v>0.62</v>
      </c>
      <c r="AB206" s="981" t="e">
        <f t="shared" si="104"/>
        <v>#VALUE!</v>
      </c>
      <c r="AC206" s="981" t="e">
        <f t="shared" si="105"/>
        <v>#VALUE!</v>
      </c>
      <c r="AD206" s="981" t="e">
        <f t="shared" si="106"/>
        <v>#VALUE!</v>
      </c>
      <c r="AE206" s="982" t="e">
        <f t="shared" si="91"/>
        <v>#VALUE!</v>
      </c>
      <c r="AF206" s="982" t="e">
        <f t="shared" si="92"/>
        <v>#VALUE!</v>
      </c>
      <c r="AG206" s="983">
        <f>IF(H206&gt;8,tab!C$157,tab!C$160)</f>
        <v>0.5</v>
      </c>
      <c r="AH206" s="957">
        <f t="shared" si="93"/>
        <v>0</v>
      </c>
      <c r="AI206" s="957">
        <f t="shared" si="94"/>
        <v>0</v>
      </c>
      <c r="AJ206" s="984" t="e">
        <f t="shared" si="95"/>
        <v>#VALUE!</v>
      </c>
      <c r="AK206" s="960" t="e">
        <f t="shared" si="96"/>
        <v>#VALUE!</v>
      </c>
      <c r="AL206" s="989">
        <f t="shared" si="97"/>
        <v>30</v>
      </c>
      <c r="AM206" s="959">
        <f t="shared" si="98"/>
        <v>30</v>
      </c>
      <c r="AN206" s="985">
        <f t="shared" si="99"/>
        <v>0</v>
      </c>
      <c r="AS206" s="198"/>
      <c r="AU206" s="39"/>
      <c r="AV206" s="39"/>
    </row>
    <row r="207" spans="2:48" ht="13.15" customHeight="1" x14ac:dyDescent="0.2">
      <c r="B207" s="20"/>
      <c r="C207" s="35"/>
      <c r="D207" s="175" t="str">
        <f>IF(op!D95=0,"",op!D95)</f>
        <v/>
      </c>
      <c r="E207" s="175" t="str">
        <f>IF(op!E95=0,"",op!E95)</f>
        <v/>
      </c>
      <c r="F207" s="175" t="str">
        <f>IF(op!F95=0,"",op!F95)</f>
        <v/>
      </c>
      <c r="G207" s="38" t="str">
        <f>IF(op!G95=0,"",op!G95+1)</f>
        <v/>
      </c>
      <c r="H207" s="1184" t="str">
        <f>IF(op!H95=0,"",op!H95)</f>
        <v/>
      </c>
      <c r="I207" s="38" t="str">
        <f>IF(op!I95=0,"",op!I95)</f>
        <v/>
      </c>
      <c r="J207" s="177" t="str">
        <f t="shared" si="87"/>
        <v/>
      </c>
      <c r="K207" s="1185" t="str">
        <f>IF(op!K95="","",op!K95)</f>
        <v/>
      </c>
      <c r="L207" s="872"/>
      <c r="M207" s="860" t="str">
        <f>IF(K207="","",IF(op!M95=0,0,op!M95))</f>
        <v/>
      </c>
      <c r="N207" s="860" t="str">
        <f>IF(K207="","",IF(op!N95=0,0,op!N95))</f>
        <v/>
      </c>
      <c r="O207" s="990" t="str">
        <f t="shared" si="100"/>
        <v/>
      </c>
      <c r="P207" s="991" t="str">
        <f t="shared" si="101"/>
        <v/>
      </c>
      <c r="Q207" s="991" t="str">
        <f t="shared" si="102"/>
        <v/>
      </c>
      <c r="R207" s="872"/>
      <c r="S207" s="934" t="str">
        <f t="shared" si="88"/>
        <v/>
      </c>
      <c r="T207" s="934" t="str">
        <f t="shared" si="89"/>
        <v/>
      </c>
      <c r="U207" s="1055" t="str">
        <f t="shared" si="103"/>
        <v/>
      </c>
      <c r="V207" s="6"/>
      <c r="W207" s="24"/>
      <c r="Z207" s="979" t="str">
        <f t="shared" si="90"/>
        <v/>
      </c>
      <c r="AA207" s="980">
        <f>+tab!$C$156</f>
        <v>0.62</v>
      </c>
      <c r="AB207" s="981" t="e">
        <f t="shared" si="104"/>
        <v>#VALUE!</v>
      </c>
      <c r="AC207" s="981" t="e">
        <f t="shared" si="105"/>
        <v>#VALUE!</v>
      </c>
      <c r="AD207" s="981" t="e">
        <f t="shared" si="106"/>
        <v>#VALUE!</v>
      </c>
      <c r="AE207" s="982" t="e">
        <f t="shared" si="91"/>
        <v>#VALUE!</v>
      </c>
      <c r="AF207" s="982" t="e">
        <f t="shared" si="92"/>
        <v>#VALUE!</v>
      </c>
      <c r="AG207" s="983">
        <f>IF(H207&gt;8,tab!C$157,tab!C$160)</f>
        <v>0.5</v>
      </c>
      <c r="AH207" s="957">
        <f t="shared" si="93"/>
        <v>0</v>
      </c>
      <c r="AI207" s="957">
        <f t="shared" si="94"/>
        <v>0</v>
      </c>
      <c r="AJ207" s="984" t="e">
        <f t="shared" si="95"/>
        <v>#VALUE!</v>
      </c>
      <c r="AK207" s="960" t="e">
        <f t="shared" si="96"/>
        <v>#VALUE!</v>
      </c>
      <c r="AL207" s="989">
        <f t="shared" si="97"/>
        <v>30</v>
      </c>
      <c r="AM207" s="959">
        <f t="shared" si="98"/>
        <v>30</v>
      </c>
      <c r="AN207" s="985">
        <f t="shared" si="99"/>
        <v>0</v>
      </c>
      <c r="AS207" s="198"/>
      <c r="AU207" s="39"/>
      <c r="AV207" s="39"/>
    </row>
    <row r="208" spans="2:48" ht="13.15" customHeight="1" x14ac:dyDescent="0.2">
      <c r="B208" s="20"/>
      <c r="C208" s="35"/>
      <c r="D208" s="175" t="str">
        <f>IF(op!D96=0,"",op!D96)</f>
        <v/>
      </c>
      <c r="E208" s="175" t="str">
        <f>IF(op!E96=0,"",op!E96)</f>
        <v/>
      </c>
      <c r="F208" s="175" t="str">
        <f>IF(op!F96=0,"",op!F96)</f>
        <v/>
      </c>
      <c r="G208" s="38" t="str">
        <f>IF(op!G96=0,"",op!G96+1)</f>
        <v/>
      </c>
      <c r="H208" s="1184" t="str">
        <f>IF(op!H96=0,"",op!H96)</f>
        <v/>
      </c>
      <c r="I208" s="38" t="str">
        <f>IF(op!I96=0,"",op!I96)</f>
        <v/>
      </c>
      <c r="J208" s="177" t="str">
        <f t="shared" si="87"/>
        <v/>
      </c>
      <c r="K208" s="1185" t="str">
        <f>IF(op!K96="","",op!K96)</f>
        <v/>
      </c>
      <c r="L208" s="872"/>
      <c r="M208" s="860" t="str">
        <f>IF(K208="","",IF(op!M96=0,0,op!M96))</f>
        <v/>
      </c>
      <c r="N208" s="860" t="str">
        <f>IF(K208="","",IF(op!N96=0,0,op!N96))</f>
        <v/>
      </c>
      <c r="O208" s="990" t="str">
        <f t="shared" si="100"/>
        <v/>
      </c>
      <c r="P208" s="991" t="str">
        <f t="shared" si="101"/>
        <v/>
      </c>
      <c r="Q208" s="991" t="str">
        <f t="shared" si="102"/>
        <v/>
      </c>
      <c r="R208" s="872"/>
      <c r="S208" s="934" t="str">
        <f t="shared" si="88"/>
        <v/>
      </c>
      <c r="T208" s="934" t="str">
        <f t="shared" si="89"/>
        <v/>
      </c>
      <c r="U208" s="1055" t="str">
        <f t="shared" si="103"/>
        <v/>
      </c>
      <c r="V208" s="6"/>
      <c r="W208" s="24"/>
      <c r="Z208" s="979" t="str">
        <f t="shared" si="90"/>
        <v/>
      </c>
      <c r="AA208" s="980">
        <f>+tab!$C$156</f>
        <v>0.62</v>
      </c>
      <c r="AB208" s="981" t="e">
        <f t="shared" si="104"/>
        <v>#VALUE!</v>
      </c>
      <c r="AC208" s="981" t="e">
        <f t="shared" si="105"/>
        <v>#VALUE!</v>
      </c>
      <c r="AD208" s="981" t="e">
        <f t="shared" si="106"/>
        <v>#VALUE!</v>
      </c>
      <c r="AE208" s="982" t="e">
        <f t="shared" si="91"/>
        <v>#VALUE!</v>
      </c>
      <c r="AF208" s="982" t="e">
        <f t="shared" si="92"/>
        <v>#VALUE!</v>
      </c>
      <c r="AG208" s="983">
        <f>IF(H208&gt;8,tab!C$157,tab!C$160)</f>
        <v>0.5</v>
      </c>
      <c r="AH208" s="957">
        <f t="shared" si="93"/>
        <v>0</v>
      </c>
      <c r="AI208" s="957">
        <f t="shared" si="94"/>
        <v>0</v>
      </c>
      <c r="AJ208" s="984" t="e">
        <f t="shared" si="95"/>
        <v>#VALUE!</v>
      </c>
      <c r="AK208" s="960" t="e">
        <f t="shared" si="96"/>
        <v>#VALUE!</v>
      </c>
      <c r="AL208" s="989">
        <f t="shared" si="97"/>
        <v>30</v>
      </c>
      <c r="AM208" s="959">
        <f t="shared" si="98"/>
        <v>30</v>
      </c>
      <c r="AN208" s="985">
        <f t="shared" si="99"/>
        <v>0</v>
      </c>
      <c r="AS208" s="198"/>
      <c r="AU208" s="39"/>
      <c r="AV208" s="39"/>
    </row>
    <row r="209" spans="2:48" ht="13.15" customHeight="1" x14ac:dyDescent="0.2">
      <c r="B209" s="20"/>
      <c r="C209" s="35"/>
      <c r="D209" s="175" t="str">
        <f>IF(op!D97=0,"",op!D97)</f>
        <v/>
      </c>
      <c r="E209" s="175" t="str">
        <f>IF(op!E97=0,"",op!E97)</f>
        <v/>
      </c>
      <c r="F209" s="175" t="str">
        <f>IF(op!F97=0,"",op!F97)</f>
        <v/>
      </c>
      <c r="G209" s="38" t="str">
        <f>IF(op!G97=0,"",op!G97+1)</f>
        <v/>
      </c>
      <c r="H209" s="1184" t="str">
        <f>IF(op!H97=0,"",op!H97)</f>
        <v/>
      </c>
      <c r="I209" s="38" t="str">
        <f>IF(op!I97=0,"",op!I97)</f>
        <v/>
      </c>
      <c r="J209" s="177" t="str">
        <f t="shared" si="87"/>
        <v/>
      </c>
      <c r="K209" s="1185" t="str">
        <f>IF(op!K97="","",op!K97)</f>
        <v/>
      </c>
      <c r="L209" s="872"/>
      <c r="M209" s="860" t="str">
        <f>IF(K209="","",IF(op!M97=0,0,op!M97))</f>
        <v/>
      </c>
      <c r="N209" s="860" t="str">
        <f>IF(K209="","",IF(op!N97=0,0,op!N97))</f>
        <v/>
      </c>
      <c r="O209" s="990" t="str">
        <f t="shared" si="100"/>
        <v/>
      </c>
      <c r="P209" s="991" t="str">
        <f t="shared" si="101"/>
        <v/>
      </c>
      <c r="Q209" s="991" t="str">
        <f t="shared" si="102"/>
        <v/>
      </c>
      <c r="R209" s="872"/>
      <c r="S209" s="934" t="str">
        <f t="shared" si="88"/>
        <v/>
      </c>
      <c r="T209" s="934" t="str">
        <f t="shared" si="89"/>
        <v/>
      </c>
      <c r="U209" s="1055" t="str">
        <f t="shared" si="103"/>
        <v/>
      </c>
      <c r="V209" s="6"/>
      <c r="W209" s="24"/>
      <c r="Z209" s="979" t="str">
        <f t="shared" si="90"/>
        <v/>
      </c>
      <c r="AA209" s="980">
        <f>+tab!$C$156</f>
        <v>0.62</v>
      </c>
      <c r="AB209" s="981" t="e">
        <f t="shared" si="104"/>
        <v>#VALUE!</v>
      </c>
      <c r="AC209" s="981" t="e">
        <f t="shared" si="105"/>
        <v>#VALUE!</v>
      </c>
      <c r="AD209" s="981" t="e">
        <f t="shared" si="106"/>
        <v>#VALUE!</v>
      </c>
      <c r="AE209" s="982" t="e">
        <f t="shared" si="91"/>
        <v>#VALUE!</v>
      </c>
      <c r="AF209" s="982" t="e">
        <f t="shared" si="92"/>
        <v>#VALUE!</v>
      </c>
      <c r="AG209" s="983">
        <f>IF(H209&gt;8,tab!C$157,tab!C$160)</f>
        <v>0.5</v>
      </c>
      <c r="AH209" s="957">
        <f t="shared" si="93"/>
        <v>0</v>
      </c>
      <c r="AI209" s="957">
        <f t="shared" si="94"/>
        <v>0</v>
      </c>
      <c r="AJ209" s="984" t="e">
        <f t="shared" si="95"/>
        <v>#VALUE!</v>
      </c>
      <c r="AK209" s="960" t="e">
        <f t="shared" si="96"/>
        <v>#VALUE!</v>
      </c>
      <c r="AL209" s="989">
        <f t="shared" si="97"/>
        <v>30</v>
      </c>
      <c r="AM209" s="959">
        <f t="shared" si="98"/>
        <v>30</v>
      </c>
      <c r="AN209" s="985">
        <f t="shared" si="99"/>
        <v>0</v>
      </c>
      <c r="AS209" s="198"/>
      <c r="AU209" s="39"/>
      <c r="AV209" s="39"/>
    </row>
    <row r="210" spans="2:48" ht="13.15" customHeight="1" x14ac:dyDescent="0.2">
      <c r="B210" s="20"/>
      <c r="C210" s="35"/>
      <c r="D210" s="175" t="str">
        <f>IF(op!D98=0,"",op!D98)</f>
        <v/>
      </c>
      <c r="E210" s="175" t="str">
        <f>IF(op!E98=0,"",op!E98)</f>
        <v/>
      </c>
      <c r="F210" s="175" t="str">
        <f>IF(op!F98=0,"",op!F98)</f>
        <v/>
      </c>
      <c r="G210" s="38" t="str">
        <f>IF(op!G98=0,"",op!G98+1)</f>
        <v/>
      </c>
      <c r="H210" s="1184" t="str">
        <f>IF(op!H98=0,"",op!H98)</f>
        <v/>
      </c>
      <c r="I210" s="38" t="str">
        <f>IF(op!I98=0,"",op!I98)</f>
        <v/>
      </c>
      <c r="J210" s="177" t="str">
        <f t="shared" si="87"/>
        <v/>
      </c>
      <c r="K210" s="1185" t="str">
        <f>IF(op!K98="","",op!K98)</f>
        <v/>
      </c>
      <c r="L210" s="872"/>
      <c r="M210" s="860" t="str">
        <f>IF(K210="","",IF(op!M98=0,0,op!M98))</f>
        <v/>
      </c>
      <c r="N210" s="860" t="str">
        <f>IF(K210="","",IF(op!N98=0,0,op!N98))</f>
        <v/>
      </c>
      <c r="O210" s="990" t="str">
        <f t="shared" si="100"/>
        <v/>
      </c>
      <c r="P210" s="991" t="str">
        <f t="shared" si="101"/>
        <v/>
      </c>
      <c r="Q210" s="991" t="str">
        <f t="shared" si="102"/>
        <v/>
      </c>
      <c r="R210" s="872"/>
      <c r="S210" s="934" t="str">
        <f t="shared" si="88"/>
        <v/>
      </c>
      <c r="T210" s="934" t="str">
        <f t="shared" si="89"/>
        <v/>
      </c>
      <c r="U210" s="1055" t="str">
        <f t="shared" si="103"/>
        <v/>
      </c>
      <c r="V210" s="6"/>
      <c r="W210" s="24"/>
      <c r="Z210" s="979" t="str">
        <f t="shared" si="90"/>
        <v/>
      </c>
      <c r="AA210" s="980">
        <f>+tab!$C$156</f>
        <v>0.62</v>
      </c>
      <c r="AB210" s="981" t="e">
        <f t="shared" si="104"/>
        <v>#VALUE!</v>
      </c>
      <c r="AC210" s="981" t="e">
        <f t="shared" si="105"/>
        <v>#VALUE!</v>
      </c>
      <c r="AD210" s="981" t="e">
        <f t="shared" si="106"/>
        <v>#VALUE!</v>
      </c>
      <c r="AE210" s="982" t="e">
        <f t="shared" si="91"/>
        <v>#VALUE!</v>
      </c>
      <c r="AF210" s="982" t="e">
        <f t="shared" si="92"/>
        <v>#VALUE!</v>
      </c>
      <c r="AG210" s="983">
        <f>IF(H210&gt;8,tab!C$157,tab!C$160)</f>
        <v>0.5</v>
      </c>
      <c r="AH210" s="957">
        <f t="shared" si="93"/>
        <v>0</v>
      </c>
      <c r="AI210" s="957">
        <f t="shared" si="94"/>
        <v>0</v>
      </c>
      <c r="AJ210" s="984" t="e">
        <f t="shared" si="95"/>
        <v>#VALUE!</v>
      </c>
      <c r="AK210" s="960" t="e">
        <f t="shared" si="96"/>
        <v>#VALUE!</v>
      </c>
      <c r="AL210" s="989">
        <f t="shared" si="97"/>
        <v>30</v>
      </c>
      <c r="AM210" s="959">
        <f t="shared" si="98"/>
        <v>30</v>
      </c>
      <c r="AN210" s="985">
        <f t="shared" si="99"/>
        <v>0</v>
      </c>
      <c r="AS210" s="198"/>
      <c r="AU210" s="39"/>
      <c r="AV210" s="39"/>
    </row>
    <row r="211" spans="2:48" ht="13.15" customHeight="1" x14ac:dyDescent="0.2">
      <c r="B211" s="20"/>
      <c r="C211" s="35"/>
      <c r="D211" s="175" t="str">
        <f>IF(op!D99=0,"",op!D99)</f>
        <v/>
      </c>
      <c r="E211" s="175" t="str">
        <f>IF(op!E99=0,"",op!E99)</f>
        <v/>
      </c>
      <c r="F211" s="175" t="str">
        <f>IF(op!F99=0,"",op!F99)</f>
        <v/>
      </c>
      <c r="G211" s="38" t="str">
        <f>IF(op!G99=0,"",op!G99+1)</f>
        <v/>
      </c>
      <c r="H211" s="1184" t="str">
        <f>IF(op!H99=0,"",op!H99)</f>
        <v/>
      </c>
      <c r="I211" s="38" t="str">
        <f>IF(op!I99=0,"",op!I99)</f>
        <v/>
      </c>
      <c r="J211" s="177" t="str">
        <f t="shared" si="87"/>
        <v/>
      </c>
      <c r="K211" s="1185" t="str">
        <f>IF(op!K99="","",op!K99)</f>
        <v/>
      </c>
      <c r="L211" s="872"/>
      <c r="M211" s="860" t="str">
        <f>IF(K211="","",IF(op!M99=0,0,op!M99))</f>
        <v/>
      </c>
      <c r="N211" s="860" t="str">
        <f>IF(K211="","",IF(op!N99=0,0,op!N99))</f>
        <v/>
      </c>
      <c r="O211" s="990" t="str">
        <f t="shared" si="100"/>
        <v/>
      </c>
      <c r="P211" s="991" t="str">
        <f t="shared" si="101"/>
        <v/>
      </c>
      <c r="Q211" s="991" t="str">
        <f t="shared" si="102"/>
        <v/>
      </c>
      <c r="R211" s="872"/>
      <c r="S211" s="934" t="str">
        <f t="shared" si="88"/>
        <v/>
      </c>
      <c r="T211" s="934" t="str">
        <f t="shared" si="89"/>
        <v/>
      </c>
      <c r="U211" s="1055" t="str">
        <f t="shared" si="103"/>
        <v/>
      </c>
      <c r="V211" s="6"/>
      <c r="W211" s="24"/>
      <c r="Z211" s="979" t="str">
        <f t="shared" si="90"/>
        <v/>
      </c>
      <c r="AA211" s="980">
        <f>+tab!$C$156</f>
        <v>0.62</v>
      </c>
      <c r="AB211" s="981" t="e">
        <f t="shared" si="104"/>
        <v>#VALUE!</v>
      </c>
      <c r="AC211" s="981" t="e">
        <f t="shared" si="105"/>
        <v>#VALUE!</v>
      </c>
      <c r="AD211" s="981" t="e">
        <f t="shared" si="106"/>
        <v>#VALUE!</v>
      </c>
      <c r="AE211" s="982" t="e">
        <f t="shared" si="91"/>
        <v>#VALUE!</v>
      </c>
      <c r="AF211" s="982" t="e">
        <f t="shared" si="92"/>
        <v>#VALUE!</v>
      </c>
      <c r="AG211" s="983">
        <f>IF(H211&gt;8,tab!C$157,tab!C$160)</f>
        <v>0.5</v>
      </c>
      <c r="AH211" s="957">
        <f t="shared" si="93"/>
        <v>0</v>
      </c>
      <c r="AI211" s="957">
        <f t="shared" si="94"/>
        <v>0</v>
      </c>
      <c r="AJ211" s="984" t="e">
        <f t="shared" si="95"/>
        <v>#VALUE!</v>
      </c>
      <c r="AK211" s="960" t="e">
        <f t="shared" si="96"/>
        <v>#VALUE!</v>
      </c>
      <c r="AL211" s="989">
        <f t="shared" si="97"/>
        <v>30</v>
      </c>
      <c r="AM211" s="959">
        <f t="shared" si="98"/>
        <v>30</v>
      </c>
      <c r="AN211" s="985">
        <f t="shared" si="99"/>
        <v>0</v>
      </c>
      <c r="AS211" s="198"/>
      <c r="AU211" s="39"/>
      <c r="AV211" s="39"/>
    </row>
    <row r="212" spans="2:48" ht="13.15" customHeight="1" x14ac:dyDescent="0.2">
      <c r="B212" s="20"/>
      <c r="C212" s="35"/>
      <c r="D212" s="175" t="str">
        <f>IF(op!D100=0,"",op!D100)</f>
        <v/>
      </c>
      <c r="E212" s="175" t="str">
        <f>IF(op!E100=0,"",op!E100)</f>
        <v/>
      </c>
      <c r="F212" s="175" t="str">
        <f>IF(op!F100=0,"",op!F100)</f>
        <v/>
      </c>
      <c r="G212" s="38" t="str">
        <f>IF(op!G100=0,"",op!G100+1)</f>
        <v/>
      </c>
      <c r="H212" s="1184" t="str">
        <f>IF(op!H100=0,"",op!H100)</f>
        <v/>
      </c>
      <c r="I212" s="38" t="str">
        <f>IF(op!I100=0,"",op!I100)</f>
        <v/>
      </c>
      <c r="J212" s="177" t="str">
        <f t="shared" si="87"/>
        <v/>
      </c>
      <c r="K212" s="1185" t="str">
        <f>IF(op!K100="","",op!K100)</f>
        <v/>
      </c>
      <c r="L212" s="872"/>
      <c r="M212" s="860" t="str">
        <f>IF(K212="","",IF(op!M100=0,0,op!M100))</f>
        <v/>
      </c>
      <c r="N212" s="860" t="str">
        <f>IF(K212="","",IF(op!N100=0,0,op!N100))</f>
        <v/>
      </c>
      <c r="O212" s="990" t="str">
        <f t="shared" si="100"/>
        <v/>
      </c>
      <c r="P212" s="991" t="str">
        <f t="shared" si="101"/>
        <v/>
      </c>
      <c r="Q212" s="991" t="str">
        <f t="shared" si="102"/>
        <v/>
      </c>
      <c r="R212" s="872"/>
      <c r="S212" s="934" t="str">
        <f t="shared" si="88"/>
        <v/>
      </c>
      <c r="T212" s="934" t="str">
        <f t="shared" si="89"/>
        <v/>
      </c>
      <c r="U212" s="1055" t="str">
        <f t="shared" si="103"/>
        <v/>
      </c>
      <c r="V212" s="6"/>
      <c r="W212" s="24"/>
      <c r="Z212" s="979" t="str">
        <f t="shared" si="90"/>
        <v/>
      </c>
      <c r="AA212" s="980">
        <f>+tab!$C$156</f>
        <v>0.62</v>
      </c>
      <c r="AB212" s="981" t="e">
        <f t="shared" si="104"/>
        <v>#VALUE!</v>
      </c>
      <c r="AC212" s="981" t="e">
        <f t="shared" si="105"/>
        <v>#VALUE!</v>
      </c>
      <c r="AD212" s="981" t="e">
        <f t="shared" si="106"/>
        <v>#VALUE!</v>
      </c>
      <c r="AE212" s="982" t="e">
        <f t="shared" si="91"/>
        <v>#VALUE!</v>
      </c>
      <c r="AF212" s="982" t="e">
        <f t="shared" si="92"/>
        <v>#VALUE!</v>
      </c>
      <c r="AG212" s="983">
        <f>IF(H212&gt;8,tab!C$157,tab!C$160)</f>
        <v>0.5</v>
      </c>
      <c r="AH212" s="957">
        <f t="shared" si="93"/>
        <v>0</v>
      </c>
      <c r="AI212" s="957">
        <f t="shared" si="94"/>
        <v>0</v>
      </c>
      <c r="AJ212" s="984" t="e">
        <f t="shared" si="95"/>
        <v>#VALUE!</v>
      </c>
      <c r="AK212" s="960" t="e">
        <f t="shared" si="96"/>
        <v>#VALUE!</v>
      </c>
      <c r="AL212" s="989">
        <f t="shared" si="97"/>
        <v>30</v>
      </c>
      <c r="AM212" s="959">
        <f t="shared" si="98"/>
        <v>30</v>
      </c>
      <c r="AN212" s="985">
        <f t="shared" si="99"/>
        <v>0</v>
      </c>
      <c r="AS212" s="198"/>
      <c r="AU212" s="39"/>
      <c r="AV212" s="39"/>
    </row>
    <row r="213" spans="2:48" ht="13.15" customHeight="1" x14ac:dyDescent="0.2">
      <c r="B213" s="20"/>
      <c r="C213" s="35"/>
      <c r="D213" s="175" t="str">
        <f>IF(op!D101=0,"",op!D101)</f>
        <v/>
      </c>
      <c r="E213" s="175" t="str">
        <f>IF(op!E101=0,"",op!E101)</f>
        <v/>
      </c>
      <c r="F213" s="175" t="str">
        <f>IF(op!F101=0,"",op!F101)</f>
        <v/>
      </c>
      <c r="G213" s="38" t="str">
        <f>IF(op!G101=0,"",op!G101+1)</f>
        <v/>
      </c>
      <c r="H213" s="1184" t="str">
        <f>IF(op!H101=0,"",op!H101)</f>
        <v/>
      </c>
      <c r="I213" s="38" t="str">
        <f>IF(op!I101=0,"",op!I101)</f>
        <v/>
      </c>
      <c r="J213" s="177" t="str">
        <f t="shared" si="87"/>
        <v/>
      </c>
      <c r="K213" s="1185" t="str">
        <f>IF(op!K101="","",op!K101)</f>
        <v/>
      </c>
      <c r="L213" s="872"/>
      <c r="M213" s="860" t="str">
        <f>IF(K213="","",IF(op!M101=0,0,op!M101))</f>
        <v/>
      </c>
      <c r="N213" s="860" t="str">
        <f>IF(K213="","",IF(op!N101=0,0,op!N101))</f>
        <v/>
      </c>
      <c r="O213" s="990" t="str">
        <f t="shared" si="100"/>
        <v/>
      </c>
      <c r="P213" s="991" t="str">
        <f t="shared" si="101"/>
        <v/>
      </c>
      <c r="Q213" s="991" t="str">
        <f t="shared" si="102"/>
        <v/>
      </c>
      <c r="R213" s="872"/>
      <c r="S213" s="934" t="str">
        <f t="shared" si="88"/>
        <v/>
      </c>
      <c r="T213" s="934" t="str">
        <f t="shared" si="89"/>
        <v/>
      </c>
      <c r="U213" s="1055" t="str">
        <f t="shared" si="103"/>
        <v/>
      </c>
      <c r="V213" s="6"/>
      <c r="W213" s="24"/>
      <c r="Z213" s="979" t="str">
        <f t="shared" si="90"/>
        <v/>
      </c>
      <c r="AA213" s="980">
        <f>+tab!$C$156</f>
        <v>0.62</v>
      </c>
      <c r="AB213" s="981" t="e">
        <f t="shared" si="104"/>
        <v>#VALUE!</v>
      </c>
      <c r="AC213" s="981" t="e">
        <f t="shared" si="105"/>
        <v>#VALUE!</v>
      </c>
      <c r="AD213" s="981" t="e">
        <f t="shared" si="106"/>
        <v>#VALUE!</v>
      </c>
      <c r="AE213" s="982" t="e">
        <f t="shared" si="91"/>
        <v>#VALUE!</v>
      </c>
      <c r="AF213" s="982" t="e">
        <f t="shared" si="92"/>
        <v>#VALUE!</v>
      </c>
      <c r="AG213" s="983">
        <f>IF(H213&gt;8,tab!C$157,tab!C$160)</f>
        <v>0.5</v>
      </c>
      <c r="AH213" s="957">
        <f t="shared" si="93"/>
        <v>0</v>
      </c>
      <c r="AI213" s="957">
        <f t="shared" si="94"/>
        <v>0</v>
      </c>
      <c r="AJ213" s="984" t="e">
        <f t="shared" si="95"/>
        <v>#VALUE!</v>
      </c>
      <c r="AK213" s="960" t="e">
        <f t="shared" si="96"/>
        <v>#VALUE!</v>
      </c>
      <c r="AL213" s="989">
        <f t="shared" si="97"/>
        <v>30</v>
      </c>
      <c r="AM213" s="959">
        <f t="shared" si="98"/>
        <v>30</v>
      </c>
      <c r="AN213" s="985">
        <f t="shared" si="99"/>
        <v>0</v>
      </c>
      <c r="AS213" s="198"/>
      <c r="AU213" s="39"/>
      <c r="AV213" s="39"/>
    </row>
    <row r="214" spans="2:48" ht="13.15" customHeight="1" x14ac:dyDescent="0.2">
      <c r="B214" s="20"/>
      <c r="C214" s="35"/>
      <c r="D214" s="175" t="str">
        <f>IF(op!D102=0,"",op!D102)</f>
        <v/>
      </c>
      <c r="E214" s="175" t="str">
        <f>IF(op!E102=0,"",op!E102)</f>
        <v/>
      </c>
      <c r="F214" s="175" t="str">
        <f>IF(op!F102=0,"",op!F102)</f>
        <v/>
      </c>
      <c r="G214" s="38" t="str">
        <f>IF(op!G102=0,"",op!G102+1)</f>
        <v/>
      </c>
      <c r="H214" s="1184" t="str">
        <f>IF(op!H102=0,"",op!H102)</f>
        <v/>
      </c>
      <c r="I214" s="38" t="str">
        <f>IF(op!I102=0,"",op!I102)</f>
        <v/>
      </c>
      <c r="J214" s="177" t="str">
        <f t="shared" si="87"/>
        <v/>
      </c>
      <c r="K214" s="1185" t="str">
        <f>IF(op!K102="","",op!K102)</f>
        <v/>
      </c>
      <c r="L214" s="872"/>
      <c r="M214" s="860" t="str">
        <f>IF(K214="","",IF(op!M102=0,0,op!M102))</f>
        <v/>
      </c>
      <c r="N214" s="860" t="str">
        <f>IF(K214="","",IF(op!N102=0,0,op!N102))</f>
        <v/>
      </c>
      <c r="O214" s="990" t="str">
        <f t="shared" si="100"/>
        <v/>
      </c>
      <c r="P214" s="991" t="str">
        <f t="shared" si="101"/>
        <v/>
      </c>
      <c r="Q214" s="991" t="str">
        <f t="shared" si="102"/>
        <v/>
      </c>
      <c r="R214" s="872"/>
      <c r="S214" s="934" t="str">
        <f t="shared" si="88"/>
        <v/>
      </c>
      <c r="T214" s="934" t="str">
        <f t="shared" si="89"/>
        <v/>
      </c>
      <c r="U214" s="1055" t="str">
        <f t="shared" si="103"/>
        <v/>
      </c>
      <c r="V214" s="6"/>
      <c r="W214" s="24"/>
      <c r="Z214" s="979" t="str">
        <f t="shared" si="90"/>
        <v/>
      </c>
      <c r="AA214" s="980">
        <f>+tab!$C$156</f>
        <v>0.62</v>
      </c>
      <c r="AB214" s="981" t="e">
        <f t="shared" si="104"/>
        <v>#VALUE!</v>
      </c>
      <c r="AC214" s="981" t="e">
        <f t="shared" si="105"/>
        <v>#VALUE!</v>
      </c>
      <c r="AD214" s="981" t="e">
        <f t="shared" si="106"/>
        <v>#VALUE!</v>
      </c>
      <c r="AE214" s="982" t="e">
        <f t="shared" si="91"/>
        <v>#VALUE!</v>
      </c>
      <c r="AF214" s="982" t="e">
        <f t="shared" si="92"/>
        <v>#VALUE!</v>
      </c>
      <c r="AG214" s="983">
        <f>IF(H214&gt;8,tab!C$157,tab!C$160)</f>
        <v>0.5</v>
      </c>
      <c r="AH214" s="957">
        <f t="shared" si="93"/>
        <v>0</v>
      </c>
      <c r="AI214" s="957">
        <f t="shared" si="94"/>
        <v>0</v>
      </c>
      <c r="AJ214" s="984" t="e">
        <f t="shared" si="95"/>
        <v>#VALUE!</v>
      </c>
      <c r="AK214" s="960" t="e">
        <f t="shared" si="96"/>
        <v>#VALUE!</v>
      </c>
      <c r="AL214" s="989">
        <f t="shared" si="97"/>
        <v>30</v>
      </c>
      <c r="AM214" s="959">
        <f t="shared" si="98"/>
        <v>30</v>
      </c>
      <c r="AN214" s="985">
        <f t="shared" si="99"/>
        <v>0</v>
      </c>
      <c r="AS214" s="198"/>
      <c r="AU214" s="39"/>
      <c r="AV214" s="39"/>
    </row>
    <row r="215" spans="2:48" ht="13.15" customHeight="1" x14ac:dyDescent="0.2">
      <c r="B215" s="20"/>
      <c r="C215" s="35"/>
      <c r="D215" s="175" t="str">
        <f>IF(op!D103=0,"",op!D103)</f>
        <v/>
      </c>
      <c r="E215" s="175" t="str">
        <f>IF(op!E103=0,"",op!E103)</f>
        <v/>
      </c>
      <c r="F215" s="175" t="str">
        <f>IF(op!F103=0,"",op!F103)</f>
        <v/>
      </c>
      <c r="G215" s="38" t="str">
        <f>IF(op!G103=0,"",op!G103+1)</f>
        <v/>
      </c>
      <c r="H215" s="1184" t="str">
        <f>IF(op!H103=0,"",op!H103)</f>
        <v/>
      </c>
      <c r="I215" s="38" t="str">
        <f>IF(op!I103=0,"",op!I103)</f>
        <v/>
      </c>
      <c r="J215" s="177" t="str">
        <f t="shared" si="87"/>
        <v/>
      </c>
      <c r="K215" s="1185" t="str">
        <f>IF(op!K103="","",op!K103)</f>
        <v/>
      </c>
      <c r="L215" s="872"/>
      <c r="M215" s="860" t="str">
        <f>IF(K215="","",IF(op!M103=0,0,op!M103))</f>
        <v/>
      </c>
      <c r="N215" s="860" t="str">
        <f>IF(K215="","",IF(op!N103=0,0,op!N103))</f>
        <v/>
      </c>
      <c r="O215" s="990" t="str">
        <f t="shared" si="100"/>
        <v/>
      </c>
      <c r="P215" s="991" t="str">
        <f t="shared" si="101"/>
        <v/>
      </c>
      <c r="Q215" s="991" t="str">
        <f t="shared" si="102"/>
        <v/>
      </c>
      <c r="R215" s="872"/>
      <c r="S215" s="934" t="str">
        <f t="shared" si="88"/>
        <v/>
      </c>
      <c r="T215" s="934" t="str">
        <f t="shared" si="89"/>
        <v/>
      </c>
      <c r="U215" s="1055" t="str">
        <f t="shared" si="103"/>
        <v/>
      </c>
      <c r="V215" s="6"/>
      <c r="W215" s="24"/>
      <c r="Z215" s="979" t="str">
        <f t="shared" si="90"/>
        <v/>
      </c>
      <c r="AA215" s="980">
        <f>+tab!$C$156</f>
        <v>0.62</v>
      </c>
      <c r="AB215" s="981" t="e">
        <f t="shared" si="104"/>
        <v>#VALUE!</v>
      </c>
      <c r="AC215" s="981" t="e">
        <f t="shared" si="105"/>
        <v>#VALUE!</v>
      </c>
      <c r="AD215" s="981" t="e">
        <f t="shared" si="106"/>
        <v>#VALUE!</v>
      </c>
      <c r="AE215" s="982" t="e">
        <f t="shared" si="91"/>
        <v>#VALUE!</v>
      </c>
      <c r="AF215" s="982" t="e">
        <f t="shared" si="92"/>
        <v>#VALUE!</v>
      </c>
      <c r="AG215" s="983">
        <f>IF(H215&gt;8,tab!C$157,tab!C$160)</f>
        <v>0.5</v>
      </c>
      <c r="AH215" s="957">
        <f t="shared" si="93"/>
        <v>0</v>
      </c>
      <c r="AI215" s="957">
        <f t="shared" si="94"/>
        <v>0</v>
      </c>
      <c r="AJ215" s="984" t="e">
        <f t="shared" si="95"/>
        <v>#VALUE!</v>
      </c>
      <c r="AK215" s="960" t="e">
        <f t="shared" si="96"/>
        <v>#VALUE!</v>
      </c>
      <c r="AL215" s="989">
        <f t="shared" si="97"/>
        <v>30</v>
      </c>
      <c r="AM215" s="959">
        <f t="shared" si="98"/>
        <v>30</v>
      </c>
      <c r="AN215" s="985">
        <f t="shared" si="99"/>
        <v>0</v>
      </c>
      <c r="AS215" s="198"/>
      <c r="AU215" s="39"/>
      <c r="AV215" s="39"/>
    </row>
    <row r="216" spans="2:48" ht="13.15" customHeight="1" x14ac:dyDescent="0.2">
      <c r="B216" s="20"/>
      <c r="C216" s="35"/>
      <c r="D216" s="175" t="str">
        <f>IF(op!D104=0,"",op!D104)</f>
        <v/>
      </c>
      <c r="E216" s="175" t="str">
        <f>IF(op!E104=0,"",op!E104)</f>
        <v/>
      </c>
      <c r="F216" s="175" t="str">
        <f>IF(op!F104=0,"",op!F104)</f>
        <v/>
      </c>
      <c r="G216" s="38" t="str">
        <f>IF(op!G104=0,"",op!G104+1)</f>
        <v/>
      </c>
      <c r="H216" s="1184" t="str">
        <f>IF(op!H104=0,"",op!H104)</f>
        <v/>
      </c>
      <c r="I216" s="38" t="str">
        <f>IF(op!I104=0,"",op!I104)</f>
        <v/>
      </c>
      <c r="J216" s="177" t="str">
        <f t="shared" si="87"/>
        <v/>
      </c>
      <c r="K216" s="1185" t="str">
        <f>IF(op!K104="","",op!K104)</f>
        <v/>
      </c>
      <c r="L216" s="872"/>
      <c r="M216" s="860" t="str">
        <f>IF(K216="","",IF(op!M104=0,0,op!M104))</f>
        <v/>
      </c>
      <c r="N216" s="860" t="str">
        <f>IF(K216="","",IF(op!N104=0,0,op!N104))</f>
        <v/>
      </c>
      <c r="O216" s="990" t="str">
        <f t="shared" si="100"/>
        <v/>
      </c>
      <c r="P216" s="991" t="str">
        <f t="shared" si="101"/>
        <v/>
      </c>
      <c r="Q216" s="991" t="str">
        <f t="shared" si="102"/>
        <v/>
      </c>
      <c r="R216" s="872"/>
      <c r="S216" s="934" t="str">
        <f t="shared" si="88"/>
        <v/>
      </c>
      <c r="T216" s="934" t="str">
        <f t="shared" si="89"/>
        <v/>
      </c>
      <c r="U216" s="1055" t="str">
        <f t="shared" si="103"/>
        <v/>
      </c>
      <c r="V216" s="6"/>
      <c r="W216" s="24"/>
      <c r="Z216" s="979" t="str">
        <f t="shared" si="90"/>
        <v/>
      </c>
      <c r="AA216" s="980">
        <f>+tab!$C$156</f>
        <v>0.62</v>
      </c>
      <c r="AB216" s="981" t="e">
        <f t="shared" si="104"/>
        <v>#VALUE!</v>
      </c>
      <c r="AC216" s="981" t="e">
        <f t="shared" si="105"/>
        <v>#VALUE!</v>
      </c>
      <c r="AD216" s="981" t="e">
        <f t="shared" si="106"/>
        <v>#VALUE!</v>
      </c>
      <c r="AE216" s="982" t="e">
        <f t="shared" si="91"/>
        <v>#VALUE!</v>
      </c>
      <c r="AF216" s="982" t="e">
        <f t="shared" si="92"/>
        <v>#VALUE!</v>
      </c>
      <c r="AG216" s="983">
        <f>IF(H216&gt;8,tab!C$157,tab!C$160)</f>
        <v>0.5</v>
      </c>
      <c r="AH216" s="957">
        <f t="shared" si="93"/>
        <v>0</v>
      </c>
      <c r="AI216" s="957">
        <f t="shared" si="94"/>
        <v>0</v>
      </c>
      <c r="AJ216" s="984" t="e">
        <f t="shared" si="95"/>
        <v>#VALUE!</v>
      </c>
      <c r="AK216" s="960" t="e">
        <f t="shared" si="96"/>
        <v>#VALUE!</v>
      </c>
      <c r="AL216" s="989">
        <f t="shared" si="97"/>
        <v>30</v>
      </c>
      <c r="AM216" s="959">
        <f t="shared" si="98"/>
        <v>30</v>
      </c>
      <c r="AN216" s="985">
        <f t="shared" si="99"/>
        <v>0</v>
      </c>
      <c r="AS216" s="198"/>
      <c r="AU216" s="39"/>
      <c r="AV216" s="39"/>
    </row>
    <row r="217" spans="2:48" ht="13.15" customHeight="1" x14ac:dyDescent="0.2">
      <c r="B217" s="20"/>
      <c r="C217" s="35"/>
      <c r="D217" s="175" t="str">
        <f>IF(op!D105=0,"",op!D105)</f>
        <v/>
      </c>
      <c r="E217" s="175" t="str">
        <f>IF(op!E105=0,"",op!E105)</f>
        <v/>
      </c>
      <c r="F217" s="175" t="str">
        <f>IF(op!F105=0,"",op!F105)</f>
        <v/>
      </c>
      <c r="G217" s="38" t="str">
        <f>IF(op!G105=0,"",op!G105+1)</f>
        <v/>
      </c>
      <c r="H217" s="1184" t="str">
        <f>IF(op!H105=0,"",op!H105)</f>
        <v/>
      </c>
      <c r="I217" s="38" t="str">
        <f>IF(op!I105=0,"",op!I105)</f>
        <v/>
      </c>
      <c r="J217" s="177" t="str">
        <f t="shared" si="87"/>
        <v/>
      </c>
      <c r="K217" s="1185" t="str">
        <f>IF(op!K105="","",op!K105)</f>
        <v/>
      </c>
      <c r="L217" s="872"/>
      <c r="M217" s="860" t="str">
        <f>IF(K217="","",IF(op!M105=0,0,op!M105))</f>
        <v/>
      </c>
      <c r="N217" s="860" t="str">
        <f>IF(K217="","",IF(op!N105=0,0,op!N105))</f>
        <v/>
      </c>
      <c r="O217" s="990" t="str">
        <f t="shared" si="100"/>
        <v/>
      </c>
      <c r="P217" s="991" t="str">
        <f t="shared" si="101"/>
        <v/>
      </c>
      <c r="Q217" s="991" t="str">
        <f t="shared" si="102"/>
        <v/>
      </c>
      <c r="R217" s="872"/>
      <c r="S217" s="934" t="str">
        <f t="shared" si="88"/>
        <v/>
      </c>
      <c r="T217" s="934" t="str">
        <f t="shared" si="89"/>
        <v/>
      </c>
      <c r="U217" s="1055" t="str">
        <f t="shared" si="103"/>
        <v/>
      </c>
      <c r="V217" s="6"/>
      <c r="W217" s="24"/>
      <c r="Z217" s="979" t="str">
        <f t="shared" si="90"/>
        <v/>
      </c>
      <c r="AA217" s="980">
        <f>+tab!$C$156</f>
        <v>0.62</v>
      </c>
      <c r="AB217" s="981" t="e">
        <f t="shared" si="104"/>
        <v>#VALUE!</v>
      </c>
      <c r="AC217" s="981" t="e">
        <f t="shared" si="105"/>
        <v>#VALUE!</v>
      </c>
      <c r="AD217" s="981" t="e">
        <f t="shared" si="106"/>
        <v>#VALUE!</v>
      </c>
      <c r="AE217" s="982" t="e">
        <f t="shared" si="91"/>
        <v>#VALUE!</v>
      </c>
      <c r="AF217" s="982" t="e">
        <f t="shared" si="92"/>
        <v>#VALUE!</v>
      </c>
      <c r="AG217" s="983">
        <f>IF(H217&gt;8,tab!C$157,tab!C$160)</f>
        <v>0.5</v>
      </c>
      <c r="AH217" s="957">
        <f t="shared" si="93"/>
        <v>0</v>
      </c>
      <c r="AI217" s="957">
        <f t="shared" si="94"/>
        <v>0</v>
      </c>
      <c r="AJ217" s="984" t="e">
        <f t="shared" si="95"/>
        <v>#VALUE!</v>
      </c>
      <c r="AK217" s="960" t="e">
        <f t="shared" si="96"/>
        <v>#VALUE!</v>
      </c>
      <c r="AL217" s="989">
        <f t="shared" si="97"/>
        <v>30</v>
      </c>
      <c r="AM217" s="959">
        <f t="shared" si="98"/>
        <v>30</v>
      </c>
      <c r="AN217" s="985">
        <f t="shared" si="99"/>
        <v>0</v>
      </c>
      <c r="AS217" s="198"/>
      <c r="AU217" s="39"/>
      <c r="AV217" s="39"/>
    </row>
    <row r="218" spans="2:48" ht="13.15" customHeight="1" x14ac:dyDescent="0.2">
      <c r="B218" s="20"/>
      <c r="C218" s="35"/>
      <c r="D218" s="175" t="str">
        <f>IF(op!D106=0,"",op!D106)</f>
        <v/>
      </c>
      <c r="E218" s="175" t="str">
        <f>IF(op!E106=0,"",op!E106)</f>
        <v/>
      </c>
      <c r="F218" s="175" t="str">
        <f>IF(op!F106=0,"",op!F106)</f>
        <v/>
      </c>
      <c r="G218" s="38" t="str">
        <f>IF(op!G106=0,"",op!G106+1)</f>
        <v/>
      </c>
      <c r="H218" s="1184" t="str">
        <f>IF(op!H106=0,"",op!H106)</f>
        <v/>
      </c>
      <c r="I218" s="38" t="str">
        <f>IF(op!I106=0,"",op!I106)</f>
        <v/>
      </c>
      <c r="J218" s="177" t="str">
        <f t="shared" si="87"/>
        <v/>
      </c>
      <c r="K218" s="1185" t="str">
        <f>IF(op!K106="","",op!K106)</f>
        <v/>
      </c>
      <c r="L218" s="872"/>
      <c r="M218" s="860" t="str">
        <f>IF(K218="","",IF(op!M106=0,0,op!M106))</f>
        <v/>
      </c>
      <c r="N218" s="860" t="str">
        <f>IF(K218="","",IF(op!N106=0,0,op!N106))</f>
        <v/>
      </c>
      <c r="O218" s="990" t="str">
        <f t="shared" si="100"/>
        <v/>
      </c>
      <c r="P218" s="991" t="str">
        <f t="shared" si="101"/>
        <v/>
      </c>
      <c r="Q218" s="991" t="str">
        <f t="shared" si="102"/>
        <v/>
      </c>
      <c r="R218" s="872"/>
      <c r="S218" s="934" t="str">
        <f t="shared" si="88"/>
        <v/>
      </c>
      <c r="T218" s="934" t="str">
        <f t="shared" si="89"/>
        <v/>
      </c>
      <c r="U218" s="1055" t="str">
        <f t="shared" si="103"/>
        <v/>
      </c>
      <c r="V218" s="6"/>
      <c r="W218" s="24"/>
      <c r="Z218" s="979" t="str">
        <f t="shared" si="90"/>
        <v/>
      </c>
      <c r="AA218" s="980">
        <f>+tab!$C$156</f>
        <v>0.62</v>
      </c>
      <c r="AB218" s="981" t="e">
        <f t="shared" si="104"/>
        <v>#VALUE!</v>
      </c>
      <c r="AC218" s="981" t="e">
        <f t="shared" si="105"/>
        <v>#VALUE!</v>
      </c>
      <c r="AD218" s="981" t="e">
        <f t="shared" si="106"/>
        <v>#VALUE!</v>
      </c>
      <c r="AE218" s="982" t="e">
        <f t="shared" si="91"/>
        <v>#VALUE!</v>
      </c>
      <c r="AF218" s="982" t="e">
        <f t="shared" si="92"/>
        <v>#VALUE!</v>
      </c>
      <c r="AG218" s="983">
        <f>IF(H218&gt;8,tab!C$157,tab!C$160)</f>
        <v>0.5</v>
      </c>
      <c r="AH218" s="957">
        <f t="shared" si="93"/>
        <v>0</v>
      </c>
      <c r="AI218" s="957">
        <f t="shared" si="94"/>
        <v>0</v>
      </c>
      <c r="AJ218" s="984" t="e">
        <f t="shared" si="95"/>
        <v>#VALUE!</v>
      </c>
      <c r="AK218" s="960" t="e">
        <f t="shared" si="96"/>
        <v>#VALUE!</v>
      </c>
      <c r="AL218" s="989">
        <f t="shared" si="97"/>
        <v>30</v>
      </c>
      <c r="AM218" s="959">
        <f t="shared" si="98"/>
        <v>30</v>
      </c>
      <c r="AN218" s="985">
        <f t="shared" si="99"/>
        <v>0</v>
      </c>
      <c r="AS218" s="198"/>
      <c r="AU218" s="39"/>
      <c r="AV218" s="39"/>
    </row>
    <row r="219" spans="2:48" ht="13.15" customHeight="1" x14ac:dyDescent="0.2">
      <c r="B219" s="20"/>
      <c r="C219" s="35"/>
      <c r="D219" s="175" t="str">
        <f>IF(op!D107=0,"",op!D107)</f>
        <v/>
      </c>
      <c r="E219" s="175" t="str">
        <f>IF(op!E107=0,"",op!E107)</f>
        <v/>
      </c>
      <c r="F219" s="175" t="str">
        <f>IF(op!F107=0,"",op!F107)</f>
        <v/>
      </c>
      <c r="G219" s="38" t="str">
        <f>IF(op!G107=0,"",op!G107+1)</f>
        <v/>
      </c>
      <c r="H219" s="1184" t="str">
        <f>IF(op!H107=0,"",op!H107)</f>
        <v/>
      </c>
      <c r="I219" s="38" t="str">
        <f>IF(op!I107=0,"",op!I107)</f>
        <v/>
      </c>
      <c r="J219" s="177" t="str">
        <f t="shared" si="87"/>
        <v/>
      </c>
      <c r="K219" s="1185" t="str">
        <f>IF(op!K107="","",op!K107)</f>
        <v/>
      </c>
      <c r="L219" s="872"/>
      <c r="M219" s="860" t="str">
        <f>IF(K219="","",IF(op!M107=0,0,op!M107))</f>
        <v/>
      </c>
      <c r="N219" s="860" t="str">
        <f>IF(K219="","",IF(op!N107=0,0,op!N107))</f>
        <v/>
      </c>
      <c r="O219" s="990" t="str">
        <f t="shared" si="100"/>
        <v/>
      </c>
      <c r="P219" s="991" t="str">
        <f t="shared" si="101"/>
        <v/>
      </c>
      <c r="Q219" s="991" t="str">
        <f t="shared" si="102"/>
        <v/>
      </c>
      <c r="R219" s="872"/>
      <c r="S219" s="934" t="str">
        <f t="shared" si="88"/>
        <v/>
      </c>
      <c r="T219" s="934" t="str">
        <f t="shared" si="89"/>
        <v/>
      </c>
      <c r="U219" s="1055" t="str">
        <f t="shared" si="103"/>
        <v/>
      </c>
      <c r="V219" s="6"/>
      <c r="W219" s="24"/>
      <c r="Z219" s="979" t="str">
        <f t="shared" si="90"/>
        <v/>
      </c>
      <c r="AA219" s="980">
        <f>+tab!$C$156</f>
        <v>0.62</v>
      </c>
      <c r="AB219" s="981" t="e">
        <f t="shared" si="104"/>
        <v>#VALUE!</v>
      </c>
      <c r="AC219" s="981" t="e">
        <f t="shared" si="105"/>
        <v>#VALUE!</v>
      </c>
      <c r="AD219" s="981" t="e">
        <f t="shared" si="106"/>
        <v>#VALUE!</v>
      </c>
      <c r="AE219" s="982" t="e">
        <f t="shared" si="91"/>
        <v>#VALUE!</v>
      </c>
      <c r="AF219" s="982" t="e">
        <f t="shared" si="92"/>
        <v>#VALUE!</v>
      </c>
      <c r="AG219" s="983">
        <f>IF(H219&gt;8,tab!C$157,tab!C$160)</f>
        <v>0.5</v>
      </c>
      <c r="AH219" s="957">
        <f t="shared" si="93"/>
        <v>0</v>
      </c>
      <c r="AI219" s="957">
        <f t="shared" si="94"/>
        <v>0</v>
      </c>
      <c r="AJ219" s="984" t="e">
        <f t="shared" si="95"/>
        <v>#VALUE!</v>
      </c>
      <c r="AK219" s="960" t="e">
        <f t="shared" si="96"/>
        <v>#VALUE!</v>
      </c>
      <c r="AL219" s="989">
        <f t="shared" si="97"/>
        <v>30</v>
      </c>
      <c r="AM219" s="959">
        <f t="shared" si="98"/>
        <v>30</v>
      </c>
      <c r="AN219" s="985">
        <f t="shared" si="99"/>
        <v>0</v>
      </c>
      <c r="AS219" s="198"/>
      <c r="AU219" s="39"/>
      <c r="AV219" s="39"/>
    </row>
    <row r="220" spans="2:48" ht="13.15" customHeight="1" x14ac:dyDescent="0.2">
      <c r="B220" s="20"/>
      <c r="C220" s="35"/>
      <c r="D220" s="175" t="str">
        <f>IF(op!D108=0,"",op!D108)</f>
        <v/>
      </c>
      <c r="E220" s="175" t="str">
        <f>IF(op!E108=0,"",op!E108)</f>
        <v/>
      </c>
      <c r="F220" s="175" t="str">
        <f>IF(op!F108=0,"",op!F108)</f>
        <v/>
      </c>
      <c r="G220" s="38" t="str">
        <f>IF(op!G108=0,"",op!G108+1)</f>
        <v/>
      </c>
      <c r="H220" s="1184" t="str">
        <f>IF(op!H108=0,"",op!H108)</f>
        <v/>
      </c>
      <c r="I220" s="38" t="str">
        <f>IF(op!I108=0,"",op!I108)</f>
        <v/>
      </c>
      <c r="J220" s="177" t="str">
        <f t="shared" si="87"/>
        <v/>
      </c>
      <c r="K220" s="1185" t="str">
        <f>IF(op!K108="","",op!K108)</f>
        <v/>
      </c>
      <c r="L220" s="872"/>
      <c r="M220" s="860" t="str">
        <f>IF(K220="","",IF(op!M108=0,0,op!M108))</f>
        <v/>
      </c>
      <c r="N220" s="860" t="str">
        <f>IF(K220="","",IF(op!N108=0,0,op!N108))</f>
        <v/>
      </c>
      <c r="O220" s="990" t="str">
        <f t="shared" si="100"/>
        <v/>
      </c>
      <c r="P220" s="991" t="str">
        <f t="shared" si="101"/>
        <v/>
      </c>
      <c r="Q220" s="991" t="str">
        <f t="shared" si="102"/>
        <v/>
      </c>
      <c r="R220" s="872"/>
      <c r="S220" s="934" t="str">
        <f t="shared" si="88"/>
        <v/>
      </c>
      <c r="T220" s="934" t="str">
        <f t="shared" si="89"/>
        <v/>
      </c>
      <c r="U220" s="1055" t="str">
        <f t="shared" si="103"/>
        <v/>
      </c>
      <c r="V220" s="6"/>
      <c r="W220" s="24"/>
      <c r="Z220" s="979" t="str">
        <f t="shared" si="90"/>
        <v/>
      </c>
      <c r="AA220" s="980">
        <f>+tab!$C$156</f>
        <v>0.62</v>
      </c>
      <c r="AB220" s="981" t="e">
        <f t="shared" si="104"/>
        <v>#VALUE!</v>
      </c>
      <c r="AC220" s="981" t="e">
        <f t="shared" si="105"/>
        <v>#VALUE!</v>
      </c>
      <c r="AD220" s="981" t="e">
        <f t="shared" si="106"/>
        <v>#VALUE!</v>
      </c>
      <c r="AE220" s="982" t="e">
        <f t="shared" si="91"/>
        <v>#VALUE!</v>
      </c>
      <c r="AF220" s="982" t="e">
        <f t="shared" si="92"/>
        <v>#VALUE!</v>
      </c>
      <c r="AG220" s="983">
        <f>IF(H220&gt;8,tab!C$157,tab!C$160)</f>
        <v>0.5</v>
      </c>
      <c r="AH220" s="957">
        <f t="shared" si="93"/>
        <v>0</v>
      </c>
      <c r="AI220" s="957">
        <f t="shared" si="94"/>
        <v>0</v>
      </c>
      <c r="AJ220" s="984" t="e">
        <f t="shared" si="95"/>
        <v>#VALUE!</v>
      </c>
      <c r="AK220" s="960" t="e">
        <f t="shared" si="96"/>
        <v>#VALUE!</v>
      </c>
      <c r="AL220" s="989">
        <f t="shared" si="97"/>
        <v>30</v>
      </c>
      <c r="AM220" s="959">
        <f t="shared" si="98"/>
        <v>30</v>
      </c>
      <c r="AN220" s="985">
        <f t="shared" si="99"/>
        <v>0</v>
      </c>
      <c r="AS220" s="198"/>
      <c r="AU220" s="39"/>
      <c r="AV220" s="39"/>
    </row>
    <row r="221" spans="2:48" ht="13.15" customHeight="1" x14ac:dyDescent="0.2">
      <c r="B221" s="20"/>
      <c r="C221" s="35"/>
      <c r="D221" s="175" t="str">
        <f>IF(op!D109=0,"",op!D109)</f>
        <v/>
      </c>
      <c r="E221" s="175" t="str">
        <f>IF(op!E109=0,"",op!E109)</f>
        <v/>
      </c>
      <c r="F221" s="175" t="str">
        <f>IF(op!F109=0,"",op!F109)</f>
        <v/>
      </c>
      <c r="G221" s="38" t="str">
        <f>IF(op!G109=0,"",op!G109+1)</f>
        <v/>
      </c>
      <c r="H221" s="1184" t="str">
        <f>IF(op!H109=0,"",op!H109)</f>
        <v/>
      </c>
      <c r="I221" s="38" t="str">
        <f>IF(op!I109=0,"",op!I109)</f>
        <v/>
      </c>
      <c r="J221" s="177" t="str">
        <f t="shared" si="87"/>
        <v/>
      </c>
      <c r="K221" s="1185" t="str">
        <f>IF(op!K109="","",op!K109)</f>
        <v/>
      </c>
      <c r="L221" s="872"/>
      <c r="M221" s="860" t="str">
        <f>IF(K221="","",IF(op!M109=0,0,op!M109))</f>
        <v/>
      </c>
      <c r="N221" s="860" t="str">
        <f>IF(K221="","",IF(op!N109=0,0,op!N109))</f>
        <v/>
      </c>
      <c r="O221" s="990" t="str">
        <f t="shared" si="100"/>
        <v/>
      </c>
      <c r="P221" s="991" t="str">
        <f t="shared" si="101"/>
        <v/>
      </c>
      <c r="Q221" s="991" t="str">
        <f t="shared" si="102"/>
        <v/>
      </c>
      <c r="R221" s="872"/>
      <c r="S221" s="934" t="str">
        <f t="shared" si="88"/>
        <v/>
      </c>
      <c r="T221" s="934" t="str">
        <f t="shared" si="89"/>
        <v/>
      </c>
      <c r="U221" s="1055" t="str">
        <f t="shared" si="103"/>
        <v/>
      </c>
      <c r="V221" s="6"/>
      <c r="W221" s="24"/>
      <c r="Z221" s="979" t="str">
        <f t="shared" si="90"/>
        <v/>
      </c>
      <c r="AA221" s="980">
        <f>+tab!$C$156</f>
        <v>0.62</v>
      </c>
      <c r="AB221" s="981" t="e">
        <f t="shared" si="104"/>
        <v>#VALUE!</v>
      </c>
      <c r="AC221" s="981" t="e">
        <f t="shared" si="105"/>
        <v>#VALUE!</v>
      </c>
      <c r="AD221" s="981" t="e">
        <f t="shared" si="106"/>
        <v>#VALUE!</v>
      </c>
      <c r="AE221" s="982" t="e">
        <f t="shared" si="91"/>
        <v>#VALUE!</v>
      </c>
      <c r="AF221" s="982" t="e">
        <f t="shared" si="92"/>
        <v>#VALUE!</v>
      </c>
      <c r="AG221" s="983">
        <f>IF(H221&gt;8,tab!C$157,tab!C$160)</f>
        <v>0.5</v>
      </c>
      <c r="AH221" s="957">
        <f t="shared" si="93"/>
        <v>0</v>
      </c>
      <c r="AI221" s="957">
        <f t="shared" si="94"/>
        <v>0</v>
      </c>
      <c r="AJ221" s="984" t="e">
        <f t="shared" si="95"/>
        <v>#VALUE!</v>
      </c>
      <c r="AK221" s="960" t="e">
        <f t="shared" si="96"/>
        <v>#VALUE!</v>
      </c>
      <c r="AL221" s="989">
        <f t="shared" si="97"/>
        <v>30</v>
      </c>
      <c r="AM221" s="959">
        <f t="shared" si="98"/>
        <v>30</v>
      </c>
      <c r="AN221" s="985">
        <f t="shared" si="99"/>
        <v>0</v>
      </c>
      <c r="AS221" s="198"/>
      <c r="AU221" s="39"/>
      <c r="AV221" s="39"/>
    </row>
    <row r="222" spans="2:48" ht="13.15" customHeight="1" x14ac:dyDescent="0.2">
      <c r="B222" s="20"/>
      <c r="C222" s="35"/>
      <c r="D222" s="175" t="str">
        <f>IF(op!D110=0,"",op!D110)</f>
        <v/>
      </c>
      <c r="E222" s="175" t="str">
        <f>IF(op!E110=0,"",op!E110)</f>
        <v/>
      </c>
      <c r="F222" s="175" t="str">
        <f>IF(op!F110=0,"",op!F110)</f>
        <v/>
      </c>
      <c r="G222" s="38" t="str">
        <f>IF(op!G110=0,"",op!G110+1)</f>
        <v/>
      </c>
      <c r="H222" s="1184" t="str">
        <f>IF(op!H110=0,"",op!H110)</f>
        <v/>
      </c>
      <c r="I222" s="38" t="str">
        <f>IF(op!I110=0,"",op!I110)</f>
        <v/>
      </c>
      <c r="J222" s="177" t="str">
        <f t="shared" si="87"/>
        <v/>
      </c>
      <c r="K222" s="1185" t="str">
        <f>IF(op!K110="","",op!K110)</f>
        <v/>
      </c>
      <c r="L222" s="872"/>
      <c r="M222" s="860" t="str">
        <f>IF(K222="","",IF(op!M110=0,0,op!M110))</f>
        <v/>
      </c>
      <c r="N222" s="860" t="str">
        <f>IF(K222="","",IF(op!N110=0,0,op!N110))</f>
        <v/>
      </c>
      <c r="O222" s="990" t="str">
        <f t="shared" si="100"/>
        <v/>
      </c>
      <c r="P222" s="991" t="str">
        <f t="shared" si="101"/>
        <v/>
      </c>
      <c r="Q222" s="991" t="str">
        <f t="shared" si="102"/>
        <v/>
      </c>
      <c r="R222" s="872"/>
      <c r="S222" s="934" t="str">
        <f t="shared" si="88"/>
        <v/>
      </c>
      <c r="T222" s="934" t="str">
        <f t="shared" si="89"/>
        <v/>
      </c>
      <c r="U222" s="1055" t="str">
        <f t="shared" si="103"/>
        <v/>
      </c>
      <c r="V222" s="6"/>
      <c r="W222" s="24"/>
      <c r="Z222" s="979" t="str">
        <f t="shared" si="90"/>
        <v/>
      </c>
      <c r="AA222" s="980">
        <f>+tab!$C$156</f>
        <v>0.62</v>
      </c>
      <c r="AB222" s="981" t="e">
        <f t="shared" si="104"/>
        <v>#VALUE!</v>
      </c>
      <c r="AC222" s="981" t="e">
        <f t="shared" si="105"/>
        <v>#VALUE!</v>
      </c>
      <c r="AD222" s="981" t="e">
        <f t="shared" si="106"/>
        <v>#VALUE!</v>
      </c>
      <c r="AE222" s="982" t="e">
        <f t="shared" si="91"/>
        <v>#VALUE!</v>
      </c>
      <c r="AF222" s="982" t="e">
        <f t="shared" si="92"/>
        <v>#VALUE!</v>
      </c>
      <c r="AG222" s="983">
        <f>IF(H222&gt;8,tab!C$157,tab!C$160)</f>
        <v>0.5</v>
      </c>
      <c r="AH222" s="957">
        <f t="shared" si="93"/>
        <v>0</v>
      </c>
      <c r="AI222" s="957">
        <f t="shared" si="94"/>
        <v>0</v>
      </c>
      <c r="AJ222" s="984" t="e">
        <f t="shared" si="95"/>
        <v>#VALUE!</v>
      </c>
      <c r="AK222" s="960" t="e">
        <f t="shared" si="96"/>
        <v>#VALUE!</v>
      </c>
      <c r="AL222" s="989">
        <f t="shared" si="97"/>
        <v>30</v>
      </c>
      <c r="AM222" s="959">
        <f t="shared" si="98"/>
        <v>30</v>
      </c>
      <c r="AN222" s="985">
        <f t="shared" si="99"/>
        <v>0</v>
      </c>
      <c r="AS222" s="198"/>
      <c r="AU222" s="39"/>
      <c r="AV222" s="39"/>
    </row>
    <row r="223" spans="2:48" ht="13.15" customHeight="1" x14ac:dyDescent="0.2">
      <c r="B223" s="20"/>
      <c r="C223" s="35"/>
      <c r="D223" s="175" t="str">
        <f>IF(op!D111=0,"",op!D111)</f>
        <v/>
      </c>
      <c r="E223" s="175" t="str">
        <f>IF(op!E111=0,"",op!E111)</f>
        <v/>
      </c>
      <c r="F223" s="175" t="str">
        <f>IF(op!F111=0,"",op!F111)</f>
        <v/>
      </c>
      <c r="G223" s="38" t="str">
        <f>IF(op!G111=0,"",op!G111+1)</f>
        <v/>
      </c>
      <c r="H223" s="1184" t="str">
        <f>IF(op!H111=0,"",op!H111)</f>
        <v/>
      </c>
      <c r="I223" s="38" t="str">
        <f>IF(op!I111=0,"",op!I111)</f>
        <v/>
      </c>
      <c r="J223" s="177" t="str">
        <f t="shared" si="87"/>
        <v/>
      </c>
      <c r="K223" s="1185" t="str">
        <f>IF(op!K111="","",op!K111)</f>
        <v/>
      </c>
      <c r="L223" s="872"/>
      <c r="M223" s="860" t="str">
        <f>IF(K223="","",IF(op!M111=0,0,op!M111))</f>
        <v/>
      </c>
      <c r="N223" s="860" t="str">
        <f>IF(K223="","",IF(op!N111=0,0,op!N111))</f>
        <v/>
      </c>
      <c r="O223" s="990" t="str">
        <f t="shared" si="100"/>
        <v/>
      </c>
      <c r="P223" s="991" t="str">
        <f t="shared" si="101"/>
        <v/>
      </c>
      <c r="Q223" s="991" t="str">
        <f t="shared" si="102"/>
        <v/>
      </c>
      <c r="R223" s="872"/>
      <c r="S223" s="934" t="str">
        <f t="shared" si="88"/>
        <v/>
      </c>
      <c r="T223" s="934" t="str">
        <f t="shared" si="89"/>
        <v/>
      </c>
      <c r="U223" s="1055" t="str">
        <f t="shared" si="103"/>
        <v/>
      </c>
      <c r="V223" s="6"/>
      <c r="W223" s="24"/>
      <c r="Z223" s="979" t="str">
        <f t="shared" si="90"/>
        <v/>
      </c>
      <c r="AA223" s="980">
        <f>+tab!$C$156</f>
        <v>0.62</v>
      </c>
      <c r="AB223" s="981" t="e">
        <f t="shared" si="104"/>
        <v>#VALUE!</v>
      </c>
      <c r="AC223" s="981" t="e">
        <f t="shared" si="105"/>
        <v>#VALUE!</v>
      </c>
      <c r="AD223" s="981" t="e">
        <f t="shared" si="106"/>
        <v>#VALUE!</v>
      </c>
      <c r="AE223" s="982" t="e">
        <f t="shared" si="91"/>
        <v>#VALUE!</v>
      </c>
      <c r="AF223" s="982" t="e">
        <f t="shared" si="92"/>
        <v>#VALUE!</v>
      </c>
      <c r="AG223" s="983">
        <f>IF(H223&gt;8,tab!C$157,tab!C$160)</f>
        <v>0.5</v>
      </c>
      <c r="AH223" s="957">
        <f t="shared" si="93"/>
        <v>0</v>
      </c>
      <c r="AI223" s="957">
        <f t="shared" si="94"/>
        <v>0</v>
      </c>
      <c r="AJ223" s="984" t="e">
        <f t="shared" si="95"/>
        <v>#VALUE!</v>
      </c>
      <c r="AK223" s="960" t="e">
        <f t="shared" si="96"/>
        <v>#VALUE!</v>
      </c>
      <c r="AL223" s="989">
        <f t="shared" si="97"/>
        <v>30</v>
      </c>
      <c r="AM223" s="959">
        <f t="shared" si="98"/>
        <v>30</v>
      </c>
      <c r="AN223" s="985">
        <f t="shared" si="99"/>
        <v>0</v>
      </c>
      <c r="AS223" s="198"/>
      <c r="AU223" s="39"/>
      <c r="AV223" s="39"/>
    </row>
    <row r="224" spans="2:48" ht="13.15" customHeight="1" x14ac:dyDescent="0.2">
      <c r="B224" s="20"/>
      <c r="C224" s="35"/>
      <c r="D224" s="175" t="str">
        <f>IF(op!D112=0,"",op!D112)</f>
        <v/>
      </c>
      <c r="E224" s="175" t="str">
        <f>IF(op!E112=0,"",op!E112)</f>
        <v/>
      </c>
      <c r="F224" s="175" t="str">
        <f>IF(op!F112=0,"",op!F112)</f>
        <v/>
      </c>
      <c r="G224" s="38" t="str">
        <f>IF(op!G112=0,"",op!G112+1)</f>
        <v/>
      </c>
      <c r="H224" s="1184" t="str">
        <f>IF(op!H112=0,"",op!H112)</f>
        <v/>
      </c>
      <c r="I224" s="38" t="str">
        <f>IF(op!I112=0,"",op!I112)</f>
        <v/>
      </c>
      <c r="J224" s="177" t="str">
        <f>IF(E224="","",IF(J112=VLOOKUP(I224,Schaal2014,22,FALSE),J112,J112+1))</f>
        <v/>
      </c>
      <c r="K224" s="1185" t="str">
        <f>IF(op!K112="","",op!K112)</f>
        <v/>
      </c>
      <c r="L224" s="872"/>
      <c r="M224" s="860" t="str">
        <f>IF(K224="","",IF(op!M112=0,0,op!M112))</f>
        <v/>
      </c>
      <c r="N224" s="860" t="str">
        <f>IF(K224="","",IF(op!N112=0,0,op!N112))</f>
        <v/>
      </c>
      <c r="O224" s="990" t="str">
        <f t="shared" si="100"/>
        <v/>
      </c>
      <c r="P224" s="991" t="str">
        <f t="shared" si="101"/>
        <v/>
      </c>
      <c r="Q224" s="991" t="str">
        <f t="shared" si="102"/>
        <v/>
      </c>
      <c r="R224" s="872"/>
      <c r="S224" s="934" t="str">
        <f t="shared" si="88"/>
        <v/>
      </c>
      <c r="T224" s="934" t="str">
        <f t="shared" si="89"/>
        <v/>
      </c>
      <c r="U224" s="1055" t="str">
        <f t="shared" si="103"/>
        <v/>
      </c>
      <c r="V224" s="6"/>
      <c r="W224" s="24"/>
      <c r="Z224" s="979" t="str">
        <f t="shared" si="90"/>
        <v/>
      </c>
      <c r="AA224" s="980">
        <f>+tab!$C$156</f>
        <v>0.62</v>
      </c>
      <c r="AB224" s="981" t="e">
        <f t="shared" si="104"/>
        <v>#VALUE!</v>
      </c>
      <c r="AC224" s="981" t="e">
        <f t="shared" si="105"/>
        <v>#VALUE!</v>
      </c>
      <c r="AD224" s="981" t="e">
        <f t="shared" si="106"/>
        <v>#VALUE!</v>
      </c>
      <c r="AE224" s="982" t="e">
        <f t="shared" si="91"/>
        <v>#VALUE!</v>
      </c>
      <c r="AF224" s="982" t="e">
        <f t="shared" si="92"/>
        <v>#VALUE!</v>
      </c>
      <c r="AG224" s="983">
        <f>IF(H224&gt;8,tab!C$157,tab!C$160)</f>
        <v>0.5</v>
      </c>
      <c r="AH224" s="957">
        <f t="shared" si="93"/>
        <v>0</v>
      </c>
      <c r="AI224" s="957">
        <f t="shared" ref="AI224:AI227" si="107">IF(AH224=25,Z224*1.08*K224/2,IF(AH224=40,Z224*1.08*K224,IF(AH224=0,0)))</f>
        <v>0</v>
      </c>
      <c r="AJ224" s="984" t="e">
        <f t="shared" si="95"/>
        <v>#VALUE!</v>
      </c>
      <c r="AK224" s="960" t="e">
        <f t="shared" ref="AK224:AK227" si="108">YEAR($E$121)-YEAR(H224)-AJ224</f>
        <v>#VALUE!</v>
      </c>
      <c r="AL224" s="989">
        <f t="shared" ref="AL224:AL227" si="109">IF((H224=""),30,AK224)</f>
        <v>30</v>
      </c>
      <c r="AM224" s="959">
        <f t="shared" si="98"/>
        <v>30</v>
      </c>
      <c r="AN224" s="985">
        <f t="shared" ref="AN224:AN227" si="110">(AM224*(SUM(K224:K224)))</f>
        <v>0</v>
      </c>
      <c r="AS224" s="198"/>
      <c r="AU224" s="39"/>
      <c r="AV224" s="39"/>
    </row>
    <row r="225" spans="2:50" ht="13.15" customHeight="1" x14ac:dyDescent="0.2">
      <c r="B225" s="20"/>
      <c r="C225" s="35"/>
      <c r="D225" s="175" t="str">
        <f>IF(op!D113=0,"",op!D113)</f>
        <v/>
      </c>
      <c r="E225" s="175" t="str">
        <f>IF(op!E113=0,"",op!E113)</f>
        <v/>
      </c>
      <c r="F225" s="175" t="str">
        <f>IF(op!F113=0,"",op!F113)</f>
        <v/>
      </c>
      <c r="G225" s="38" t="str">
        <f>IF(op!G113=0,"",op!G113+1)</f>
        <v/>
      </c>
      <c r="H225" s="1184" t="str">
        <f>IF(op!H113=0,"",op!H113)</f>
        <v/>
      </c>
      <c r="I225" s="38" t="str">
        <f>IF(op!I113=0,"",op!I113)</f>
        <v/>
      </c>
      <c r="J225" s="177" t="str">
        <f>IF(E225="","",IF(J113=VLOOKUP(I225,Schaal2014,22,FALSE),J113,J113+1))</f>
        <v/>
      </c>
      <c r="K225" s="1185" t="str">
        <f>IF(op!K113="","",op!K113)</f>
        <v/>
      </c>
      <c r="L225" s="872"/>
      <c r="M225" s="860" t="str">
        <f>IF(K225="","",IF(op!M113=0,0,op!M113))</f>
        <v/>
      </c>
      <c r="N225" s="860" t="str">
        <f>IF(K225="","",IF(op!N113=0,0,op!N113))</f>
        <v/>
      </c>
      <c r="O225" s="990" t="str">
        <f t="shared" si="100"/>
        <v/>
      </c>
      <c r="P225" s="991" t="str">
        <f t="shared" si="101"/>
        <v/>
      </c>
      <c r="Q225" s="991" t="str">
        <f t="shared" si="102"/>
        <v/>
      </c>
      <c r="R225" s="872"/>
      <c r="S225" s="934" t="str">
        <f t="shared" si="88"/>
        <v/>
      </c>
      <c r="T225" s="934" t="str">
        <f t="shared" si="89"/>
        <v/>
      </c>
      <c r="U225" s="1055" t="str">
        <f t="shared" si="103"/>
        <v/>
      </c>
      <c r="V225" s="6"/>
      <c r="W225" s="24"/>
      <c r="Z225" s="979" t="str">
        <f t="shared" si="90"/>
        <v/>
      </c>
      <c r="AA225" s="980">
        <f>+tab!$C$156</f>
        <v>0.62</v>
      </c>
      <c r="AB225" s="981" t="e">
        <f t="shared" si="104"/>
        <v>#VALUE!</v>
      </c>
      <c r="AC225" s="981" t="e">
        <f t="shared" si="105"/>
        <v>#VALUE!</v>
      </c>
      <c r="AD225" s="981" t="e">
        <f t="shared" si="106"/>
        <v>#VALUE!</v>
      </c>
      <c r="AE225" s="982" t="e">
        <f t="shared" si="91"/>
        <v>#VALUE!</v>
      </c>
      <c r="AF225" s="982" t="e">
        <f t="shared" si="92"/>
        <v>#VALUE!</v>
      </c>
      <c r="AG225" s="983">
        <f>IF(H225&gt;8,tab!C$157,tab!C$160)</f>
        <v>0.5</v>
      </c>
      <c r="AH225" s="957">
        <f t="shared" si="93"/>
        <v>0</v>
      </c>
      <c r="AI225" s="957">
        <f t="shared" si="107"/>
        <v>0</v>
      </c>
      <c r="AJ225" s="984" t="e">
        <f t="shared" si="95"/>
        <v>#VALUE!</v>
      </c>
      <c r="AK225" s="960" t="e">
        <f t="shared" si="108"/>
        <v>#VALUE!</v>
      </c>
      <c r="AL225" s="989">
        <f t="shared" si="109"/>
        <v>30</v>
      </c>
      <c r="AM225" s="959">
        <f t="shared" si="98"/>
        <v>30</v>
      </c>
      <c r="AN225" s="985">
        <f t="shared" si="110"/>
        <v>0</v>
      </c>
      <c r="AS225" s="198"/>
    </row>
    <row r="226" spans="2:50" ht="13.15" customHeight="1" x14ac:dyDescent="0.2">
      <c r="B226" s="20"/>
      <c r="C226" s="35"/>
      <c r="D226" s="175" t="str">
        <f>IF(op!D114=0,"",op!D114)</f>
        <v/>
      </c>
      <c r="E226" s="175" t="str">
        <f>IF(op!E114=0,"",op!E114)</f>
        <v/>
      </c>
      <c r="F226" s="175" t="str">
        <f>IF(op!F114=0,"",op!F114)</f>
        <v/>
      </c>
      <c r="G226" s="38" t="str">
        <f>IF(op!G114=0,"",op!G114+1)</f>
        <v/>
      </c>
      <c r="H226" s="1184" t="str">
        <f>IF(op!H114=0,"",op!H114)</f>
        <v/>
      </c>
      <c r="I226" s="38" t="str">
        <f>IF(op!I114=0,"",op!I114)</f>
        <v/>
      </c>
      <c r="J226" s="177" t="str">
        <f>IF(E226="","",IF(J114=VLOOKUP(I226,Schaal2014,22,FALSE),J114,J114+1))</f>
        <v/>
      </c>
      <c r="K226" s="1185" t="str">
        <f>IF(op!K114="","",op!K114)</f>
        <v/>
      </c>
      <c r="L226" s="872"/>
      <c r="M226" s="860" t="str">
        <f>IF(K226="","",IF(op!M114=0,0,op!M114))</f>
        <v/>
      </c>
      <c r="N226" s="860" t="str">
        <f>IF(K226="","",IF(op!N114=0,0,op!N114))</f>
        <v/>
      </c>
      <c r="O226" s="990" t="str">
        <f t="shared" si="100"/>
        <v/>
      </c>
      <c r="P226" s="991" t="str">
        <f t="shared" si="101"/>
        <v/>
      </c>
      <c r="Q226" s="991" t="str">
        <f t="shared" si="102"/>
        <v/>
      </c>
      <c r="R226" s="872"/>
      <c r="S226" s="934" t="str">
        <f t="shared" si="88"/>
        <v/>
      </c>
      <c r="T226" s="934" t="str">
        <f t="shared" si="89"/>
        <v/>
      </c>
      <c r="U226" s="1055" t="str">
        <f t="shared" si="103"/>
        <v/>
      </c>
      <c r="V226" s="6"/>
      <c r="W226" s="24"/>
      <c r="Z226" s="979" t="str">
        <f t="shared" si="90"/>
        <v/>
      </c>
      <c r="AA226" s="980">
        <f>+tab!$C$156</f>
        <v>0.62</v>
      </c>
      <c r="AB226" s="981" t="e">
        <f t="shared" si="104"/>
        <v>#VALUE!</v>
      </c>
      <c r="AC226" s="981" t="e">
        <f t="shared" si="105"/>
        <v>#VALUE!</v>
      </c>
      <c r="AD226" s="981" t="e">
        <f t="shared" si="106"/>
        <v>#VALUE!</v>
      </c>
      <c r="AE226" s="982" t="e">
        <f t="shared" si="91"/>
        <v>#VALUE!</v>
      </c>
      <c r="AF226" s="982" t="e">
        <f t="shared" si="92"/>
        <v>#VALUE!</v>
      </c>
      <c r="AG226" s="983">
        <f>IF(H226&gt;8,tab!C$157,tab!C$160)</f>
        <v>0.5</v>
      </c>
      <c r="AH226" s="957">
        <f t="shared" si="93"/>
        <v>0</v>
      </c>
      <c r="AI226" s="957">
        <f t="shared" si="107"/>
        <v>0</v>
      </c>
      <c r="AJ226" s="984" t="e">
        <f t="shared" si="95"/>
        <v>#VALUE!</v>
      </c>
      <c r="AK226" s="960" t="e">
        <f t="shared" si="108"/>
        <v>#VALUE!</v>
      </c>
      <c r="AL226" s="989">
        <f t="shared" si="109"/>
        <v>30</v>
      </c>
      <c r="AM226" s="959">
        <f t="shared" si="98"/>
        <v>30</v>
      </c>
      <c r="AN226" s="985">
        <f t="shared" si="110"/>
        <v>0</v>
      </c>
      <c r="AS226" s="198"/>
    </row>
    <row r="227" spans="2:50" ht="13.15" customHeight="1" x14ac:dyDescent="0.2">
      <c r="B227" s="20"/>
      <c r="C227" s="35"/>
      <c r="D227" s="175" t="str">
        <f>IF(op!D115=0,"",op!D115)</f>
        <v/>
      </c>
      <c r="E227" s="175" t="str">
        <f>IF(op!E115=0,"",op!E115)</f>
        <v/>
      </c>
      <c r="F227" s="175" t="str">
        <f>IF(op!F115=0,"",op!F115)</f>
        <v/>
      </c>
      <c r="G227" s="38" t="str">
        <f>IF(op!G115=0,"",op!G115+1)</f>
        <v/>
      </c>
      <c r="H227" s="1184" t="str">
        <f>IF(op!H115=0,"",op!H115)</f>
        <v/>
      </c>
      <c r="I227" s="38" t="str">
        <f>IF(op!I115=0,"",op!I115)</f>
        <v/>
      </c>
      <c r="J227" s="177" t="str">
        <f>IF(E227="","",IF(J115=VLOOKUP(I227,Schaal2014,22,FALSE),J115,J115+1))</f>
        <v/>
      </c>
      <c r="K227" s="1185" t="str">
        <f>IF(op!K115="","",op!K115)</f>
        <v/>
      </c>
      <c r="L227" s="872"/>
      <c r="M227" s="860" t="str">
        <f>IF(K227="","",IF(op!M115=0,0,op!M115))</f>
        <v/>
      </c>
      <c r="N227" s="860" t="str">
        <f>IF(K227="","",IF(op!N115=0,0,op!N115))</f>
        <v/>
      </c>
      <c r="O227" s="990" t="str">
        <f t="shared" si="100"/>
        <v/>
      </c>
      <c r="P227" s="991" t="str">
        <f t="shared" si="101"/>
        <v/>
      </c>
      <c r="Q227" s="991" t="str">
        <f t="shared" si="102"/>
        <v/>
      </c>
      <c r="R227" s="872"/>
      <c r="S227" s="934" t="str">
        <f t="shared" si="88"/>
        <v/>
      </c>
      <c r="T227" s="934" t="str">
        <f t="shared" si="89"/>
        <v/>
      </c>
      <c r="U227" s="1055" t="str">
        <f t="shared" si="103"/>
        <v/>
      </c>
      <c r="V227" s="6"/>
      <c r="W227" s="24"/>
      <c r="Z227" s="979" t="str">
        <f t="shared" si="90"/>
        <v/>
      </c>
      <c r="AA227" s="980">
        <f>+tab!$C$156</f>
        <v>0.62</v>
      </c>
      <c r="AB227" s="981" t="e">
        <f t="shared" si="104"/>
        <v>#VALUE!</v>
      </c>
      <c r="AC227" s="981" t="e">
        <f t="shared" si="105"/>
        <v>#VALUE!</v>
      </c>
      <c r="AD227" s="981" t="e">
        <f t="shared" si="106"/>
        <v>#VALUE!</v>
      </c>
      <c r="AE227" s="982" t="e">
        <f t="shared" si="91"/>
        <v>#VALUE!</v>
      </c>
      <c r="AF227" s="982" t="e">
        <f t="shared" si="92"/>
        <v>#VALUE!</v>
      </c>
      <c r="AG227" s="983">
        <f>IF(H227&gt;8,tab!C$157,tab!C$160)</f>
        <v>0.5</v>
      </c>
      <c r="AH227" s="957">
        <f t="shared" si="93"/>
        <v>0</v>
      </c>
      <c r="AI227" s="957">
        <f t="shared" si="107"/>
        <v>0</v>
      </c>
      <c r="AJ227" s="984" t="e">
        <f t="shared" si="95"/>
        <v>#VALUE!</v>
      </c>
      <c r="AK227" s="960" t="e">
        <f t="shared" si="108"/>
        <v>#VALUE!</v>
      </c>
      <c r="AL227" s="989">
        <f t="shared" si="109"/>
        <v>30</v>
      </c>
      <c r="AM227" s="959">
        <f t="shared" si="98"/>
        <v>30</v>
      </c>
      <c r="AN227" s="985">
        <f t="shared" si="110"/>
        <v>0</v>
      </c>
      <c r="AS227" s="198"/>
    </row>
    <row r="228" spans="2:50" ht="13.15" customHeight="1" x14ac:dyDescent="0.2">
      <c r="B228" s="20"/>
      <c r="C228" s="35"/>
      <c r="D228" s="31"/>
      <c r="E228" s="34"/>
      <c r="F228" s="31"/>
      <c r="G228" s="34"/>
      <c r="H228" s="1179"/>
      <c r="I228" s="34"/>
      <c r="J228" s="240"/>
      <c r="K228" s="951">
        <f>SUM(K128:K227)</f>
        <v>1</v>
      </c>
      <c r="L228" s="858"/>
      <c r="M228" s="992">
        <f>SUM(M128:M227)</f>
        <v>0</v>
      </c>
      <c r="N228" s="992">
        <f t="shared" ref="N228:Q228" si="111">SUM(N128:N227)</f>
        <v>0</v>
      </c>
      <c r="O228" s="992">
        <f t="shared" si="111"/>
        <v>40</v>
      </c>
      <c r="P228" s="992">
        <f t="shared" si="111"/>
        <v>0</v>
      </c>
      <c r="Q228" s="992">
        <f t="shared" si="111"/>
        <v>40</v>
      </c>
      <c r="R228" s="858"/>
      <c r="S228" s="953">
        <f t="shared" ref="S228:U228" si="112">SUM(S128:S227)</f>
        <v>55946.316238698011</v>
      </c>
      <c r="T228" s="953">
        <f t="shared" si="112"/>
        <v>1382.2437613019893</v>
      </c>
      <c r="U228" s="953">
        <f t="shared" si="112"/>
        <v>57328.56</v>
      </c>
      <c r="V228" s="6"/>
      <c r="W228" s="24"/>
      <c r="AI228" s="957">
        <f>SUM(AI128:AI227)</f>
        <v>0</v>
      </c>
      <c r="AJ228" s="986"/>
      <c r="AK228" s="986"/>
      <c r="AN228" s="987">
        <f>ROUND(SUM(AN128:AN227)/K228,2)</f>
        <v>42</v>
      </c>
      <c r="AS228" s="198"/>
    </row>
    <row r="229" spans="2:50" ht="13.15" customHeight="1" x14ac:dyDescent="0.2">
      <c r="B229" s="20"/>
      <c r="C229" s="41"/>
      <c r="D229" s="187"/>
      <c r="E229" s="187"/>
      <c r="F229" s="187"/>
      <c r="G229" s="188"/>
      <c r="H229" s="1180"/>
      <c r="I229" s="188"/>
      <c r="J229" s="189"/>
      <c r="K229" s="190"/>
      <c r="L229" s="190"/>
      <c r="M229" s="190"/>
      <c r="N229" s="190"/>
      <c r="O229" s="190"/>
      <c r="P229" s="189"/>
      <c r="Q229" s="187"/>
      <c r="R229" s="190"/>
      <c r="S229" s="189"/>
      <c r="T229" s="189"/>
      <c r="U229" s="1050"/>
      <c r="V229" s="43"/>
      <c r="W229" s="24"/>
      <c r="AS229" s="198"/>
    </row>
    <row r="230" spans="2:50" ht="13.15" customHeight="1" x14ac:dyDescent="0.2">
      <c r="B230" s="44"/>
      <c r="C230" s="45"/>
      <c r="D230" s="71"/>
      <c r="E230" s="71"/>
      <c r="F230" s="71"/>
      <c r="G230" s="46"/>
      <c r="H230" s="1181"/>
      <c r="I230" s="46"/>
      <c r="J230" s="199"/>
      <c r="K230" s="201"/>
      <c r="L230" s="201"/>
      <c r="M230" s="201"/>
      <c r="N230" s="201"/>
      <c r="O230" s="201"/>
      <c r="P230" s="199"/>
      <c r="Q230" s="71"/>
      <c r="R230" s="201"/>
      <c r="S230" s="199"/>
      <c r="T230" s="199"/>
      <c r="U230" s="1056"/>
      <c r="V230" s="45"/>
      <c r="W230" s="48"/>
    </row>
    <row r="231" spans="2:50" ht="13.15" customHeight="1" x14ac:dyDescent="0.2">
      <c r="I231" s="9"/>
      <c r="Q231" s="84"/>
      <c r="S231" s="87"/>
      <c r="T231" s="87"/>
      <c r="U231" s="259"/>
    </row>
    <row r="232" spans="2:50" ht="13.15" customHeight="1" x14ac:dyDescent="0.2">
      <c r="C232" s="39" t="s">
        <v>49</v>
      </c>
      <c r="E232" s="211" t="str">
        <f>tab!E2</f>
        <v>2016/17</v>
      </c>
      <c r="I232" s="9"/>
      <c r="Q232" s="84"/>
      <c r="S232" s="87"/>
      <c r="T232" s="87"/>
      <c r="U232" s="259"/>
    </row>
    <row r="233" spans="2:50" ht="13.15" customHeight="1" x14ac:dyDescent="0.2">
      <c r="C233" s="39" t="s">
        <v>165</v>
      </c>
      <c r="E233" s="211">
        <f>tab!F3</f>
        <v>42644</v>
      </c>
      <c r="I233" s="9"/>
      <c r="Q233" s="84"/>
      <c r="S233" s="87"/>
      <c r="T233" s="87"/>
      <c r="U233" s="259"/>
    </row>
    <row r="234" spans="2:50" ht="13.15" customHeight="1" x14ac:dyDescent="0.2">
      <c r="D234" s="69"/>
      <c r="E234" s="69"/>
      <c r="F234" s="69"/>
      <c r="G234" s="844"/>
      <c r="H234" s="1186"/>
      <c r="I234" s="259"/>
      <c r="J234" s="259"/>
      <c r="K234" s="1187"/>
      <c r="L234" s="260"/>
      <c r="M234" s="260"/>
      <c r="N234" s="260"/>
      <c r="O234" s="260"/>
      <c r="P234" s="260"/>
      <c r="Q234" s="84"/>
      <c r="R234" s="260"/>
      <c r="S234" s="87"/>
      <c r="T234" s="87"/>
      <c r="U234" s="259"/>
      <c r="AJ234" s="986"/>
      <c r="AK234" s="986"/>
    </row>
    <row r="235" spans="2:50" ht="13.15" customHeight="1" x14ac:dyDescent="0.2">
      <c r="C235" s="25"/>
      <c r="D235" s="145"/>
      <c r="E235" s="146"/>
      <c r="F235" s="68"/>
      <c r="G235" s="27"/>
      <c r="H235" s="147"/>
      <c r="I235" s="148"/>
      <c r="J235" s="148"/>
      <c r="K235" s="149"/>
      <c r="L235" s="149"/>
      <c r="M235" s="149"/>
      <c r="N235" s="149"/>
      <c r="O235" s="149"/>
      <c r="P235" s="148"/>
      <c r="Q235" s="26"/>
      <c r="R235" s="149"/>
      <c r="S235" s="150"/>
      <c r="T235" s="150"/>
      <c r="U235" s="1047"/>
      <c r="V235" s="28"/>
      <c r="AO235" s="85"/>
      <c r="AP235" s="85"/>
      <c r="AQ235" s="85"/>
      <c r="AR235" s="86"/>
      <c r="AS235" s="87"/>
      <c r="AT235" s="88"/>
      <c r="AU235" s="123"/>
      <c r="AV235" s="86"/>
    </row>
    <row r="236" spans="2:50" ht="13.15" customHeight="1" x14ac:dyDescent="0.2">
      <c r="C236" s="224"/>
      <c r="D236" s="914" t="s">
        <v>166</v>
      </c>
      <c r="E236" s="923"/>
      <c r="F236" s="923"/>
      <c r="G236" s="917"/>
      <c r="H236" s="917"/>
      <c r="I236" s="1182"/>
      <c r="J236" s="1182"/>
      <c r="K236" s="1182"/>
      <c r="L236" s="924"/>
      <c r="M236" s="914" t="s">
        <v>627</v>
      </c>
      <c r="N236" s="925"/>
      <c r="O236" s="925"/>
      <c r="P236" s="925"/>
      <c r="Q236" s="925"/>
      <c r="R236" s="924"/>
      <c r="S236" s="1237" t="s">
        <v>637</v>
      </c>
      <c r="T236" s="1238"/>
      <c r="U236" s="1239"/>
      <c r="V236" s="225"/>
      <c r="W236" s="252"/>
      <c r="X236" s="252"/>
      <c r="Y236" s="252"/>
      <c r="Z236" s="988"/>
      <c r="AA236" s="988"/>
      <c r="AB236" s="988"/>
      <c r="AC236" s="988"/>
      <c r="AD236" s="988"/>
      <c r="AE236" s="988"/>
      <c r="AF236" s="988"/>
      <c r="AG236" s="988"/>
      <c r="AH236" s="988"/>
      <c r="AI236" s="988"/>
      <c r="AJ236" s="959"/>
      <c r="AK236" s="959"/>
      <c r="AN236" s="959"/>
      <c r="AU236" s="39"/>
      <c r="AV236" s="39"/>
      <c r="AW236" s="252"/>
      <c r="AX236" s="252"/>
    </row>
    <row r="237" spans="2:50" ht="13.15" customHeight="1" x14ac:dyDescent="0.2">
      <c r="C237" s="230"/>
      <c r="D237" s="898" t="s">
        <v>662</v>
      </c>
      <c r="E237" s="898" t="s">
        <v>121</v>
      </c>
      <c r="F237" s="898" t="s">
        <v>168</v>
      </c>
      <c r="G237" s="1168" t="s">
        <v>169</v>
      </c>
      <c r="H237" s="1169" t="s">
        <v>170</v>
      </c>
      <c r="I237" s="1168" t="s">
        <v>171</v>
      </c>
      <c r="J237" s="1168" t="s">
        <v>172</v>
      </c>
      <c r="K237" s="930" t="s">
        <v>173</v>
      </c>
      <c r="L237" s="927"/>
      <c r="M237" s="916" t="s">
        <v>628</v>
      </c>
      <c r="N237" s="916" t="s">
        <v>630</v>
      </c>
      <c r="O237" s="916" t="s">
        <v>632</v>
      </c>
      <c r="P237" s="916" t="s">
        <v>634</v>
      </c>
      <c r="Q237" s="918" t="s">
        <v>636</v>
      </c>
      <c r="R237" s="927"/>
      <c r="S237" s="928" t="s">
        <v>638</v>
      </c>
      <c r="T237" s="928" t="s">
        <v>641</v>
      </c>
      <c r="U237" s="1038" t="s">
        <v>174</v>
      </c>
      <c r="V237" s="231"/>
      <c r="W237" s="254"/>
      <c r="X237" s="254"/>
      <c r="Y237" s="254"/>
      <c r="Z237" s="972" t="s">
        <v>180</v>
      </c>
      <c r="AA237" s="973" t="s">
        <v>643</v>
      </c>
      <c r="AB237" s="974" t="s">
        <v>644</v>
      </c>
      <c r="AC237" s="974" t="s">
        <v>644</v>
      </c>
      <c r="AD237" s="974" t="s">
        <v>647</v>
      </c>
      <c r="AE237" s="974" t="s">
        <v>652</v>
      </c>
      <c r="AF237" s="974" t="s">
        <v>650</v>
      </c>
      <c r="AG237" s="974" t="s">
        <v>653</v>
      </c>
      <c r="AH237" s="974" t="s">
        <v>175</v>
      </c>
      <c r="AI237" s="975" t="s">
        <v>176</v>
      </c>
      <c r="AJ237" s="976" t="s">
        <v>185</v>
      </c>
      <c r="AK237" s="976" t="s">
        <v>186</v>
      </c>
      <c r="AL237" s="976" t="s">
        <v>187</v>
      </c>
      <c r="AM237" s="974" t="s">
        <v>188</v>
      </c>
      <c r="AN237" s="972" t="s">
        <v>1</v>
      </c>
      <c r="AU237" s="39"/>
      <c r="AV237" s="39"/>
      <c r="AW237" s="252"/>
      <c r="AX237" s="254"/>
    </row>
    <row r="238" spans="2:50" s="196" customFormat="1" ht="13.15" customHeight="1" x14ac:dyDescent="0.2">
      <c r="C238" s="235"/>
      <c r="D238" s="923"/>
      <c r="E238" s="898"/>
      <c r="F238" s="929"/>
      <c r="G238" s="1168" t="s">
        <v>177</v>
      </c>
      <c r="H238" s="1169" t="s">
        <v>178</v>
      </c>
      <c r="I238" s="1168"/>
      <c r="J238" s="1168"/>
      <c r="K238" s="930" t="s">
        <v>179</v>
      </c>
      <c r="L238" s="927"/>
      <c r="M238" s="916" t="s">
        <v>629</v>
      </c>
      <c r="N238" s="916" t="s">
        <v>631</v>
      </c>
      <c r="O238" s="916" t="s">
        <v>633</v>
      </c>
      <c r="P238" s="916" t="s">
        <v>635</v>
      </c>
      <c r="Q238" s="918" t="s">
        <v>182</v>
      </c>
      <c r="R238" s="927"/>
      <c r="S238" s="928" t="s">
        <v>639</v>
      </c>
      <c r="T238" s="928" t="s">
        <v>640</v>
      </c>
      <c r="U238" s="1038" t="s">
        <v>182</v>
      </c>
      <c r="V238" s="236"/>
      <c r="Z238" s="974" t="s">
        <v>642</v>
      </c>
      <c r="AA238" s="977">
        <f>+tab!$C$156</f>
        <v>0.62</v>
      </c>
      <c r="AB238" s="974" t="s">
        <v>645</v>
      </c>
      <c r="AC238" s="974" t="s">
        <v>646</v>
      </c>
      <c r="AD238" s="974" t="s">
        <v>648</v>
      </c>
      <c r="AE238" s="974" t="s">
        <v>651</v>
      </c>
      <c r="AF238" s="974" t="s">
        <v>651</v>
      </c>
      <c r="AG238" s="974" t="s">
        <v>649</v>
      </c>
      <c r="AH238" s="974"/>
      <c r="AI238" s="974" t="s">
        <v>181</v>
      </c>
      <c r="AJ238" s="978" t="s">
        <v>189</v>
      </c>
      <c r="AK238" s="978" t="s">
        <v>189</v>
      </c>
      <c r="AL238" s="976"/>
      <c r="AM238" s="974" t="s">
        <v>1</v>
      </c>
      <c r="AN238" s="972"/>
      <c r="AX238" s="197"/>
    </row>
    <row r="239" spans="2:50" ht="13.15" customHeight="1" x14ac:dyDescent="0.2">
      <c r="C239" s="35"/>
      <c r="D239" s="923"/>
      <c r="E239" s="923"/>
      <c r="F239" s="923"/>
      <c r="G239" s="917"/>
      <c r="H239" s="1178"/>
      <c r="I239" s="1168"/>
      <c r="J239" s="1168"/>
      <c r="K239" s="930"/>
      <c r="L239" s="930"/>
      <c r="M239" s="930"/>
      <c r="N239" s="930"/>
      <c r="O239" s="930"/>
      <c r="P239" s="931"/>
      <c r="Q239" s="923"/>
      <c r="R239" s="930"/>
      <c r="S239" s="932"/>
      <c r="T239" s="932"/>
      <c r="U239" s="1054"/>
      <c r="V239" s="6"/>
      <c r="AN239" s="972"/>
      <c r="AU239" s="39"/>
      <c r="AV239" s="39"/>
      <c r="AX239" s="174"/>
    </row>
    <row r="240" spans="2:50" ht="13.15" customHeight="1" x14ac:dyDescent="0.2">
      <c r="C240" s="35"/>
      <c r="D240" s="175" t="str">
        <f>IF(op!D128=0,"",op!D128)</f>
        <v/>
      </c>
      <c r="E240" s="175" t="str">
        <f>IF(op!E128=0,"",op!E128)</f>
        <v>piet</v>
      </c>
      <c r="F240" s="175" t="str">
        <f>IF(op!F128=0,"",op!F128)</f>
        <v>leraar</v>
      </c>
      <c r="G240" s="38">
        <f>IF(op!G128=0,"",op!G128+1)</f>
        <v>25</v>
      </c>
      <c r="H240" s="1184">
        <f>IF(op!H128=0,"",op!H128)</f>
        <v>26665</v>
      </c>
      <c r="I240" s="38" t="str">
        <f>IF(op!I128=0,"",op!I128)</f>
        <v>LA</v>
      </c>
      <c r="J240" s="177">
        <f t="shared" ref="J240:J271" si="113">IF(E240="","",IF(J128=VLOOKUP(I240,Schaal2014,22,FALSE),J128,J128+1))</f>
        <v>12</v>
      </c>
      <c r="K240" s="1185">
        <f>IF(op!K128=0,0,op!K128)</f>
        <v>1</v>
      </c>
      <c r="L240" s="872"/>
      <c r="M240" s="860">
        <f>IF(K240="","",IF(op!M128=0,0,op!M128))</f>
        <v>0</v>
      </c>
      <c r="N240" s="860">
        <f>IF(K240="","",IF(op!N128=0,0,op!N128))</f>
        <v>0</v>
      </c>
      <c r="O240" s="990">
        <f t="shared" ref="O240" si="114">IF(K240="","",IF(K240*40&gt;40,40,K240*40))</f>
        <v>40</v>
      </c>
      <c r="P240" s="991">
        <f t="shared" ref="P240" si="115">IF(I240="","",IF(J240&lt;4,IF(40*K240&gt;40,40,40*K240),0))</f>
        <v>0</v>
      </c>
      <c r="Q240" s="991">
        <f t="shared" ref="Q240" si="116">IF(K240="","",SUM(M240:P240))</f>
        <v>40</v>
      </c>
      <c r="R240" s="872"/>
      <c r="S240" s="934">
        <f t="shared" ref="S240:S271" si="117">IF(K240="","",(1659*K240-Q240)*AC240)</f>
        <v>57653.731790235084</v>
      </c>
      <c r="T240" s="934">
        <f t="shared" ref="T240:T271" si="118">IF(K240="","",(Q240*AD240)+AB240*(AE240+AF240*(1-AG240)))</f>
        <v>1424.4282097649188</v>
      </c>
      <c r="U240" s="1055">
        <f t="shared" ref="U240" si="119">IF(K240="","",SUM(S240:T240))</f>
        <v>59078.16</v>
      </c>
      <c r="V240" s="239"/>
      <c r="Z240" s="979">
        <f t="shared" ref="Z240:Z271" si="120">IF(I240="","",VLOOKUP(I240,Schaal2014,J240+1,FALSE))</f>
        <v>3039</v>
      </c>
      <c r="AA240" s="980">
        <f>+tab!$C$156</f>
        <v>0.62</v>
      </c>
      <c r="AB240" s="981">
        <f>Z240*12/1659</f>
        <v>21.981916817359856</v>
      </c>
      <c r="AC240" s="981">
        <f>Z240*12*(1+AA240)/1659</f>
        <v>35.610705244122968</v>
      </c>
      <c r="AD240" s="981">
        <f>AC240-AB240</f>
        <v>13.628788426763112</v>
      </c>
      <c r="AE240" s="982">
        <f t="shared" ref="AE240:AE271" si="121">O240+P240</f>
        <v>40</v>
      </c>
      <c r="AF240" s="982">
        <f t="shared" ref="AF240:AF271" si="122">M240+N240</f>
        <v>0</v>
      </c>
      <c r="AG240" s="983">
        <f>IF(H240&gt;8,tab!C$157,tab!C$160)</f>
        <v>0.5</v>
      </c>
      <c r="AH240" s="957">
        <f t="shared" ref="AH240:AH271" si="123">IF(G240&lt;25,0,IF(G240=25,25,IF(G240&lt;40,0,IF(G240=40,40,IF(G240&gt;=40,0)))))</f>
        <v>25</v>
      </c>
      <c r="AI240" s="957">
        <f t="shared" ref="AI240:AI271" si="124">IF(AH240=25,Z240*1.08*K240/2,IF(AH240=40,Z240*1.08*K240,IF(AH240=0,0)))</f>
        <v>1641.0600000000002</v>
      </c>
      <c r="AJ240" s="984" t="b">
        <f t="shared" ref="AJ240:AJ271" si="125">DATE(YEAR($E$233),MONTH(H240),DAY(H240))&gt;$E$233</f>
        <v>0</v>
      </c>
      <c r="AK240" s="960">
        <f t="shared" ref="AK240:AK271" si="126">YEAR($E$233)-YEAR(H240)-AJ240</f>
        <v>43</v>
      </c>
      <c r="AL240" s="959">
        <f t="shared" ref="AL240:AL271" si="127">IF((H240=""),30,AK240)</f>
        <v>43</v>
      </c>
      <c r="AM240" s="959">
        <f t="shared" ref="AM240:AM303" si="128">IF((AL240)&gt;50,50,(AL240))</f>
        <v>43</v>
      </c>
      <c r="AN240" s="985">
        <f t="shared" ref="AN240:AN271" si="129">(AM240*(SUM(K240:K240)))</f>
        <v>43</v>
      </c>
      <c r="AS240" s="198"/>
    </row>
    <row r="241" spans="3:48" ht="13.15" customHeight="1" x14ac:dyDescent="0.2">
      <c r="C241" s="35"/>
      <c r="D241" s="175" t="str">
        <f>IF(op!D129=0,"",op!D129)</f>
        <v/>
      </c>
      <c r="E241" s="175" t="str">
        <f>IF(op!E129=0,"",op!E129)</f>
        <v/>
      </c>
      <c r="F241" s="175" t="str">
        <f>IF(op!F129=0,"",op!F129)</f>
        <v/>
      </c>
      <c r="G241" s="38" t="str">
        <f>IF(op!G129="","",op!G129+1)</f>
        <v/>
      </c>
      <c r="H241" s="1184" t="str">
        <f>IF(op!H129=0,"",op!H129)</f>
        <v/>
      </c>
      <c r="I241" s="38" t="str">
        <f>IF(op!I129=0,"",op!I129)</f>
        <v/>
      </c>
      <c r="J241" s="177" t="str">
        <f t="shared" si="113"/>
        <v/>
      </c>
      <c r="K241" s="1185" t="str">
        <f>IF(op!K129=0,0,op!K129)</f>
        <v/>
      </c>
      <c r="L241" s="872"/>
      <c r="M241" s="860" t="str">
        <f>IF(K241="","",IF(op!M129=0,0,op!M129))</f>
        <v/>
      </c>
      <c r="N241" s="860" t="str">
        <f>IF(K241="","",IF(op!N129=0,0,op!N129))</f>
        <v/>
      </c>
      <c r="O241" s="990" t="str">
        <f t="shared" ref="O241:O304" si="130">IF(K241="","",IF(K241*40&gt;40,40,K241*40))</f>
        <v/>
      </c>
      <c r="P241" s="991" t="str">
        <f t="shared" ref="P241:P304" si="131">IF(I241="","",IF(J241&lt;4,IF(40*K241&gt;40,40,40*K241),0))</f>
        <v/>
      </c>
      <c r="Q241" s="991" t="str">
        <f t="shared" ref="Q241:Q304" si="132">IF(K241="","",SUM(M241:P241))</f>
        <v/>
      </c>
      <c r="R241" s="872"/>
      <c r="S241" s="934" t="str">
        <f t="shared" si="117"/>
        <v/>
      </c>
      <c r="T241" s="934" t="str">
        <f t="shared" si="118"/>
        <v/>
      </c>
      <c r="U241" s="1055" t="str">
        <f t="shared" ref="U241:U304" si="133">IF(K241="","",SUM(S241:T241))</f>
        <v/>
      </c>
      <c r="V241" s="239"/>
      <c r="Z241" s="979" t="str">
        <f t="shared" si="120"/>
        <v/>
      </c>
      <c r="AA241" s="980">
        <f>+tab!$C$156</f>
        <v>0.62</v>
      </c>
      <c r="AB241" s="981" t="e">
        <f t="shared" ref="AB241:AB304" si="134">Z241*12/1659</f>
        <v>#VALUE!</v>
      </c>
      <c r="AC241" s="981" t="e">
        <f t="shared" ref="AC241:AC304" si="135">Z241*12*(1+AA241)/1659</f>
        <v>#VALUE!</v>
      </c>
      <c r="AD241" s="981" t="e">
        <f t="shared" ref="AD241:AD304" si="136">AC241-AB241</f>
        <v>#VALUE!</v>
      </c>
      <c r="AE241" s="982" t="e">
        <f t="shared" si="121"/>
        <v>#VALUE!</v>
      </c>
      <c r="AF241" s="982" t="e">
        <f t="shared" si="122"/>
        <v>#VALUE!</v>
      </c>
      <c r="AG241" s="983">
        <f>IF(H241&gt;8,tab!C$157,tab!C$160)</f>
        <v>0.5</v>
      </c>
      <c r="AH241" s="957">
        <f t="shared" si="123"/>
        <v>0</v>
      </c>
      <c r="AI241" s="957">
        <f t="shared" si="124"/>
        <v>0</v>
      </c>
      <c r="AJ241" s="984" t="e">
        <f t="shared" si="125"/>
        <v>#VALUE!</v>
      </c>
      <c r="AK241" s="960" t="e">
        <f t="shared" si="126"/>
        <v>#VALUE!</v>
      </c>
      <c r="AL241" s="959">
        <f t="shared" si="127"/>
        <v>30</v>
      </c>
      <c r="AM241" s="959">
        <f t="shared" si="128"/>
        <v>30</v>
      </c>
      <c r="AN241" s="985">
        <f t="shared" si="129"/>
        <v>0</v>
      </c>
      <c r="AS241" s="198"/>
      <c r="AU241" s="39"/>
      <c r="AV241" s="39"/>
    </row>
    <row r="242" spans="3:48" ht="13.15" customHeight="1" x14ac:dyDescent="0.2">
      <c r="C242" s="35"/>
      <c r="D242" s="175" t="str">
        <f>IF(op!D130=0,"",op!D130)</f>
        <v/>
      </c>
      <c r="E242" s="175" t="str">
        <f>IF(op!E130=0,"",op!E130)</f>
        <v/>
      </c>
      <c r="F242" s="175" t="str">
        <f>IF(op!F130=0,"",op!F130)</f>
        <v/>
      </c>
      <c r="G242" s="38" t="str">
        <f>IF(op!G130="","",op!G130+1)</f>
        <v/>
      </c>
      <c r="H242" s="1184" t="str">
        <f>IF(op!H130=0,"",op!H130)</f>
        <v/>
      </c>
      <c r="I242" s="38" t="str">
        <f>IF(op!I130=0,"",op!I130)</f>
        <v/>
      </c>
      <c r="J242" s="177" t="str">
        <f t="shared" si="113"/>
        <v/>
      </c>
      <c r="K242" s="1185" t="str">
        <f>IF(op!K130=0,0,op!K130)</f>
        <v/>
      </c>
      <c r="L242" s="872"/>
      <c r="M242" s="860" t="str">
        <f>IF(K242="","",IF(op!M130=0,0,op!M130))</f>
        <v/>
      </c>
      <c r="N242" s="860" t="str">
        <f>IF(K242="","",IF(op!N130=0,0,op!N130))</f>
        <v/>
      </c>
      <c r="O242" s="990" t="str">
        <f t="shared" si="130"/>
        <v/>
      </c>
      <c r="P242" s="991" t="str">
        <f t="shared" si="131"/>
        <v/>
      </c>
      <c r="Q242" s="991" t="str">
        <f t="shared" si="132"/>
        <v/>
      </c>
      <c r="R242" s="872"/>
      <c r="S242" s="934" t="str">
        <f t="shared" si="117"/>
        <v/>
      </c>
      <c r="T242" s="934" t="str">
        <f t="shared" si="118"/>
        <v/>
      </c>
      <c r="U242" s="1055" t="str">
        <f t="shared" si="133"/>
        <v/>
      </c>
      <c r="V242" s="185"/>
      <c r="Z242" s="979" t="str">
        <f t="shared" si="120"/>
        <v/>
      </c>
      <c r="AA242" s="980">
        <f>+tab!$C$156</f>
        <v>0.62</v>
      </c>
      <c r="AB242" s="981" t="e">
        <f t="shared" si="134"/>
        <v>#VALUE!</v>
      </c>
      <c r="AC242" s="981" t="e">
        <f t="shared" si="135"/>
        <v>#VALUE!</v>
      </c>
      <c r="AD242" s="981" t="e">
        <f t="shared" si="136"/>
        <v>#VALUE!</v>
      </c>
      <c r="AE242" s="982" t="e">
        <f t="shared" si="121"/>
        <v>#VALUE!</v>
      </c>
      <c r="AF242" s="982" t="e">
        <f t="shared" si="122"/>
        <v>#VALUE!</v>
      </c>
      <c r="AG242" s="983">
        <f>IF(H242&gt;8,tab!C$157,tab!C$160)</f>
        <v>0.5</v>
      </c>
      <c r="AH242" s="957">
        <f t="shared" si="123"/>
        <v>0</v>
      </c>
      <c r="AI242" s="957">
        <f t="shared" si="124"/>
        <v>0</v>
      </c>
      <c r="AJ242" s="984" t="e">
        <f t="shared" si="125"/>
        <v>#VALUE!</v>
      </c>
      <c r="AK242" s="960" t="e">
        <f t="shared" si="126"/>
        <v>#VALUE!</v>
      </c>
      <c r="AL242" s="959">
        <f t="shared" si="127"/>
        <v>30</v>
      </c>
      <c r="AM242" s="959">
        <f t="shared" si="128"/>
        <v>30</v>
      </c>
      <c r="AN242" s="985">
        <f t="shared" si="129"/>
        <v>0</v>
      </c>
      <c r="AS242" s="198"/>
      <c r="AU242" s="39"/>
      <c r="AV242" s="39"/>
    </row>
    <row r="243" spans="3:48" ht="13.15" customHeight="1" x14ac:dyDescent="0.2">
      <c r="C243" s="35"/>
      <c r="D243" s="175" t="str">
        <f>IF(op!D131=0,"",op!D131)</f>
        <v/>
      </c>
      <c r="E243" s="175" t="str">
        <f>IF(op!E131=0,"",op!E131)</f>
        <v/>
      </c>
      <c r="F243" s="175" t="str">
        <f>IF(op!F131=0,"",op!F131)</f>
        <v/>
      </c>
      <c r="G243" s="38" t="str">
        <f>IF(op!G131="","",op!G131+1)</f>
        <v/>
      </c>
      <c r="H243" s="1184" t="str">
        <f>IF(op!H131=0,"",op!H131)</f>
        <v/>
      </c>
      <c r="I243" s="38" t="str">
        <f>IF(op!I131=0,"",op!I131)</f>
        <v/>
      </c>
      <c r="J243" s="177" t="str">
        <f t="shared" si="113"/>
        <v/>
      </c>
      <c r="K243" s="1185" t="str">
        <f>IF(op!K131=0,0,op!K131)</f>
        <v/>
      </c>
      <c r="L243" s="872"/>
      <c r="M243" s="860" t="str">
        <f>IF(K243="","",IF(op!M131=0,0,op!M131))</f>
        <v/>
      </c>
      <c r="N243" s="860" t="str">
        <f>IF(K243="","",IF(op!N131=0,0,op!N131))</f>
        <v/>
      </c>
      <c r="O243" s="990" t="str">
        <f t="shared" si="130"/>
        <v/>
      </c>
      <c r="P243" s="991" t="str">
        <f t="shared" si="131"/>
        <v/>
      </c>
      <c r="Q243" s="991" t="str">
        <f t="shared" si="132"/>
        <v/>
      </c>
      <c r="R243" s="872"/>
      <c r="S243" s="934" t="str">
        <f t="shared" si="117"/>
        <v/>
      </c>
      <c r="T243" s="934" t="str">
        <f t="shared" si="118"/>
        <v/>
      </c>
      <c r="U243" s="1055" t="str">
        <f t="shared" si="133"/>
        <v/>
      </c>
      <c r="V243" s="185"/>
      <c r="Z243" s="979" t="str">
        <f t="shared" si="120"/>
        <v/>
      </c>
      <c r="AA243" s="980">
        <f>+tab!$C$156</f>
        <v>0.62</v>
      </c>
      <c r="AB243" s="981" t="e">
        <f t="shared" si="134"/>
        <v>#VALUE!</v>
      </c>
      <c r="AC243" s="981" t="e">
        <f t="shared" si="135"/>
        <v>#VALUE!</v>
      </c>
      <c r="AD243" s="981" t="e">
        <f t="shared" si="136"/>
        <v>#VALUE!</v>
      </c>
      <c r="AE243" s="982" t="e">
        <f t="shared" si="121"/>
        <v>#VALUE!</v>
      </c>
      <c r="AF243" s="982" t="e">
        <f t="shared" si="122"/>
        <v>#VALUE!</v>
      </c>
      <c r="AG243" s="983">
        <f>IF(H243&gt;8,tab!C$157,tab!C$160)</f>
        <v>0.5</v>
      </c>
      <c r="AH243" s="957">
        <f t="shared" si="123"/>
        <v>0</v>
      </c>
      <c r="AI243" s="957">
        <f t="shared" si="124"/>
        <v>0</v>
      </c>
      <c r="AJ243" s="984" t="e">
        <f t="shared" si="125"/>
        <v>#VALUE!</v>
      </c>
      <c r="AK243" s="960" t="e">
        <f t="shared" si="126"/>
        <v>#VALUE!</v>
      </c>
      <c r="AL243" s="959">
        <f t="shared" si="127"/>
        <v>30</v>
      </c>
      <c r="AM243" s="959">
        <f t="shared" si="128"/>
        <v>30</v>
      </c>
      <c r="AN243" s="985">
        <f t="shared" si="129"/>
        <v>0</v>
      </c>
      <c r="AS243" s="198"/>
      <c r="AU243" s="39"/>
      <c r="AV243" s="39"/>
    </row>
    <row r="244" spans="3:48" ht="13.15" customHeight="1" x14ac:dyDescent="0.2">
      <c r="C244" s="35"/>
      <c r="D244" s="175" t="str">
        <f>IF(op!D132=0,"",op!D132)</f>
        <v/>
      </c>
      <c r="E244" s="175" t="str">
        <f>IF(op!E132=0,"",op!E132)</f>
        <v/>
      </c>
      <c r="F244" s="175" t="str">
        <f>IF(op!F132=0,"",op!F132)</f>
        <v/>
      </c>
      <c r="G244" s="38" t="str">
        <f>IF(op!G132="","",op!G132+1)</f>
        <v/>
      </c>
      <c r="H244" s="1184" t="str">
        <f>IF(op!H132=0,"",op!H132)</f>
        <v/>
      </c>
      <c r="I244" s="38" t="str">
        <f>IF(op!I132=0,"",op!I132)</f>
        <v/>
      </c>
      <c r="J244" s="177" t="str">
        <f t="shared" si="113"/>
        <v/>
      </c>
      <c r="K244" s="1185" t="str">
        <f>IF(op!K132=0,0,op!K132)</f>
        <v/>
      </c>
      <c r="L244" s="872"/>
      <c r="M244" s="860" t="str">
        <f>IF(K244="","",IF(op!M132=0,0,op!M132))</f>
        <v/>
      </c>
      <c r="N244" s="860" t="str">
        <f>IF(K244="","",IF(op!N132=0,0,op!N132))</f>
        <v/>
      </c>
      <c r="O244" s="990" t="str">
        <f t="shared" si="130"/>
        <v/>
      </c>
      <c r="P244" s="991" t="str">
        <f t="shared" si="131"/>
        <v/>
      </c>
      <c r="Q244" s="991" t="str">
        <f t="shared" si="132"/>
        <v/>
      </c>
      <c r="R244" s="872"/>
      <c r="S244" s="934" t="str">
        <f t="shared" si="117"/>
        <v/>
      </c>
      <c r="T244" s="934" t="str">
        <f t="shared" si="118"/>
        <v/>
      </c>
      <c r="U244" s="1055" t="str">
        <f t="shared" si="133"/>
        <v/>
      </c>
      <c r="V244" s="239"/>
      <c r="Z244" s="979" t="str">
        <f t="shared" si="120"/>
        <v/>
      </c>
      <c r="AA244" s="980">
        <f>+tab!$C$156</f>
        <v>0.62</v>
      </c>
      <c r="AB244" s="981" t="e">
        <f t="shared" si="134"/>
        <v>#VALUE!</v>
      </c>
      <c r="AC244" s="981" t="e">
        <f t="shared" si="135"/>
        <v>#VALUE!</v>
      </c>
      <c r="AD244" s="981" t="e">
        <f t="shared" si="136"/>
        <v>#VALUE!</v>
      </c>
      <c r="AE244" s="982" t="e">
        <f t="shared" si="121"/>
        <v>#VALUE!</v>
      </c>
      <c r="AF244" s="982" t="e">
        <f t="shared" si="122"/>
        <v>#VALUE!</v>
      </c>
      <c r="AG244" s="983">
        <f>IF(H244&gt;8,tab!C$157,tab!C$160)</f>
        <v>0.5</v>
      </c>
      <c r="AH244" s="957">
        <f t="shared" si="123"/>
        <v>0</v>
      </c>
      <c r="AI244" s="957">
        <f t="shared" si="124"/>
        <v>0</v>
      </c>
      <c r="AJ244" s="984" t="e">
        <f t="shared" si="125"/>
        <v>#VALUE!</v>
      </c>
      <c r="AK244" s="960" t="e">
        <f t="shared" si="126"/>
        <v>#VALUE!</v>
      </c>
      <c r="AL244" s="959">
        <f t="shared" si="127"/>
        <v>30</v>
      </c>
      <c r="AM244" s="959">
        <f t="shared" si="128"/>
        <v>30</v>
      </c>
      <c r="AN244" s="985">
        <f t="shared" si="129"/>
        <v>0</v>
      </c>
      <c r="AS244" s="198"/>
      <c r="AU244" s="39"/>
      <c r="AV244" s="39"/>
    </row>
    <row r="245" spans="3:48" ht="13.15" customHeight="1" x14ac:dyDescent="0.2">
      <c r="C245" s="35"/>
      <c r="D245" s="175" t="str">
        <f>IF(op!D133=0,"",op!D133)</f>
        <v/>
      </c>
      <c r="E245" s="175" t="str">
        <f>IF(op!E133=0,"",op!E133)</f>
        <v/>
      </c>
      <c r="F245" s="175" t="str">
        <f>IF(op!F133=0,"",op!F133)</f>
        <v/>
      </c>
      <c r="G245" s="38" t="str">
        <f>IF(op!G133="","",op!G133+1)</f>
        <v/>
      </c>
      <c r="H245" s="1184" t="str">
        <f>IF(op!H133=0,"",op!H133)</f>
        <v/>
      </c>
      <c r="I245" s="38" t="str">
        <f>IF(op!I133=0,"",op!I133)</f>
        <v/>
      </c>
      <c r="J245" s="177" t="str">
        <f t="shared" si="113"/>
        <v/>
      </c>
      <c r="K245" s="1185" t="str">
        <f>IF(op!K133=0,0,op!K133)</f>
        <v/>
      </c>
      <c r="L245" s="872"/>
      <c r="M245" s="860" t="str">
        <f>IF(K245="","",IF(op!M133=0,0,op!M133))</f>
        <v/>
      </c>
      <c r="N245" s="860" t="str">
        <f>IF(K245="","",IF(op!N133=0,0,op!N133))</f>
        <v/>
      </c>
      <c r="O245" s="990" t="str">
        <f t="shared" si="130"/>
        <v/>
      </c>
      <c r="P245" s="991" t="str">
        <f t="shared" si="131"/>
        <v/>
      </c>
      <c r="Q245" s="991" t="str">
        <f t="shared" si="132"/>
        <v/>
      </c>
      <c r="R245" s="872"/>
      <c r="S245" s="934" t="str">
        <f t="shared" si="117"/>
        <v/>
      </c>
      <c r="T245" s="934" t="str">
        <f t="shared" si="118"/>
        <v/>
      </c>
      <c r="U245" s="1055" t="str">
        <f t="shared" si="133"/>
        <v/>
      </c>
      <c r="V245" s="239"/>
      <c r="Z245" s="979" t="str">
        <f t="shared" si="120"/>
        <v/>
      </c>
      <c r="AA245" s="980">
        <f>+tab!$C$156</f>
        <v>0.62</v>
      </c>
      <c r="AB245" s="981" t="e">
        <f t="shared" si="134"/>
        <v>#VALUE!</v>
      </c>
      <c r="AC245" s="981" t="e">
        <f t="shared" si="135"/>
        <v>#VALUE!</v>
      </c>
      <c r="AD245" s="981" t="e">
        <f t="shared" si="136"/>
        <v>#VALUE!</v>
      </c>
      <c r="AE245" s="982" t="e">
        <f t="shared" si="121"/>
        <v>#VALUE!</v>
      </c>
      <c r="AF245" s="982" t="e">
        <f t="shared" si="122"/>
        <v>#VALUE!</v>
      </c>
      <c r="AG245" s="983">
        <f>IF(H245&gt;8,tab!C$157,tab!C$160)</f>
        <v>0.5</v>
      </c>
      <c r="AH245" s="957">
        <f t="shared" si="123"/>
        <v>0</v>
      </c>
      <c r="AI245" s="957">
        <f t="shared" si="124"/>
        <v>0</v>
      </c>
      <c r="AJ245" s="984" t="e">
        <f t="shared" si="125"/>
        <v>#VALUE!</v>
      </c>
      <c r="AK245" s="960" t="e">
        <f t="shared" si="126"/>
        <v>#VALUE!</v>
      </c>
      <c r="AL245" s="959">
        <f t="shared" si="127"/>
        <v>30</v>
      </c>
      <c r="AM245" s="959">
        <f t="shared" si="128"/>
        <v>30</v>
      </c>
      <c r="AN245" s="985">
        <f t="shared" si="129"/>
        <v>0</v>
      </c>
      <c r="AS245" s="198"/>
      <c r="AU245" s="39"/>
      <c r="AV245" s="39"/>
    </row>
    <row r="246" spans="3:48" ht="13.15" customHeight="1" x14ac:dyDescent="0.2">
      <c r="C246" s="35"/>
      <c r="D246" s="175" t="str">
        <f>IF(op!D134=0,"",op!D134)</f>
        <v/>
      </c>
      <c r="E246" s="175" t="str">
        <f>IF(op!E134=0,"",op!E134)</f>
        <v/>
      </c>
      <c r="F246" s="175" t="str">
        <f>IF(op!F134=0,"",op!F134)</f>
        <v/>
      </c>
      <c r="G246" s="38" t="str">
        <f>IF(op!G134="","",op!G134+1)</f>
        <v/>
      </c>
      <c r="H246" s="1184" t="str">
        <f>IF(op!H134=0,"",op!H134)</f>
        <v/>
      </c>
      <c r="I246" s="38" t="str">
        <f>IF(op!I134=0,"",op!I134)</f>
        <v/>
      </c>
      <c r="J246" s="177" t="str">
        <f t="shared" si="113"/>
        <v/>
      </c>
      <c r="K246" s="1185" t="str">
        <f>IF(op!K134=0,0,op!K134)</f>
        <v/>
      </c>
      <c r="L246" s="872"/>
      <c r="M246" s="860" t="str">
        <f>IF(K246="","",IF(op!M134=0,0,op!M134))</f>
        <v/>
      </c>
      <c r="N246" s="860" t="str">
        <f>IF(K246="","",IF(op!N134=0,0,op!N134))</f>
        <v/>
      </c>
      <c r="O246" s="990" t="str">
        <f t="shared" si="130"/>
        <v/>
      </c>
      <c r="P246" s="991" t="str">
        <f t="shared" si="131"/>
        <v/>
      </c>
      <c r="Q246" s="991" t="str">
        <f t="shared" si="132"/>
        <v/>
      </c>
      <c r="R246" s="872"/>
      <c r="S246" s="934" t="str">
        <f t="shared" si="117"/>
        <v/>
      </c>
      <c r="T246" s="934" t="str">
        <f t="shared" si="118"/>
        <v/>
      </c>
      <c r="U246" s="1055" t="str">
        <f t="shared" si="133"/>
        <v/>
      </c>
      <c r="V246" s="6"/>
      <c r="Z246" s="979" t="str">
        <f t="shared" si="120"/>
        <v/>
      </c>
      <c r="AA246" s="980">
        <f>+tab!$C$156</f>
        <v>0.62</v>
      </c>
      <c r="AB246" s="981" t="e">
        <f t="shared" si="134"/>
        <v>#VALUE!</v>
      </c>
      <c r="AC246" s="981" t="e">
        <f t="shared" si="135"/>
        <v>#VALUE!</v>
      </c>
      <c r="AD246" s="981" t="e">
        <f t="shared" si="136"/>
        <v>#VALUE!</v>
      </c>
      <c r="AE246" s="982" t="e">
        <f t="shared" si="121"/>
        <v>#VALUE!</v>
      </c>
      <c r="AF246" s="982" t="e">
        <f t="shared" si="122"/>
        <v>#VALUE!</v>
      </c>
      <c r="AG246" s="983">
        <f>IF(H246&gt;8,tab!C$157,tab!C$160)</f>
        <v>0.5</v>
      </c>
      <c r="AH246" s="957">
        <f t="shared" si="123"/>
        <v>0</v>
      </c>
      <c r="AI246" s="957">
        <f t="shared" si="124"/>
        <v>0</v>
      </c>
      <c r="AJ246" s="984" t="e">
        <f t="shared" si="125"/>
        <v>#VALUE!</v>
      </c>
      <c r="AK246" s="960" t="e">
        <f t="shared" si="126"/>
        <v>#VALUE!</v>
      </c>
      <c r="AL246" s="959">
        <f t="shared" si="127"/>
        <v>30</v>
      </c>
      <c r="AM246" s="959">
        <f t="shared" si="128"/>
        <v>30</v>
      </c>
      <c r="AN246" s="985">
        <f t="shared" si="129"/>
        <v>0</v>
      </c>
      <c r="AS246" s="198"/>
      <c r="AU246" s="39"/>
      <c r="AV246" s="39"/>
    </row>
    <row r="247" spans="3:48" ht="13.15" customHeight="1" x14ac:dyDescent="0.2">
      <c r="C247" s="35"/>
      <c r="D247" s="175" t="str">
        <f>IF(op!D135=0,"",op!D135)</f>
        <v/>
      </c>
      <c r="E247" s="175" t="str">
        <f>IF(op!E135=0,"",op!E135)</f>
        <v/>
      </c>
      <c r="F247" s="175" t="str">
        <f>IF(op!F135=0,"",op!F135)</f>
        <v/>
      </c>
      <c r="G247" s="38" t="str">
        <f>IF(op!G135="","",op!G135+1)</f>
        <v/>
      </c>
      <c r="H247" s="1184" t="str">
        <f>IF(op!H135=0,"",op!H135)</f>
        <v/>
      </c>
      <c r="I247" s="38" t="str">
        <f>IF(op!I135=0,"",op!I135)</f>
        <v/>
      </c>
      <c r="J247" s="177" t="str">
        <f t="shared" si="113"/>
        <v/>
      </c>
      <c r="K247" s="1185" t="str">
        <f>IF(op!K135=0,0,op!K135)</f>
        <v/>
      </c>
      <c r="L247" s="872"/>
      <c r="M247" s="860" t="str">
        <f>IF(K247="","",IF(op!M135=0,0,op!M135))</f>
        <v/>
      </c>
      <c r="N247" s="860" t="str">
        <f>IF(K247="","",IF(op!N135=0,0,op!N135))</f>
        <v/>
      </c>
      <c r="O247" s="990" t="str">
        <f t="shared" si="130"/>
        <v/>
      </c>
      <c r="P247" s="991" t="str">
        <f t="shared" si="131"/>
        <v/>
      </c>
      <c r="Q247" s="991" t="str">
        <f t="shared" si="132"/>
        <v/>
      </c>
      <c r="R247" s="872"/>
      <c r="S247" s="934" t="str">
        <f t="shared" si="117"/>
        <v/>
      </c>
      <c r="T247" s="934" t="str">
        <f t="shared" si="118"/>
        <v/>
      </c>
      <c r="U247" s="1055" t="str">
        <f t="shared" si="133"/>
        <v/>
      </c>
      <c r="V247" s="6"/>
      <c r="Z247" s="979" t="str">
        <f t="shared" si="120"/>
        <v/>
      </c>
      <c r="AA247" s="980">
        <f>+tab!$C$156</f>
        <v>0.62</v>
      </c>
      <c r="AB247" s="981" t="e">
        <f t="shared" si="134"/>
        <v>#VALUE!</v>
      </c>
      <c r="AC247" s="981" t="e">
        <f t="shared" si="135"/>
        <v>#VALUE!</v>
      </c>
      <c r="AD247" s="981" t="e">
        <f t="shared" si="136"/>
        <v>#VALUE!</v>
      </c>
      <c r="AE247" s="982" t="e">
        <f t="shared" si="121"/>
        <v>#VALUE!</v>
      </c>
      <c r="AF247" s="982" t="e">
        <f t="shared" si="122"/>
        <v>#VALUE!</v>
      </c>
      <c r="AG247" s="983">
        <f>IF(H247&gt;8,tab!C$157,tab!C$160)</f>
        <v>0.5</v>
      </c>
      <c r="AH247" s="957">
        <f t="shared" si="123"/>
        <v>0</v>
      </c>
      <c r="AI247" s="957">
        <f t="shared" si="124"/>
        <v>0</v>
      </c>
      <c r="AJ247" s="984" t="e">
        <f t="shared" si="125"/>
        <v>#VALUE!</v>
      </c>
      <c r="AK247" s="960" t="e">
        <f t="shared" si="126"/>
        <v>#VALUE!</v>
      </c>
      <c r="AL247" s="959">
        <f t="shared" si="127"/>
        <v>30</v>
      </c>
      <c r="AM247" s="959">
        <f t="shared" si="128"/>
        <v>30</v>
      </c>
      <c r="AN247" s="985">
        <f t="shared" si="129"/>
        <v>0</v>
      </c>
      <c r="AS247" s="198"/>
      <c r="AU247" s="39"/>
      <c r="AV247" s="39"/>
    </row>
    <row r="248" spans="3:48" ht="13.15" customHeight="1" x14ac:dyDescent="0.2">
      <c r="C248" s="35"/>
      <c r="D248" s="175" t="str">
        <f>IF(op!D136=0,"",op!D136)</f>
        <v/>
      </c>
      <c r="E248" s="175" t="str">
        <f>IF(op!E136=0,"",op!E136)</f>
        <v/>
      </c>
      <c r="F248" s="175" t="str">
        <f>IF(op!F136=0,"",op!F136)</f>
        <v/>
      </c>
      <c r="G248" s="38" t="str">
        <f>IF(op!G136="","",op!G136+1)</f>
        <v/>
      </c>
      <c r="H248" s="1184" t="str">
        <f>IF(op!H136=0,"",op!H136)</f>
        <v/>
      </c>
      <c r="I248" s="38" t="str">
        <f>IF(op!I136=0,"",op!I136)</f>
        <v/>
      </c>
      <c r="J248" s="177" t="str">
        <f t="shared" si="113"/>
        <v/>
      </c>
      <c r="K248" s="1185" t="str">
        <f>IF(op!K136=0,0,op!K136)</f>
        <v/>
      </c>
      <c r="L248" s="872"/>
      <c r="M248" s="860" t="str">
        <f>IF(K248="","",IF(op!M136=0,0,op!M136))</f>
        <v/>
      </c>
      <c r="N248" s="860" t="str">
        <f>IF(K248="","",IF(op!N136=0,0,op!N136))</f>
        <v/>
      </c>
      <c r="O248" s="990" t="str">
        <f t="shared" si="130"/>
        <v/>
      </c>
      <c r="P248" s="991" t="str">
        <f t="shared" si="131"/>
        <v/>
      </c>
      <c r="Q248" s="991" t="str">
        <f t="shared" si="132"/>
        <v/>
      </c>
      <c r="R248" s="872"/>
      <c r="S248" s="934" t="str">
        <f t="shared" si="117"/>
        <v/>
      </c>
      <c r="T248" s="934" t="str">
        <f t="shared" si="118"/>
        <v/>
      </c>
      <c r="U248" s="1055" t="str">
        <f t="shared" si="133"/>
        <v/>
      </c>
      <c r="V248" s="6"/>
      <c r="Z248" s="979" t="str">
        <f t="shared" si="120"/>
        <v/>
      </c>
      <c r="AA248" s="980">
        <f>+tab!$C$156</f>
        <v>0.62</v>
      </c>
      <c r="AB248" s="981" t="e">
        <f t="shared" si="134"/>
        <v>#VALUE!</v>
      </c>
      <c r="AC248" s="981" t="e">
        <f t="shared" si="135"/>
        <v>#VALUE!</v>
      </c>
      <c r="AD248" s="981" t="e">
        <f t="shared" si="136"/>
        <v>#VALUE!</v>
      </c>
      <c r="AE248" s="982" t="e">
        <f t="shared" si="121"/>
        <v>#VALUE!</v>
      </c>
      <c r="AF248" s="982" t="e">
        <f t="shared" si="122"/>
        <v>#VALUE!</v>
      </c>
      <c r="AG248" s="983">
        <f>IF(H248&gt;8,tab!C$157,tab!C$160)</f>
        <v>0.5</v>
      </c>
      <c r="AH248" s="957">
        <f t="shared" si="123"/>
        <v>0</v>
      </c>
      <c r="AI248" s="957">
        <f t="shared" si="124"/>
        <v>0</v>
      </c>
      <c r="AJ248" s="984" t="e">
        <f t="shared" si="125"/>
        <v>#VALUE!</v>
      </c>
      <c r="AK248" s="960" t="e">
        <f t="shared" si="126"/>
        <v>#VALUE!</v>
      </c>
      <c r="AL248" s="959">
        <f t="shared" si="127"/>
        <v>30</v>
      </c>
      <c r="AM248" s="959">
        <f t="shared" si="128"/>
        <v>30</v>
      </c>
      <c r="AN248" s="985">
        <f t="shared" si="129"/>
        <v>0</v>
      </c>
      <c r="AS248" s="198"/>
      <c r="AU248" s="39"/>
      <c r="AV248" s="39"/>
    </row>
    <row r="249" spans="3:48" ht="13.15" customHeight="1" x14ac:dyDescent="0.2">
      <c r="C249" s="35"/>
      <c r="D249" s="175" t="str">
        <f>IF(op!D137=0,"",op!D137)</f>
        <v/>
      </c>
      <c r="E249" s="175" t="str">
        <f>IF(op!E137=0,"",op!E137)</f>
        <v/>
      </c>
      <c r="F249" s="175" t="str">
        <f>IF(op!F137=0,"",op!F137)</f>
        <v/>
      </c>
      <c r="G249" s="38" t="str">
        <f>IF(op!G137="","",op!G137+1)</f>
        <v/>
      </c>
      <c r="H249" s="1184" t="str">
        <f>IF(op!H137=0,"",op!H137)</f>
        <v/>
      </c>
      <c r="I249" s="38" t="str">
        <f>IF(op!I137=0,"",op!I137)</f>
        <v/>
      </c>
      <c r="J249" s="177" t="str">
        <f t="shared" si="113"/>
        <v/>
      </c>
      <c r="K249" s="1185" t="str">
        <f>IF(op!K137=0,0,op!K137)</f>
        <v/>
      </c>
      <c r="L249" s="872"/>
      <c r="M249" s="860" t="str">
        <f>IF(K249="","",IF(op!M137=0,0,op!M137))</f>
        <v/>
      </c>
      <c r="N249" s="860" t="str">
        <f>IF(K249="","",IF(op!N137=0,0,op!N137))</f>
        <v/>
      </c>
      <c r="O249" s="990" t="str">
        <f t="shared" si="130"/>
        <v/>
      </c>
      <c r="P249" s="991" t="str">
        <f t="shared" si="131"/>
        <v/>
      </c>
      <c r="Q249" s="991" t="str">
        <f t="shared" si="132"/>
        <v/>
      </c>
      <c r="R249" s="872"/>
      <c r="S249" s="934" t="str">
        <f t="shared" si="117"/>
        <v/>
      </c>
      <c r="T249" s="934" t="str">
        <f t="shared" si="118"/>
        <v/>
      </c>
      <c r="U249" s="1055" t="str">
        <f t="shared" si="133"/>
        <v/>
      </c>
      <c r="V249" s="6"/>
      <c r="Z249" s="979" t="str">
        <f t="shared" si="120"/>
        <v/>
      </c>
      <c r="AA249" s="980">
        <f>+tab!$C$156</f>
        <v>0.62</v>
      </c>
      <c r="AB249" s="981" t="e">
        <f t="shared" si="134"/>
        <v>#VALUE!</v>
      </c>
      <c r="AC249" s="981" t="e">
        <f t="shared" si="135"/>
        <v>#VALUE!</v>
      </c>
      <c r="AD249" s="981" t="e">
        <f t="shared" si="136"/>
        <v>#VALUE!</v>
      </c>
      <c r="AE249" s="982" t="e">
        <f t="shared" si="121"/>
        <v>#VALUE!</v>
      </c>
      <c r="AF249" s="982" t="e">
        <f t="shared" si="122"/>
        <v>#VALUE!</v>
      </c>
      <c r="AG249" s="983">
        <f>IF(H249&gt;8,tab!C$157,tab!C$160)</f>
        <v>0.5</v>
      </c>
      <c r="AH249" s="957">
        <f t="shared" si="123"/>
        <v>0</v>
      </c>
      <c r="AI249" s="957">
        <f t="shared" si="124"/>
        <v>0</v>
      </c>
      <c r="AJ249" s="984" t="e">
        <f t="shared" si="125"/>
        <v>#VALUE!</v>
      </c>
      <c r="AK249" s="960" t="e">
        <f t="shared" si="126"/>
        <v>#VALUE!</v>
      </c>
      <c r="AL249" s="959">
        <f t="shared" si="127"/>
        <v>30</v>
      </c>
      <c r="AM249" s="959">
        <f t="shared" si="128"/>
        <v>30</v>
      </c>
      <c r="AN249" s="985">
        <f t="shared" si="129"/>
        <v>0</v>
      </c>
      <c r="AS249" s="198"/>
      <c r="AU249" s="39"/>
      <c r="AV249" s="39"/>
    </row>
    <row r="250" spans="3:48" ht="13.15" customHeight="1" x14ac:dyDescent="0.2">
      <c r="C250" s="35"/>
      <c r="D250" s="175" t="str">
        <f>IF(op!D138=0,"",op!D138)</f>
        <v/>
      </c>
      <c r="E250" s="175" t="str">
        <f>IF(op!E138=0,"",op!E138)</f>
        <v/>
      </c>
      <c r="F250" s="175" t="str">
        <f>IF(op!F138=0,"",op!F138)</f>
        <v/>
      </c>
      <c r="G250" s="38" t="str">
        <f>IF(op!G138="","",op!G138+1)</f>
        <v/>
      </c>
      <c r="H250" s="1184" t="str">
        <f>IF(op!H138=0,"",op!H138)</f>
        <v/>
      </c>
      <c r="I250" s="38" t="str">
        <f>IF(op!I138=0,"",op!I138)</f>
        <v/>
      </c>
      <c r="J250" s="177" t="str">
        <f t="shared" si="113"/>
        <v/>
      </c>
      <c r="K250" s="1185" t="str">
        <f>IF(op!K138=0,0,op!K138)</f>
        <v/>
      </c>
      <c r="L250" s="872"/>
      <c r="M250" s="860" t="str">
        <f>IF(K250="","",IF(op!M138=0,0,op!M138))</f>
        <v/>
      </c>
      <c r="N250" s="860" t="str">
        <f>IF(K250="","",IF(op!N138=0,0,op!N138))</f>
        <v/>
      </c>
      <c r="O250" s="990" t="str">
        <f t="shared" si="130"/>
        <v/>
      </c>
      <c r="P250" s="991" t="str">
        <f t="shared" si="131"/>
        <v/>
      </c>
      <c r="Q250" s="991" t="str">
        <f t="shared" si="132"/>
        <v/>
      </c>
      <c r="R250" s="872"/>
      <c r="S250" s="934" t="str">
        <f t="shared" si="117"/>
        <v/>
      </c>
      <c r="T250" s="934" t="str">
        <f t="shared" si="118"/>
        <v/>
      </c>
      <c r="U250" s="1055" t="str">
        <f t="shared" si="133"/>
        <v/>
      </c>
      <c r="V250" s="6"/>
      <c r="Z250" s="979" t="str">
        <f t="shared" si="120"/>
        <v/>
      </c>
      <c r="AA250" s="980">
        <f>+tab!$C$156</f>
        <v>0.62</v>
      </c>
      <c r="AB250" s="981" t="e">
        <f t="shared" si="134"/>
        <v>#VALUE!</v>
      </c>
      <c r="AC250" s="981" t="e">
        <f t="shared" si="135"/>
        <v>#VALUE!</v>
      </c>
      <c r="AD250" s="981" t="e">
        <f t="shared" si="136"/>
        <v>#VALUE!</v>
      </c>
      <c r="AE250" s="982" t="e">
        <f t="shared" si="121"/>
        <v>#VALUE!</v>
      </c>
      <c r="AF250" s="982" t="e">
        <f t="shared" si="122"/>
        <v>#VALUE!</v>
      </c>
      <c r="AG250" s="983">
        <f>IF(H250&gt;8,tab!C$157,tab!C$160)</f>
        <v>0.5</v>
      </c>
      <c r="AH250" s="957">
        <f t="shared" si="123"/>
        <v>0</v>
      </c>
      <c r="AI250" s="957">
        <f t="shared" si="124"/>
        <v>0</v>
      </c>
      <c r="AJ250" s="984" t="e">
        <f t="shared" si="125"/>
        <v>#VALUE!</v>
      </c>
      <c r="AK250" s="960" t="e">
        <f t="shared" si="126"/>
        <v>#VALUE!</v>
      </c>
      <c r="AL250" s="959">
        <f t="shared" si="127"/>
        <v>30</v>
      </c>
      <c r="AM250" s="959">
        <f t="shared" si="128"/>
        <v>30</v>
      </c>
      <c r="AN250" s="985">
        <f t="shared" si="129"/>
        <v>0</v>
      </c>
      <c r="AS250" s="198"/>
      <c r="AU250" s="39"/>
      <c r="AV250" s="39"/>
    </row>
    <row r="251" spans="3:48" ht="13.15" customHeight="1" x14ac:dyDescent="0.2">
      <c r="C251" s="35"/>
      <c r="D251" s="175" t="str">
        <f>IF(op!D139=0,"",op!D139)</f>
        <v/>
      </c>
      <c r="E251" s="175" t="str">
        <f>IF(op!E139=0,"",op!E139)</f>
        <v/>
      </c>
      <c r="F251" s="175" t="str">
        <f>IF(op!F139=0,"",op!F139)</f>
        <v/>
      </c>
      <c r="G251" s="38" t="str">
        <f>IF(op!G139="","",op!G139+1)</f>
        <v/>
      </c>
      <c r="H251" s="1184" t="str">
        <f>IF(op!H139=0,"",op!H139)</f>
        <v/>
      </c>
      <c r="I251" s="38" t="str">
        <f>IF(op!I139=0,"",op!I139)</f>
        <v/>
      </c>
      <c r="J251" s="177" t="str">
        <f t="shared" si="113"/>
        <v/>
      </c>
      <c r="K251" s="1185" t="str">
        <f>IF(op!K139=0,0,op!K139)</f>
        <v/>
      </c>
      <c r="L251" s="872"/>
      <c r="M251" s="860" t="str">
        <f>IF(K251="","",IF(op!M139=0,0,op!M139))</f>
        <v/>
      </c>
      <c r="N251" s="860" t="str">
        <f>IF(K251="","",IF(op!N139=0,0,op!N139))</f>
        <v/>
      </c>
      <c r="O251" s="990" t="str">
        <f t="shared" si="130"/>
        <v/>
      </c>
      <c r="P251" s="991" t="str">
        <f t="shared" si="131"/>
        <v/>
      </c>
      <c r="Q251" s="991" t="str">
        <f t="shared" si="132"/>
        <v/>
      </c>
      <c r="R251" s="872"/>
      <c r="S251" s="934" t="str">
        <f t="shared" si="117"/>
        <v/>
      </c>
      <c r="T251" s="934" t="str">
        <f t="shared" si="118"/>
        <v/>
      </c>
      <c r="U251" s="1055" t="str">
        <f t="shared" si="133"/>
        <v/>
      </c>
      <c r="V251" s="6"/>
      <c r="Z251" s="979" t="str">
        <f t="shared" si="120"/>
        <v/>
      </c>
      <c r="AA251" s="980">
        <f>+tab!$C$156</f>
        <v>0.62</v>
      </c>
      <c r="AB251" s="981" t="e">
        <f t="shared" si="134"/>
        <v>#VALUE!</v>
      </c>
      <c r="AC251" s="981" t="e">
        <f t="shared" si="135"/>
        <v>#VALUE!</v>
      </c>
      <c r="AD251" s="981" t="e">
        <f t="shared" si="136"/>
        <v>#VALUE!</v>
      </c>
      <c r="AE251" s="982" t="e">
        <f t="shared" si="121"/>
        <v>#VALUE!</v>
      </c>
      <c r="AF251" s="982" t="e">
        <f t="shared" si="122"/>
        <v>#VALUE!</v>
      </c>
      <c r="AG251" s="983">
        <f>IF(H251&gt;8,tab!C$157,tab!C$160)</f>
        <v>0.5</v>
      </c>
      <c r="AH251" s="957">
        <f t="shared" si="123"/>
        <v>0</v>
      </c>
      <c r="AI251" s="957">
        <f t="shared" si="124"/>
        <v>0</v>
      </c>
      <c r="AJ251" s="984" t="e">
        <f t="shared" si="125"/>
        <v>#VALUE!</v>
      </c>
      <c r="AK251" s="960" t="e">
        <f t="shared" si="126"/>
        <v>#VALUE!</v>
      </c>
      <c r="AL251" s="959">
        <f t="shared" si="127"/>
        <v>30</v>
      </c>
      <c r="AM251" s="959">
        <f t="shared" si="128"/>
        <v>30</v>
      </c>
      <c r="AN251" s="985">
        <f t="shared" si="129"/>
        <v>0</v>
      </c>
      <c r="AS251" s="198"/>
      <c r="AU251" s="39"/>
      <c r="AV251" s="39"/>
    </row>
    <row r="252" spans="3:48" ht="13.15" customHeight="1" x14ac:dyDescent="0.2">
      <c r="C252" s="35"/>
      <c r="D252" s="175" t="str">
        <f>IF(op!D140=0,"",op!D140)</f>
        <v/>
      </c>
      <c r="E252" s="175" t="str">
        <f>IF(op!E140=0,"",op!E140)</f>
        <v/>
      </c>
      <c r="F252" s="175" t="str">
        <f>IF(op!F140=0,"",op!F140)</f>
        <v/>
      </c>
      <c r="G252" s="38" t="str">
        <f>IF(op!G140="","",op!G140+1)</f>
        <v/>
      </c>
      <c r="H252" s="1184" t="str">
        <f>IF(op!H140=0,"",op!H140)</f>
        <v/>
      </c>
      <c r="I252" s="38" t="str">
        <f>IF(op!I140=0,"",op!I140)</f>
        <v/>
      </c>
      <c r="J252" s="177" t="str">
        <f t="shared" si="113"/>
        <v/>
      </c>
      <c r="K252" s="1185" t="str">
        <f>IF(op!K140=0,0,op!K140)</f>
        <v/>
      </c>
      <c r="L252" s="872"/>
      <c r="M252" s="860" t="str">
        <f>IF(K252="","",IF(op!M140=0,0,op!M140))</f>
        <v/>
      </c>
      <c r="N252" s="860" t="str">
        <f>IF(K252="","",IF(op!N140=0,0,op!N140))</f>
        <v/>
      </c>
      <c r="O252" s="990" t="str">
        <f t="shared" si="130"/>
        <v/>
      </c>
      <c r="P252" s="991" t="str">
        <f t="shared" si="131"/>
        <v/>
      </c>
      <c r="Q252" s="991" t="str">
        <f t="shared" si="132"/>
        <v/>
      </c>
      <c r="R252" s="872"/>
      <c r="S252" s="934" t="str">
        <f t="shared" si="117"/>
        <v/>
      </c>
      <c r="T252" s="934" t="str">
        <f t="shared" si="118"/>
        <v/>
      </c>
      <c r="U252" s="1055" t="str">
        <f t="shared" si="133"/>
        <v/>
      </c>
      <c r="V252" s="6"/>
      <c r="Z252" s="979" t="str">
        <f t="shared" si="120"/>
        <v/>
      </c>
      <c r="AA252" s="980">
        <f>+tab!$C$156</f>
        <v>0.62</v>
      </c>
      <c r="AB252" s="981" t="e">
        <f t="shared" si="134"/>
        <v>#VALUE!</v>
      </c>
      <c r="AC252" s="981" t="e">
        <f t="shared" si="135"/>
        <v>#VALUE!</v>
      </c>
      <c r="AD252" s="981" t="e">
        <f t="shared" si="136"/>
        <v>#VALUE!</v>
      </c>
      <c r="AE252" s="982" t="e">
        <f t="shared" si="121"/>
        <v>#VALUE!</v>
      </c>
      <c r="AF252" s="982" t="e">
        <f t="shared" si="122"/>
        <v>#VALUE!</v>
      </c>
      <c r="AG252" s="983">
        <f>IF(H252&gt;8,tab!C$157,tab!C$160)</f>
        <v>0.5</v>
      </c>
      <c r="AH252" s="957">
        <f t="shared" si="123"/>
        <v>0</v>
      </c>
      <c r="AI252" s="957">
        <f t="shared" si="124"/>
        <v>0</v>
      </c>
      <c r="AJ252" s="984" t="e">
        <f t="shared" si="125"/>
        <v>#VALUE!</v>
      </c>
      <c r="AK252" s="960" t="e">
        <f t="shared" si="126"/>
        <v>#VALUE!</v>
      </c>
      <c r="AL252" s="959">
        <f t="shared" si="127"/>
        <v>30</v>
      </c>
      <c r="AM252" s="959">
        <f t="shared" si="128"/>
        <v>30</v>
      </c>
      <c r="AN252" s="985">
        <f t="shared" si="129"/>
        <v>0</v>
      </c>
      <c r="AS252" s="198"/>
      <c r="AU252" s="39"/>
      <c r="AV252" s="39"/>
    </row>
    <row r="253" spans="3:48" ht="13.15" customHeight="1" x14ac:dyDescent="0.2">
      <c r="C253" s="35"/>
      <c r="D253" s="175" t="str">
        <f>IF(op!D141=0,"",op!D141)</f>
        <v/>
      </c>
      <c r="E253" s="175" t="str">
        <f>IF(op!E141=0,"",op!E141)</f>
        <v/>
      </c>
      <c r="F253" s="175" t="str">
        <f>IF(op!F141=0,"",op!F141)</f>
        <v/>
      </c>
      <c r="G253" s="38" t="str">
        <f>IF(op!G141="","",op!G141+1)</f>
        <v/>
      </c>
      <c r="H253" s="1184" t="str">
        <f>IF(op!H141=0,"",op!H141)</f>
        <v/>
      </c>
      <c r="I253" s="38" t="str">
        <f>IF(op!I141=0,"",op!I141)</f>
        <v/>
      </c>
      <c r="J253" s="177" t="str">
        <f t="shared" si="113"/>
        <v/>
      </c>
      <c r="K253" s="1185" t="str">
        <f>IF(op!K141=0,0,op!K141)</f>
        <v/>
      </c>
      <c r="L253" s="872"/>
      <c r="M253" s="860" t="str">
        <f>IF(K253="","",IF(op!M141=0,0,op!M141))</f>
        <v/>
      </c>
      <c r="N253" s="860" t="str">
        <f>IF(K253="","",IF(op!N141=0,0,op!N141))</f>
        <v/>
      </c>
      <c r="O253" s="990" t="str">
        <f t="shared" si="130"/>
        <v/>
      </c>
      <c r="P253" s="991" t="str">
        <f t="shared" si="131"/>
        <v/>
      </c>
      <c r="Q253" s="991" t="str">
        <f t="shared" si="132"/>
        <v/>
      </c>
      <c r="R253" s="872"/>
      <c r="S253" s="934" t="str">
        <f t="shared" si="117"/>
        <v/>
      </c>
      <c r="T253" s="934" t="str">
        <f t="shared" si="118"/>
        <v/>
      </c>
      <c r="U253" s="1055" t="str">
        <f t="shared" si="133"/>
        <v/>
      </c>
      <c r="V253" s="6"/>
      <c r="Z253" s="979" t="str">
        <f t="shared" si="120"/>
        <v/>
      </c>
      <c r="AA253" s="980">
        <f>+tab!$C$156</f>
        <v>0.62</v>
      </c>
      <c r="AB253" s="981" t="e">
        <f t="shared" si="134"/>
        <v>#VALUE!</v>
      </c>
      <c r="AC253" s="981" t="e">
        <f t="shared" si="135"/>
        <v>#VALUE!</v>
      </c>
      <c r="AD253" s="981" t="e">
        <f t="shared" si="136"/>
        <v>#VALUE!</v>
      </c>
      <c r="AE253" s="982" t="e">
        <f t="shared" si="121"/>
        <v>#VALUE!</v>
      </c>
      <c r="AF253" s="982" t="e">
        <f t="shared" si="122"/>
        <v>#VALUE!</v>
      </c>
      <c r="AG253" s="983">
        <f>IF(H253&gt;8,tab!C$157,tab!C$160)</f>
        <v>0.5</v>
      </c>
      <c r="AH253" s="957">
        <f t="shared" si="123"/>
        <v>0</v>
      </c>
      <c r="AI253" s="957">
        <f t="shared" si="124"/>
        <v>0</v>
      </c>
      <c r="AJ253" s="984" t="e">
        <f t="shared" si="125"/>
        <v>#VALUE!</v>
      </c>
      <c r="AK253" s="960" t="e">
        <f t="shared" si="126"/>
        <v>#VALUE!</v>
      </c>
      <c r="AL253" s="959">
        <f t="shared" si="127"/>
        <v>30</v>
      </c>
      <c r="AM253" s="959">
        <f t="shared" si="128"/>
        <v>30</v>
      </c>
      <c r="AN253" s="985">
        <f t="shared" si="129"/>
        <v>0</v>
      </c>
      <c r="AS253" s="198"/>
      <c r="AU253" s="39"/>
      <c r="AV253" s="39"/>
    </row>
    <row r="254" spans="3:48" ht="13.15" customHeight="1" x14ac:dyDescent="0.2">
      <c r="C254" s="35"/>
      <c r="D254" s="175" t="str">
        <f>IF(op!D142=0,"",op!D142)</f>
        <v/>
      </c>
      <c r="E254" s="175" t="str">
        <f>IF(op!E142=0,"",op!E142)</f>
        <v/>
      </c>
      <c r="F254" s="175" t="str">
        <f>IF(op!F142=0,"",op!F142)</f>
        <v/>
      </c>
      <c r="G254" s="38" t="str">
        <f>IF(op!G142="","",op!G142+1)</f>
        <v/>
      </c>
      <c r="H254" s="1184" t="str">
        <f>IF(op!H142=0,"",op!H142)</f>
        <v/>
      </c>
      <c r="I254" s="38" t="str">
        <f>IF(op!I142=0,"",op!I142)</f>
        <v/>
      </c>
      <c r="J254" s="177" t="str">
        <f t="shared" si="113"/>
        <v/>
      </c>
      <c r="K254" s="1185" t="str">
        <f>IF(op!K142=0,0,op!K142)</f>
        <v/>
      </c>
      <c r="L254" s="872"/>
      <c r="M254" s="860" t="str">
        <f>IF(K254="","",IF(op!M142=0,0,op!M142))</f>
        <v/>
      </c>
      <c r="N254" s="860" t="str">
        <f>IF(K254="","",IF(op!N142=0,0,op!N142))</f>
        <v/>
      </c>
      <c r="O254" s="990" t="str">
        <f t="shared" si="130"/>
        <v/>
      </c>
      <c r="P254" s="991" t="str">
        <f t="shared" si="131"/>
        <v/>
      </c>
      <c r="Q254" s="991" t="str">
        <f t="shared" si="132"/>
        <v/>
      </c>
      <c r="R254" s="872"/>
      <c r="S254" s="934" t="str">
        <f t="shared" si="117"/>
        <v/>
      </c>
      <c r="T254" s="934" t="str">
        <f t="shared" si="118"/>
        <v/>
      </c>
      <c r="U254" s="1055" t="str">
        <f t="shared" si="133"/>
        <v/>
      </c>
      <c r="V254" s="6"/>
      <c r="Z254" s="979" t="str">
        <f t="shared" si="120"/>
        <v/>
      </c>
      <c r="AA254" s="980">
        <f>+tab!$C$156</f>
        <v>0.62</v>
      </c>
      <c r="AB254" s="981" t="e">
        <f t="shared" si="134"/>
        <v>#VALUE!</v>
      </c>
      <c r="AC254" s="981" t="e">
        <f t="shared" si="135"/>
        <v>#VALUE!</v>
      </c>
      <c r="AD254" s="981" t="e">
        <f t="shared" si="136"/>
        <v>#VALUE!</v>
      </c>
      <c r="AE254" s="982" t="e">
        <f t="shared" si="121"/>
        <v>#VALUE!</v>
      </c>
      <c r="AF254" s="982" t="e">
        <f t="shared" si="122"/>
        <v>#VALUE!</v>
      </c>
      <c r="AG254" s="983">
        <f>IF(H254&gt;8,tab!C$157,tab!C$160)</f>
        <v>0.5</v>
      </c>
      <c r="AH254" s="957">
        <f t="shared" si="123"/>
        <v>0</v>
      </c>
      <c r="AI254" s="957">
        <f t="shared" si="124"/>
        <v>0</v>
      </c>
      <c r="AJ254" s="984" t="e">
        <f t="shared" si="125"/>
        <v>#VALUE!</v>
      </c>
      <c r="AK254" s="960" t="e">
        <f t="shared" si="126"/>
        <v>#VALUE!</v>
      </c>
      <c r="AL254" s="959">
        <f t="shared" si="127"/>
        <v>30</v>
      </c>
      <c r="AM254" s="959">
        <f t="shared" si="128"/>
        <v>30</v>
      </c>
      <c r="AN254" s="985">
        <f t="shared" si="129"/>
        <v>0</v>
      </c>
      <c r="AS254" s="198"/>
      <c r="AU254" s="39"/>
      <c r="AV254" s="39"/>
    </row>
    <row r="255" spans="3:48" ht="13.15" customHeight="1" x14ac:dyDescent="0.2">
      <c r="C255" s="35"/>
      <c r="D255" s="175" t="str">
        <f>IF(op!D143=0,"",op!D143)</f>
        <v/>
      </c>
      <c r="E255" s="175" t="str">
        <f>IF(op!E143=0,"",op!E143)</f>
        <v/>
      </c>
      <c r="F255" s="175" t="str">
        <f>IF(op!F143=0,"",op!F143)</f>
        <v/>
      </c>
      <c r="G255" s="38" t="str">
        <f>IF(op!G143="","",op!G143+1)</f>
        <v/>
      </c>
      <c r="H255" s="1184" t="str">
        <f>IF(op!H143=0,"",op!H143)</f>
        <v/>
      </c>
      <c r="I255" s="38" t="str">
        <f>IF(op!I143=0,"",op!I143)</f>
        <v/>
      </c>
      <c r="J255" s="177" t="str">
        <f t="shared" si="113"/>
        <v/>
      </c>
      <c r="K255" s="1185" t="str">
        <f>IF(op!K143=0,0,op!K143)</f>
        <v/>
      </c>
      <c r="L255" s="872"/>
      <c r="M255" s="860" t="str">
        <f>IF(K255="","",IF(op!M143=0,0,op!M143))</f>
        <v/>
      </c>
      <c r="N255" s="860" t="str">
        <f>IF(K255="","",IF(op!N143=0,0,op!N143))</f>
        <v/>
      </c>
      <c r="O255" s="990" t="str">
        <f t="shared" si="130"/>
        <v/>
      </c>
      <c r="P255" s="991" t="str">
        <f t="shared" si="131"/>
        <v/>
      </c>
      <c r="Q255" s="991" t="str">
        <f t="shared" si="132"/>
        <v/>
      </c>
      <c r="R255" s="872"/>
      <c r="S255" s="934" t="str">
        <f t="shared" si="117"/>
        <v/>
      </c>
      <c r="T255" s="934" t="str">
        <f t="shared" si="118"/>
        <v/>
      </c>
      <c r="U255" s="1055" t="str">
        <f t="shared" si="133"/>
        <v/>
      </c>
      <c r="V255" s="6"/>
      <c r="Z255" s="979" t="str">
        <f t="shared" si="120"/>
        <v/>
      </c>
      <c r="AA255" s="980">
        <f>+tab!$C$156</f>
        <v>0.62</v>
      </c>
      <c r="AB255" s="981" t="e">
        <f t="shared" si="134"/>
        <v>#VALUE!</v>
      </c>
      <c r="AC255" s="981" t="e">
        <f t="shared" si="135"/>
        <v>#VALUE!</v>
      </c>
      <c r="AD255" s="981" t="e">
        <f t="shared" si="136"/>
        <v>#VALUE!</v>
      </c>
      <c r="AE255" s="982" t="e">
        <f t="shared" si="121"/>
        <v>#VALUE!</v>
      </c>
      <c r="AF255" s="982" t="e">
        <f t="shared" si="122"/>
        <v>#VALUE!</v>
      </c>
      <c r="AG255" s="983">
        <f>IF(H255&gt;8,tab!C$157,tab!C$160)</f>
        <v>0.5</v>
      </c>
      <c r="AH255" s="957">
        <f t="shared" si="123"/>
        <v>0</v>
      </c>
      <c r="AI255" s="957">
        <f t="shared" si="124"/>
        <v>0</v>
      </c>
      <c r="AJ255" s="984" t="e">
        <f t="shared" si="125"/>
        <v>#VALUE!</v>
      </c>
      <c r="AK255" s="960" t="e">
        <f t="shared" si="126"/>
        <v>#VALUE!</v>
      </c>
      <c r="AL255" s="959">
        <f t="shared" si="127"/>
        <v>30</v>
      </c>
      <c r="AM255" s="959">
        <f t="shared" si="128"/>
        <v>30</v>
      </c>
      <c r="AN255" s="985">
        <f t="shared" si="129"/>
        <v>0</v>
      </c>
      <c r="AS255" s="198"/>
      <c r="AU255" s="39"/>
      <c r="AV255" s="39"/>
    </row>
    <row r="256" spans="3:48" ht="13.15" customHeight="1" x14ac:dyDescent="0.2">
      <c r="C256" s="35"/>
      <c r="D256" s="175" t="str">
        <f>IF(op!D144=0,"",op!D144)</f>
        <v/>
      </c>
      <c r="E256" s="175" t="str">
        <f>IF(op!E144=0,"",op!E144)</f>
        <v/>
      </c>
      <c r="F256" s="175" t="str">
        <f>IF(op!F144=0,"",op!F144)</f>
        <v/>
      </c>
      <c r="G256" s="38" t="str">
        <f>IF(op!G144="","",op!G144+1)</f>
        <v/>
      </c>
      <c r="H256" s="1184" t="str">
        <f>IF(op!H144=0,"",op!H144)</f>
        <v/>
      </c>
      <c r="I256" s="38" t="str">
        <f>IF(op!I144=0,"",op!I144)</f>
        <v/>
      </c>
      <c r="J256" s="177" t="str">
        <f t="shared" si="113"/>
        <v/>
      </c>
      <c r="K256" s="1185" t="str">
        <f>IF(op!K144=0,0,op!K144)</f>
        <v/>
      </c>
      <c r="L256" s="872"/>
      <c r="M256" s="860" t="str">
        <f>IF(K256="","",IF(op!M144=0,0,op!M144))</f>
        <v/>
      </c>
      <c r="N256" s="860" t="str">
        <f>IF(K256="","",IF(op!N144=0,0,op!N144))</f>
        <v/>
      </c>
      <c r="O256" s="990" t="str">
        <f t="shared" si="130"/>
        <v/>
      </c>
      <c r="P256" s="991" t="str">
        <f t="shared" si="131"/>
        <v/>
      </c>
      <c r="Q256" s="991" t="str">
        <f t="shared" si="132"/>
        <v/>
      </c>
      <c r="R256" s="872"/>
      <c r="S256" s="934" t="str">
        <f t="shared" si="117"/>
        <v/>
      </c>
      <c r="T256" s="934" t="str">
        <f t="shared" si="118"/>
        <v/>
      </c>
      <c r="U256" s="1055" t="str">
        <f t="shared" si="133"/>
        <v/>
      </c>
      <c r="V256" s="6"/>
      <c r="Z256" s="979" t="str">
        <f t="shared" si="120"/>
        <v/>
      </c>
      <c r="AA256" s="980">
        <f>+tab!$C$156</f>
        <v>0.62</v>
      </c>
      <c r="AB256" s="981" t="e">
        <f t="shared" si="134"/>
        <v>#VALUE!</v>
      </c>
      <c r="AC256" s="981" t="e">
        <f t="shared" si="135"/>
        <v>#VALUE!</v>
      </c>
      <c r="AD256" s="981" t="e">
        <f t="shared" si="136"/>
        <v>#VALUE!</v>
      </c>
      <c r="AE256" s="982" t="e">
        <f t="shared" si="121"/>
        <v>#VALUE!</v>
      </c>
      <c r="AF256" s="982" t="e">
        <f t="shared" si="122"/>
        <v>#VALUE!</v>
      </c>
      <c r="AG256" s="983">
        <f>IF(H256&gt;8,tab!C$157,tab!C$160)</f>
        <v>0.5</v>
      </c>
      <c r="AH256" s="957">
        <f t="shared" si="123"/>
        <v>0</v>
      </c>
      <c r="AI256" s="957">
        <f t="shared" si="124"/>
        <v>0</v>
      </c>
      <c r="AJ256" s="984" t="e">
        <f t="shared" si="125"/>
        <v>#VALUE!</v>
      </c>
      <c r="AK256" s="960" t="e">
        <f t="shared" si="126"/>
        <v>#VALUE!</v>
      </c>
      <c r="AL256" s="959">
        <f t="shared" si="127"/>
        <v>30</v>
      </c>
      <c r="AM256" s="959">
        <f t="shared" si="128"/>
        <v>30</v>
      </c>
      <c r="AN256" s="985">
        <f t="shared" si="129"/>
        <v>0</v>
      </c>
      <c r="AS256" s="198"/>
      <c r="AU256" s="39"/>
      <c r="AV256" s="39"/>
    </row>
    <row r="257" spans="3:48" ht="13.15" customHeight="1" x14ac:dyDescent="0.2">
      <c r="C257" s="35"/>
      <c r="D257" s="175" t="str">
        <f>IF(op!D145=0,"",op!D145)</f>
        <v/>
      </c>
      <c r="E257" s="175" t="str">
        <f>IF(op!E145=0,"",op!E145)</f>
        <v/>
      </c>
      <c r="F257" s="175" t="str">
        <f>IF(op!F145=0,"",op!F145)</f>
        <v/>
      </c>
      <c r="G257" s="38" t="str">
        <f>IF(op!G145="","",op!G145+1)</f>
        <v/>
      </c>
      <c r="H257" s="1184" t="str">
        <f>IF(op!H145=0,"",op!H145)</f>
        <v/>
      </c>
      <c r="I257" s="38" t="str">
        <f>IF(op!I145=0,"",op!I145)</f>
        <v/>
      </c>
      <c r="J257" s="177" t="str">
        <f t="shared" si="113"/>
        <v/>
      </c>
      <c r="K257" s="1185" t="str">
        <f>IF(op!K145=0,0,op!K145)</f>
        <v/>
      </c>
      <c r="L257" s="872"/>
      <c r="M257" s="860" t="str">
        <f>IF(K257="","",IF(op!M145=0,0,op!M145))</f>
        <v/>
      </c>
      <c r="N257" s="860" t="str">
        <f>IF(K257="","",IF(op!N145=0,0,op!N145))</f>
        <v/>
      </c>
      <c r="O257" s="990" t="str">
        <f t="shared" si="130"/>
        <v/>
      </c>
      <c r="P257" s="991" t="str">
        <f t="shared" si="131"/>
        <v/>
      </c>
      <c r="Q257" s="991" t="str">
        <f t="shared" si="132"/>
        <v/>
      </c>
      <c r="R257" s="872"/>
      <c r="S257" s="934" t="str">
        <f t="shared" si="117"/>
        <v/>
      </c>
      <c r="T257" s="934" t="str">
        <f t="shared" si="118"/>
        <v/>
      </c>
      <c r="U257" s="1055" t="str">
        <f t="shared" si="133"/>
        <v/>
      </c>
      <c r="V257" s="6"/>
      <c r="Z257" s="979" t="str">
        <f t="shared" si="120"/>
        <v/>
      </c>
      <c r="AA257" s="980">
        <f>+tab!$C$156</f>
        <v>0.62</v>
      </c>
      <c r="AB257" s="981" t="e">
        <f t="shared" si="134"/>
        <v>#VALUE!</v>
      </c>
      <c r="AC257" s="981" t="e">
        <f t="shared" si="135"/>
        <v>#VALUE!</v>
      </c>
      <c r="AD257" s="981" t="e">
        <f t="shared" si="136"/>
        <v>#VALUE!</v>
      </c>
      <c r="AE257" s="982" t="e">
        <f t="shared" si="121"/>
        <v>#VALUE!</v>
      </c>
      <c r="AF257" s="982" t="e">
        <f t="shared" si="122"/>
        <v>#VALUE!</v>
      </c>
      <c r="AG257" s="983">
        <f>IF(H257&gt;8,tab!C$157,tab!C$160)</f>
        <v>0.5</v>
      </c>
      <c r="AH257" s="957">
        <f t="shared" si="123"/>
        <v>0</v>
      </c>
      <c r="AI257" s="957">
        <f t="shared" si="124"/>
        <v>0</v>
      </c>
      <c r="AJ257" s="984" t="e">
        <f t="shared" si="125"/>
        <v>#VALUE!</v>
      </c>
      <c r="AK257" s="960" t="e">
        <f t="shared" si="126"/>
        <v>#VALUE!</v>
      </c>
      <c r="AL257" s="959">
        <f t="shared" si="127"/>
        <v>30</v>
      </c>
      <c r="AM257" s="959">
        <f t="shared" si="128"/>
        <v>30</v>
      </c>
      <c r="AN257" s="985">
        <f t="shared" si="129"/>
        <v>0</v>
      </c>
      <c r="AS257" s="198"/>
      <c r="AU257" s="39"/>
      <c r="AV257" s="39"/>
    </row>
    <row r="258" spans="3:48" ht="13.15" customHeight="1" x14ac:dyDescent="0.2">
      <c r="C258" s="35"/>
      <c r="D258" s="175" t="str">
        <f>IF(op!D146=0,"",op!D146)</f>
        <v/>
      </c>
      <c r="E258" s="175" t="str">
        <f>IF(op!E146=0,"",op!E146)</f>
        <v/>
      </c>
      <c r="F258" s="175" t="str">
        <f>IF(op!F146=0,"",op!F146)</f>
        <v/>
      </c>
      <c r="G258" s="38" t="str">
        <f>IF(op!G146="","",op!G146+1)</f>
        <v/>
      </c>
      <c r="H258" s="1184" t="str">
        <f>IF(op!H146=0,"",op!H146)</f>
        <v/>
      </c>
      <c r="I258" s="38" t="str">
        <f>IF(op!I146=0,"",op!I146)</f>
        <v/>
      </c>
      <c r="J258" s="177" t="str">
        <f t="shared" si="113"/>
        <v/>
      </c>
      <c r="K258" s="1185" t="str">
        <f>IF(op!K146=0,0,op!K146)</f>
        <v/>
      </c>
      <c r="L258" s="872"/>
      <c r="M258" s="860" t="str">
        <f>IF(K258="","",IF(op!M146=0,0,op!M146))</f>
        <v/>
      </c>
      <c r="N258" s="860" t="str">
        <f>IF(K258="","",IF(op!N146=0,0,op!N146))</f>
        <v/>
      </c>
      <c r="O258" s="990" t="str">
        <f t="shared" si="130"/>
        <v/>
      </c>
      <c r="P258" s="991" t="str">
        <f t="shared" si="131"/>
        <v/>
      </c>
      <c r="Q258" s="991" t="str">
        <f t="shared" si="132"/>
        <v/>
      </c>
      <c r="R258" s="872"/>
      <c r="S258" s="934" t="str">
        <f t="shared" si="117"/>
        <v/>
      </c>
      <c r="T258" s="934" t="str">
        <f t="shared" si="118"/>
        <v/>
      </c>
      <c r="U258" s="1055" t="str">
        <f t="shared" si="133"/>
        <v/>
      </c>
      <c r="V258" s="6"/>
      <c r="Z258" s="979" t="str">
        <f t="shared" si="120"/>
        <v/>
      </c>
      <c r="AA258" s="980">
        <f>+tab!$C$156</f>
        <v>0.62</v>
      </c>
      <c r="AB258" s="981" t="e">
        <f t="shared" si="134"/>
        <v>#VALUE!</v>
      </c>
      <c r="AC258" s="981" t="e">
        <f t="shared" si="135"/>
        <v>#VALUE!</v>
      </c>
      <c r="AD258" s="981" t="e">
        <f t="shared" si="136"/>
        <v>#VALUE!</v>
      </c>
      <c r="AE258" s="982" t="e">
        <f t="shared" si="121"/>
        <v>#VALUE!</v>
      </c>
      <c r="AF258" s="982" t="e">
        <f t="shared" si="122"/>
        <v>#VALUE!</v>
      </c>
      <c r="AG258" s="983">
        <f>IF(H258&gt;8,tab!C$157,tab!C$160)</f>
        <v>0.5</v>
      </c>
      <c r="AH258" s="957">
        <f t="shared" si="123"/>
        <v>0</v>
      </c>
      <c r="AI258" s="957">
        <f t="shared" si="124"/>
        <v>0</v>
      </c>
      <c r="AJ258" s="984" t="e">
        <f t="shared" si="125"/>
        <v>#VALUE!</v>
      </c>
      <c r="AK258" s="960" t="e">
        <f t="shared" si="126"/>
        <v>#VALUE!</v>
      </c>
      <c r="AL258" s="959">
        <f t="shared" si="127"/>
        <v>30</v>
      </c>
      <c r="AM258" s="959">
        <f t="shared" si="128"/>
        <v>30</v>
      </c>
      <c r="AN258" s="985">
        <f t="shared" si="129"/>
        <v>0</v>
      </c>
      <c r="AS258" s="198"/>
      <c r="AU258" s="39"/>
      <c r="AV258" s="39"/>
    </row>
    <row r="259" spans="3:48" ht="13.15" customHeight="1" x14ac:dyDescent="0.2">
      <c r="C259" s="35"/>
      <c r="D259" s="175" t="str">
        <f>IF(op!D147=0,"",op!D147)</f>
        <v/>
      </c>
      <c r="E259" s="175" t="str">
        <f>IF(op!E147=0,"",op!E147)</f>
        <v/>
      </c>
      <c r="F259" s="175" t="str">
        <f>IF(op!F147=0,"",op!F147)</f>
        <v/>
      </c>
      <c r="G259" s="38" t="str">
        <f>IF(op!G147="","",op!G147+1)</f>
        <v/>
      </c>
      <c r="H259" s="1184" t="str">
        <f>IF(op!H147=0,"",op!H147)</f>
        <v/>
      </c>
      <c r="I259" s="38" t="str">
        <f>IF(op!I147=0,"",op!I147)</f>
        <v/>
      </c>
      <c r="J259" s="177" t="str">
        <f t="shared" si="113"/>
        <v/>
      </c>
      <c r="K259" s="1185" t="str">
        <f>IF(op!K147=0,0,op!K147)</f>
        <v/>
      </c>
      <c r="L259" s="872"/>
      <c r="M259" s="860" t="str">
        <f>IF(K259="","",IF(op!M147=0,0,op!M147))</f>
        <v/>
      </c>
      <c r="N259" s="860" t="str">
        <f>IF(K259="","",IF(op!N147=0,0,op!N147))</f>
        <v/>
      </c>
      <c r="O259" s="990" t="str">
        <f t="shared" si="130"/>
        <v/>
      </c>
      <c r="P259" s="991" t="str">
        <f t="shared" si="131"/>
        <v/>
      </c>
      <c r="Q259" s="991" t="str">
        <f t="shared" si="132"/>
        <v/>
      </c>
      <c r="R259" s="872"/>
      <c r="S259" s="934" t="str">
        <f t="shared" si="117"/>
        <v/>
      </c>
      <c r="T259" s="934" t="str">
        <f t="shared" si="118"/>
        <v/>
      </c>
      <c r="U259" s="1055" t="str">
        <f t="shared" si="133"/>
        <v/>
      </c>
      <c r="V259" s="6"/>
      <c r="Z259" s="979" t="str">
        <f t="shared" si="120"/>
        <v/>
      </c>
      <c r="AA259" s="980">
        <f>+tab!$C$156</f>
        <v>0.62</v>
      </c>
      <c r="AB259" s="981" t="e">
        <f t="shared" si="134"/>
        <v>#VALUE!</v>
      </c>
      <c r="AC259" s="981" t="e">
        <f t="shared" si="135"/>
        <v>#VALUE!</v>
      </c>
      <c r="AD259" s="981" t="e">
        <f t="shared" si="136"/>
        <v>#VALUE!</v>
      </c>
      <c r="AE259" s="982" t="e">
        <f t="shared" si="121"/>
        <v>#VALUE!</v>
      </c>
      <c r="AF259" s="982" t="e">
        <f t="shared" si="122"/>
        <v>#VALUE!</v>
      </c>
      <c r="AG259" s="983">
        <f>IF(H259&gt;8,tab!C$157,tab!C$160)</f>
        <v>0.5</v>
      </c>
      <c r="AH259" s="957">
        <f t="shared" si="123"/>
        <v>0</v>
      </c>
      <c r="AI259" s="957">
        <f t="shared" si="124"/>
        <v>0</v>
      </c>
      <c r="AJ259" s="984" t="e">
        <f t="shared" si="125"/>
        <v>#VALUE!</v>
      </c>
      <c r="AK259" s="960" t="e">
        <f t="shared" si="126"/>
        <v>#VALUE!</v>
      </c>
      <c r="AL259" s="959">
        <f t="shared" si="127"/>
        <v>30</v>
      </c>
      <c r="AM259" s="959">
        <f t="shared" si="128"/>
        <v>30</v>
      </c>
      <c r="AN259" s="985">
        <f t="shared" si="129"/>
        <v>0</v>
      </c>
      <c r="AS259" s="198"/>
      <c r="AU259" s="39"/>
      <c r="AV259" s="39"/>
    </row>
    <row r="260" spans="3:48" ht="13.15" customHeight="1" x14ac:dyDescent="0.2">
      <c r="C260" s="35"/>
      <c r="D260" s="175" t="str">
        <f>IF(op!D148=0,"",op!D148)</f>
        <v/>
      </c>
      <c r="E260" s="175" t="str">
        <f>IF(op!E148=0,"",op!E148)</f>
        <v/>
      </c>
      <c r="F260" s="175" t="str">
        <f>IF(op!F148=0,"",op!F148)</f>
        <v/>
      </c>
      <c r="G260" s="38" t="str">
        <f>IF(op!G148="","",op!G148+1)</f>
        <v/>
      </c>
      <c r="H260" s="1184" t="str">
        <f>IF(op!H148=0,"",op!H148)</f>
        <v/>
      </c>
      <c r="I260" s="38" t="str">
        <f>IF(op!I148=0,"",op!I148)</f>
        <v/>
      </c>
      <c r="J260" s="177" t="str">
        <f t="shared" si="113"/>
        <v/>
      </c>
      <c r="K260" s="1185" t="str">
        <f>IF(op!K148=0,0,op!K148)</f>
        <v/>
      </c>
      <c r="L260" s="872"/>
      <c r="M260" s="860" t="str">
        <f>IF(K260="","",IF(op!M148=0,0,op!M148))</f>
        <v/>
      </c>
      <c r="N260" s="860" t="str">
        <f>IF(K260="","",IF(op!N148=0,0,op!N148))</f>
        <v/>
      </c>
      <c r="O260" s="990" t="str">
        <f t="shared" si="130"/>
        <v/>
      </c>
      <c r="P260" s="991" t="str">
        <f t="shared" si="131"/>
        <v/>
      </c>
      <c r="Q260" s="991" t="str">
        <f t="shared" si="132"/>
        <v/>
      </c>
      <c r="R260" s="872"/>
      <c r="S260" s="934" t="str">
        <f t="shared" si="117"/>
        <v/>
      </c>
      <c r="T260" s="934" t="str">
        <f t="shared" si="118"/>
        <v/>
      </c>
      <c r="U260" s="1055" t="str">
        <f t="shared" si="133"/>
        <v/>
      </c>
      <c r="V260" s="6"/>
      <c r="Z260" s="979" t="str">
        <f t="shared" si="120"/>
        <v/>
      </c>
      <c r="AA260" s="980">
        <f>+tab!$C$156</f>
        <v>0.62</v>
      </c>
      <c r="AB260" s="981" t="e">
        <f t="shared" si="134"/>
        <v>#VALUE!</v>
      </c>
      <c r="AC260" s="981" t="e">
        <f t="shared" si="135"/>
        <v>#VALUE!</v>
      </c>
      <c r="AD260" s="981" t="e">
        <f t="shared" si="136"/>
        <v>#VALUE!</v>
      </c>
      <c r="AE260" s="982" t="e">
        <f t="shared" si="121"/>
        <v>#VALUE!</v>
      </c>
      <c r="AF260" s="982" t="e">
        <f t="shared" si="122"/>
        <v>#VALUE!</v>
      </c>
      <c r="AG260" s="983">
        <f>IF(H260&gt;8,tab!C$157,tab!C$160)</f>
        <v>0.5</v>
      </c>
      <c r="AH260" s="957">
        <f t="shared" si="123"/>
        <v>0</v>
      </c>
      <c r="AI260" s="957">
        <f t="shared" si="124"/>
        <v>0</v>
      </c>
      <c r="AJ260" s="984" t="e">
        <f t="shared" si="125"/>
        <v>#VALUE!</v>
      </c>
      <c r="AK260" s="960" t="e">
        <f t="shared" si="126"/>
        <v>#VALUE!</v>
      </c>
      <c r="AL260" s="959">
        <f t="shared" si="127"/>
        <v>30</v>
      </c>
      <c r="AM260" s="959">
        <f t="shared" si="128"/>
        <v>30</v>
      </c>
      <c r="AN260" s="985">
        <f t="shared" si="129"/>
        <v>0</v>
      </c>
      <c r="AS260" s="198"/>
      <c r="AU260" s="39"/>
      <c r="AV260" s="39"/>
    </row>
    <row r="261" spans="3:48" ht="13.15" customHeight="1" x14ac:dyDescent="0.2">
      <c r="C261" s="35"/>
      <c r="D261" s="175" t="str">
        <f>IF(op!D149=0,"",op!D149)</f>
        <v/>
      </c>
      <c r="E261" s="175" t="str">
        <f>IF(op!E149=0,"",op!E149)</f>
        <v/>
      </c>
      <c r="F261" s="175" t="str">
        <f>IF(op!F149=0,"",op!F149)</f>
        <v/>
      </c>
      <c r="G261" s="38" t="str">
        <f>IF(op!G149="","",op!G149+1)</f>
        <v/>
      </c>
      <c r="H261" s="1184" t="str">
        <f>IF(op!H149=0,"",op!H149)</f>
        <v/>
      </c>
      <c r="I261" s="38" t="str">
        <f>IF(op!I149=0,"",op!I149)</f>
        <v/>
      </c>
      <c r="J261" s="177" t="str">
        <f t="shared" si="113"/>
        <v/>
      </c>
      <c r="K261" s="1185" t="str">
        <f>IF(op!K149=0,0,op!K149)</f>
        <v/>
      </c>
      <c r="L261" s="872"/>
      <c r="M261" s="860" t="str">
        <f>IF(K261="","",IF(op!M149=0,0,op!M149))</f>
        <v/>
      </c>
      <c r="N261" s="860" t="str">
        <f>IF(K261="","",IF(op!N149=0,0,op!N149))</f>
        <v/>
      </c>
      <c r="O261" s="990" t="str">
        <f t="shared" si="130"/>
        <v/>
      </c>
      <c r="P261" s="991" t="str">
        <f t="shared" si="131"/>
        <v/>
      </c>
      <c r="Q261" s="991" t="str">
        <f t="shared" si="132"/>
        <v/>
      </c>
      <c r="R261" s="872"/>
      <c r="S261" s="934" t="str">
        <f t="shared" si="117"/>
        <v/>
      </c>
      <c r="T261" s="934" t="str">
        <f t="shared" si="118"/>
        <v/>
      </c>
      <c r="U261" s="1055" t="str">
        <f t="shared" si="133"/>
        <v/>
      </c>
      <c r="V261" s="6"/>
      <c r="Z261" s="979" t="str">
        <f t="shared" si="120"/>
        <v/>
      </c>
      <c r="AA261" s="980">
        <f>+tab!$C$156</f>
        <v>0.62</v>
      </c>
      <c r="AB261" s="981" t="e">
        <f t="shared" si="134"/>
        <v>#VALUE!</v>
      </c>
      <c r="AC261" s="981" t="e">
        <f t="shared" si="135"/>
        <v>#VALUE!</v>
      </c>
      <c r="AD261" s="981" t="e">
        <f t="shared" si="136"/>
        <v>#VALUE!</v>
      </c>
      <c r="AE261" s="982" t="e">
        <f t="shared" si="121"/>
        <v>#VALUE!</v>
      </c>
      <c r="AF261" s="982" t="e">
        <f t="shared" si="122"/>
        <v>#VALUE!</v>
      </c>
      <c r="AG261" s="983">
        <f>IF(H261&gt;8,tab!C$157,tab!C$160)</f>
        <v>0.5</v>
      </c>
      <c r="AH261" s="957">
        <f t="shared" si="123"/>
        <v>0</v>
      </c>
      <c r="AI261" s="957">
        <f t="shared" si="124"/>
        <v>0</v>
      </c>
      <c r="AJ261" s="984" t="e">
        <f t="shared" si="125"/>
        <v>#VALUE!</v>
      </c>
      <c r="AK261" s="960" t="e">
        <f t="shared" si="126"/>
        <v>#VALUE!</v>
      </c>
      <c r="AL261" s="959">
        <f t="shared" si="127"/>
        <v>30</v>
      </c>
      <c r="AM261" s="959">
        <f t="shared" si="128"/>
        <v>30</v>
      </c>
      <c r="AN261" s="985">
        <f t="shared" si="129"/>
        <v>0</v>
      </c>
      <c r="AS261" s="198"/>
      <c r="AU261" s="39"/>
      <c r="AV261" s="39"/>
    </row>
    <row r="262" spans="3:48" ht="13.15" customHeight="1" x14ac:dyDescent="0.2">
      <c r="C262" s="35"/>
      <c r="D262" s="175" t="str">
        <f>IF(op!D150=0,"",op!D150)</f>
        <v/>
      </c>
      <c r="E262" s="175" t="str">
        <f>IF(op!E150=0,"",op!E150)</f>
        <v/>
      </c>
      <c r="F262" s="175" t="str">
        <f>IF(op!F150=0,"",op!F150)</f>
        <v/>
      </c>
      <c r="G262" s="38" t="str">
        <f>IF(op!G150="","",op!G150+1)</f>
        <v/>
      </c>
      <c r="H262" s="1184" t="str">
        <f>IF(op!H150=0,"",op!H150)</f>
        <v/>
      </c>
      <c r="I262" s="38" t="str">
        <f>IF(op!I150=0,"",op!I150)</f>
        <v/>
      </c>
      <c r="J262" s="177" t="str">
        <f t="shared" si="113"/>
        <v/>
      </c>
      <c r="K262" s="1185" t="str">
        <f>IF(op!K150=0,0,op!K150)</f>
        <v/>
      </c>
      <c r="L262" s="872"/>
      <c r="M262" s="860" t="str">
        <f>IF(K262="","",IF(op!M150=0,0,op!M150))</f>
        <v/>
      </c>
      <c r="N262" s="860" t="str">
        <f>IF(K262="","",IF(op!N150=0,0,op!N150))</f>
        <v/>
      </c>
      <c r="O262" s="990" t="str">
        <f t="shared" si="130"/>
        <v/>
      </c>
      <c r="P262" s="991" t="str">
        <f t="shared" si="131"/>
        <v/>
      </c>
      <c r="Q262" s="991" t="str">
        <f t="shared" si="132"/>
        <v/>
      </c>
      <c r="R262" s="872"/>
      <c r="S262" s="934" t="str">
        <f t="shared" si="117"/>
        <v/>
      </c>
      <c r="T262" s="934" t="str">
        <f t="shared" si="118"/>
        <v/>
      </c>
      <c r="U262" s="1055" t="str">
        <f t="shared" si="133"/>
        <v/>
      </c>
      <c r="V262" s="6"/>
      <c r="Z262" s="979" t="str">
        <f t="shared" si="120"/>
        <v/>
      </c>
      <c r="AA262" s="980">
        <f>+tab!$C$156</f>
        <v>0.62</v>
      </c>
      <c r="AB262" s="981" t="e">
        <f t="shared" si="134"/>
        <v>#VALUE!</v>
      </c>
      <c r="AC262" s="981" t="e">
        <f t="shared" si="135"/>
        <v>#VALUE!</v>
      </c>
      <c r="AD262" s="981" t="e">
        <f t="shared" si="136"/>
        <v>#VALUE!</v>
      </c>
      <c r="AE262" s="982" t="e">
        <f t="shared" si="121"/>
        <v>#VALUE!</v>
      </c>
      <c r="AF262" s="982" t="e">
        <f t="shared" si="122"/>
        <v>#VALUE!</v>
      </c>
      <c r="AG262" s="983">
        <f>IF(H262&gt;8,tab!C$157,tab!C$160)</f>
        <v>0.5</v>
      </c>
      <c r="AH262" s="957">
        <f t="shared" si="123"/>
        <v>0</v>
      </c>
      <c r="AI262" s="957">
        <f t="shared" si="124"/>
        <v>0</v>
      </c>
      <c r="AJ262" s="984" t="e">
        <f t="shared" si="125"/>
        <v>#VALUE!</v>
      </c>
      <c r="AK262" s="960" t="e">
        <f t="shared" si="126"/>
        <v>#VALUE!</v>
      </c>
      <c r="AL262" s="959">
        <f t="shared" si="127"/>
        <v>30</v>
      </c>
      <c r="AM262" s="959">
        <f t="shared" si="128"/>
        <v>30</v>
      </c>
      <c r="AN262" s="985">
        <f t="shared" si="129"/>
        <v>0</v>
      </c>
      <c r="AS262" s="198"/>
      <c r="AU262" s="39"/>
      <c r="AV262" s="39"/>
    </row>
    <row r="263" spans="3:48" ht="13.15" customHeight="1" x14ac:dyDescent="0.2">
      <c r="C263" s="35"/>
      <c r="D263" s="175" t="str">
        <f>IF(op!D151=0,"",op!D151)</f>
        <v/>
      </c>
      <c r="E263" s="175" t="str">
        <f>IF(op!E151=0,"",op!E151)</f>
        <v/>
      </c>
      <c r="F263" s="175" t="str">
        <f>IF(op!F151=0,"",op!F151)</f>
        <v/>
      </c>
      <c r="G263" s="38" t="str">
        <f>IF(op!G151="","",op!G151+1)</f>
        <v/>
      </c>
      <c r="H263" s="1184" t="str">
        <f>IF(op!H151=0,"",op!H151)</f>
        <v/>
      </c>
      <c r="I263" s="38" t="str">
        <f>IF(op!I151=0,"",op!I151)</f>
        <v/>
      </c>
      <c r="J263" s="177" t="str">
        <f t="shared" si="113"/>
        <v/>
      </c>
      <c r="K263" s="1185" t="str">
        <f>IF(op!K151=0,0,op!K151)</f>
        <v/>
      </c>
      <c r="L263" s="872"/>
      <c r="M263" s="860" t="str">
        <f>IF(K263="","",IF(op!M151=0,0,op!M151))</f>
        <v/>
      </c>
      <c r="N263" s="860" t="str">
        <f>IF(K263="","",IF(op!N151=0,0,op!N151))</f>
        <v/>
      </c>
      <c r="O263" s="990" t="str">
        <f t="shared" si="130"/>
        <v/>
      </c>
      <c r="P263" s="991" t="str">
        <f t="shared" si="131"/>
        <v/>
      </c>
      <c r="Q263" s="991" t="str">
        <f t="shared" si="132"/>
        <v/>
      </c>
      <c r="R263" s="872"/>
      <c r="S263" s="934" t="str">
        <f t="shared" si="117"/>
        <v/>
      </c>
      <c r="T263" s="934" t="str">
        <f t="shared" si="118"/>
        <v/>
      </c>
      <c r="U263" s="1055" t="str">
        <f t="shared" si="133"/>
        <v/>
      </c>
      <c r="V263" s="6"/>
      <c r="Z263" s="979" t="str">
        <f t="shared" si="120"/>
        <v/>
      </c>
      <c r="AA263" s="980">
        <f>+tab!$C$156</f>
        <v>0.62</v>
      </c>
      <c r="AB263" s="981" t="e">
        <f t="shared" si="134"/>
        <v>#VALUE!</v>
      </c>
      <c r="AC263" s="981" t="e">
        <f t="shared" si="135"/>
        <v>#VALUE!</v>
      </c>
      <c r="AD263" s="981" t="e">
        <f t="shared" si="136"/>
        <v>#VALUE!</v>
      </c>
      <c r="AE263" s="982" t="e">
        <f t="shared" si="121"/>
        <v>#VALUE!</v>
      </c>
      <c r="AF263" s="982" t="e">
        <f t="shared" si="122"/>
        <v>#VALUE!</v>
      </c>
      <c r="AG263" s="983">
        <f>IF(H263&gt;8,tab!C$157,tab!C$160)</f>
        <v>0.5</v>
      </c>
      <c r="AH263" s="957">
        <f t="shared" si="123"/>
        <v>0</v>
      </c>
      <c r="AI263" s="957">
        <f t="shared" si="124"/>
        <v>0</v>
      </c>
      <c r="AJ263" s="984" t="e">
        <f t="shared" si="125"/>
        <v>#VALUE!</v>
      </c>
      <c r="AK263" s="960" t="e">
        <f t="shared" si="126"/>
        <v>#VALUE!</v>
      </c>
      <c r="AL263" s="959">
        <f t="shared" si="127"/>
        <v>30</v>
      </c>
      <c r="AM263" s="959">
        <f t="shared" si="128"/>
        <v>30</v>
      </c>
      <c r="AN263" s="985">
        <f t="shared" si="129"/>
        <v>0</v>
      </c>
      <c r="AS263" s="198"/>
      <c r="AU263" s="39"/>
      <c r="AV263" s="39"/>
    </row>
    <row r="264" spans="3:48" ht="13.15" customHeight="1" x14ac:dyDescent="0.2">
      <c r="C264" s="35"/>
      <c r="D264" s="175" t="str">
        <f>IF(op!D152=0,"",op!D152)</f>
        <v/>
      </c>
      <c r="E264" s="175" t="str">
        <f>IF(op!E152=0,"",op!E152)</f>
        <v/>
      </c>
      <c r="F264" s="175" t="str">
        <f>IF(op!F152=0,"",op!F152)</f>
        <v/>
      </c>
      <c r="G264" s="38" t="str">
        <f>IF(op!G152="","",op!G152+1)</f>
        <v/>
      </c>
      <c r="H264" s="1184" t="str">
        <f>IF(op!H152=0,"",op!H152)</f>
        <v/>
      </c>
      <c r="I264" s="38" t="str">
        <f>IF(op!I152=0,"",op!I152)</f>
        <v/>
      </c>
      <c r="J264" s="177" t="str">
        <f t="shared" si="113"/>
        <v/>
      </c>
      <c r="K264" s="1185" t="str">
        <f>IF(op!K152=0,0,op!K152)</f>
        <v/>
      </c>
      <c r="L264" s="872"/>
      <c r="M264" s="860" t="str">
        <f>IF(K264="","",IF(op!M152=0,0,op!M152))</f>
        <v/>
      </c>
      <c r="N264" s="860" t="str">
        <f>IF(K264="","",IF(op!N152=0,0,op!N152))</f>
        <v/>
      </c>
      <c r="O264" s="990" t="str">
        <f t="shared" si="130"/>
        <v/>
      </c>
      <c r="P264" s="991" t="str">
        <f t="shared" si="131"/>
        <v/>
      </c>
      <c r="Q264" s="991" t="str">
        <f t="shared" si="132"/>
        <v/>
      </c>
      <c r="R264" s="872"/>
      <c r="S264" s="934" t="str">
        <f t="shared" si="117"/>
        <v/>
      </c>
      <c r="T264" s="934" t="str">
        <f t="shared" si="118"/>
        <v/>
      </c>
      <c r="U264" s="1055" t="str">
        <f t="shared" si="133"/>
        <v/>
      </c>
      <c r="V264" s="6"/>
      <c r="Z264" s="979" t="str">
        <f t="shared" si="120"/>
        <v/>
      </c>
      <c r="AA264" s="980">
        <f>+tab!$C$156</f>
        <v>0.62</v>
      </c>
      <c r="AB264" s="981" t="e">
        <f t="shared" si="134"/>
        <v>#VALUE!</v>
      </c>
      <c r="AC264" s="981" t="e">
        <f t="shared" si="135"/>
        <v>#VALUE!</v>
      </c>
      <c r="AD264" s="981" t="e">
        <f t="shared" si="136"/>
        <v>#VALUE!</v>
      </c>
      <c r="AE264" s="982" t="e">
        <f t="shared" si="121"/>
        <v>#VALUE!</v>
      </c>
      <c r="AF264" s="982" t="e">
        <f t="shared" si="122"/>
        <v>#VALUE!</v>
      </c>
      <c r="AG264" s="983">
        <f>IF(H264&gt;8,tab!C$157,tab!C$160)</f>
        <v>0.5</v>
      </c>
      <c r="AH264" s="957">
        <f t="shared" si="123"/>
        <v>0</v>
      </c>
      <c r="AI264" s="957">
        <f t="shared" si="124"/>
        <v>0</v>
      </c>
      <c r="AJ264" s="984" t="e">
        <f t="shared" si="125"/>
        <v>#VALUE!</v>
      </c>
      <c r="AK264" s="960" t="e">
        <f t="shared" si="126"/>
        <v>#VALUE!</v>
      </c>
      <c r="AL264" s="959">
        <f t="shared" si="127"/>
        <v>30</v>
      </c>
      <c r="AM264" s="959">
        <f t="shared" si="128"/>
        <v>30</v>
      </c>
      <c r="AN264" s="985">
        <f t="shared" si="129"/>
        <v>0</v>
      </c>
      <c r="AS264" s="198"/>
      <c r="AU264" s="39"/>
      <c r="AV264" s="39"/>
    </row>
    <row r="265" spans="3:48" ht="13.15" customHeight="1" x14ac:dyDescent="0.2">
      <c r="C265" s="35"/>
      <c r="D265" s="175" t="str">
        <f>IF(op!D153=0,"",op!D153)</f>
        <v/>
      </c>
      <c r="E265" s="175" t="str">
        <f>IF(op!E153=0,"",op!E153)</f>
        <v/>
      </c>
      <c r="F265" s="175" t="str">
        <f>IF(op!F153=0,"",op!F153)</f>
        <v/>
      </c>
      <c r="G265" s="38" t="str">
        <f>IF(op!G153="","",op!G153+1)</f>
        <v/>
      </c>
      <c r="H265" s="1184" t="str">
        <f>IF(op!H153=0,"",op!H153)</f>
        <v/>
      </c>
      <c r="I265" s="38" t="str">
        <f>IF(op!I153=0,"",op!I153)</f>
        <v/>
      </c>
      <c r="J265" s="177" t="str">
        <f t="shared" si="113"/>
        <v/>
      </c>
      <c r="K265" s="1185" t="str">
        <f>IF(op!K153=0,0,op!K153)</f>
        <v/>
      </c>
      <c r="L265" s="872"/>
      <c r="M265" s="860" t="str">
        <f>IF(K265="","",IF(op!M153=0,0,op!M153))</f>
        <v/>
      </c>
      <c r="N265" s="860" t="str">
        <f>IF(K265="","",IF(op!N153=0,0,op!N153))</f>
        <v/>
      </c>
      <c r="O265" s="990" t="str">
        <f t="shared" si="130"/>
        <v/>
      </c>
      <c r="P265" s="991" t="str">
        <f t="shared" si="131"/>
        <v/>
      </c>
      <c r="Q265" s="991" t="str">
        <f t="shared" si="132"/>
        <v/>
      </c>
      <c r="R265" s="872"/>
      <c r="S265" s="934" t="str">
        <f t="shared" si="117"/>
        <v/>
      </c>
      <c r="T265" s="934" t="str">
        <f t="shared" si="118"/>
        <v/>
      </c>
      <c r="U265" s="1055" t="str">
        <f t="shared" si="133"/>
        <v/>
      </c>
      <c r="V265" s="6"/>
      <c r="Z265" s="979" t="str">
        <f t="shared" si="120"/>
        <v/>
      </c>
      <c r="AA265" s="980">
        <f>+tab!$C$156</f>
        <v>0.62</v>
      </c>
      <c r="AB265" s="981" t="e">
        <f t="shared" si="134"/>
        <v>#VALUE!</v>
      </c>
      <c r="AC265" s="981" t="e">
        <f t="shared" si="135"/>
        <v>#VALUE!</v>
      </c>
      <c r="AD265" s="981" t="e">
        <f t="shared" si="136"/>
        <v>#VALUE!</v>
      </c>
      <c r="AE265" s="982" t="e">
        <f t="shared" si="121"/>
        <v>#VALUE!</v>
      </c>
      <c r="AF265" s="982" t="e">
        <f t="shared" si="122"/>
        <v>#VALUE!</v>
      </c>
      <c r="AG265" s="983">
        <f>IF(H265&gt;8,tab!C$157,tab!C$160)</f>
        <v>0.5</v>
      </c>
      <c r="AH265" s="957">
        <f t="shared" si="123"/>
        <v>0</v>
      </c>
      <c r="AI265" s="957">
        <f t="shared" si="124"/>
        <v>0</v>
      </c>
      <c r="AJ265" s="984" t="e">
        <f t="shared" si="125"/>
        <v>#VALUE!</v>
      </c>
      <c r="AK265" s="960" t="e">
        <f t="shared" si="126"/>
        <v>#VALUE!</v>
      </c>
      <c r="AL265" s="959">
        <f t="shared" si="127"/>
        <v>30</v>
      </c>
      <c r="AM265" s="959">
        <f t="shared" si="128"/>
        <v>30</v>
      </c>
      <c r="AN265" s="985">
        <f t="shared" si="129"/>
        <v>0</v>
      </c>
      <c r="AS265" s="198"/>
      <c r="AU265" s="39"/>
      <c r="AV265" s="39"/>
    </row>
    <row r="266" spans="3:48" ht="13.15" customHeight="1" x14ac:dyDescent="0.2">
      <c r="C266" s="35"/>
      <c r="D266" s="175" t="str">
        <f>IF(op!D154=0,"",op!D154)</f>
        <v/>
      </c>
      <c r="E266" s="175" t="str">
        <f>IF(op!E154=0,"",op!E154)</f>
        <v/>
      </c>
      <c r="F266" s="175" t="str">
        <f>IF(op!F154=0,"",op!F154)</f>
        <v/>
      </c>
      <c r="G266" s="38" t="str">
        <f>IF(op!G154="","",op!G154+1)</f>
        <v/>
      </c>
      <c r="H266" s="1184" t="str">
        <f>IF(op!H154=0,"",op!H154)</f>
        <v/>
      </c>
      <c r="I266" s="38" t="str">
        <f>IF(op!I154=0,"",op!I154)</f>
        <v/>
      </c>
      <c r="J266" s="177" t="str">
        <f t="shared" si="113"/>
        <v/>
      </c>
      <c r="K266" s="1185" t="str">
        <f>IF(op!K154=0,0,op!K154)</f>
        <v/>
      </c>
      <c r="L266" s="872"/>
      <c r="M266" s="860" t="str">
        <f>IF(K266="","",IF(op!M154=0,0,op!M154))</f>
        <v/>
      </c>
      <c r="N266" s="860" t="str">
        <f>IF(K266="","",IF(op!N154=0,0,op!N154))</f>
        <v/>
      </c>
      <c r="O266" s="990" t="str">
        <f t="shared" si="130"/>
        <v/>
      </c>
      <c r="P266" s="991" t="str">
        <f t="shared" si="131"/>
        <v/>
      </c>
      <c r="Q266" s="991" t="str">
        <f t="shared" si="132"/>
        <v/>
      </c>
      <c r="R266" s="872"/>
      <c r="S266" s="934" t="str">
        <f t="shared" si="117"/>
        <v/>
      </c>
      <c r="T266" s="934" t="str">
        <f t="shared" si="118"/>
        <v/>
      </c>
      <c r="U266" s="1055" t="str">
        <f t="shared" si="133"/>
        <v/>
      </c>
      <c r="V266" s="6"/>
      <c r="Z266" s="979" t="str">
        <f t="shared" si="120"/>
        <v/>
      </c>
      <c r="AA266" s="980">
        <f>+tab!$C$156</f>
        <v>0.62</v>
      </c>
      <c r="AB266" s="981" t="e">
        <f t="shared" si="134"/>
        <v>#VALUE!</v>
      </c>
      <c r="AC266" s="981" t="e">
        <f t="shared" si="135"/>
        <v>#VALUE!</v>
      </c>
      <c r="AD266" s="981" t="e">
        <f t="shared" si="136"/>
        <v>#VALUE!</v>
      </c>
      <c r="AE266" s="982" t="e">
        <f t="shared" si="121"/>
        <v>#VALUE!</v>
      </c>
      <c r="AF266" s="982" t="e">
        <f t="shared" si="122"/>
        <v>#VALUE!</v>
      </c>
      <c r="AG266" s="983">
        <f>IF(H266&gt;8,tab!C$157,tab!C$160)</f>
        <v>0.5</v>
      </c>
      <c r="AH266" s="957">
        <f t="shared" si="123"/>
        <v>0</v>
      </c>
      <c r="AI266" s="957">
        <f t="shared" si="124"/>
        <v>0</v>
      </c>
      <c r="AJ266" s="984" t="e">
        <f t="shared" si="125"/>
        <v>#VALUE!</v>
      </c>
      <c r="AK266" s="960" t="e">
        <f t="shared" si="126"/>
        <v>#VALUE!</v>
      </c>
      <c r="AL266" s="959">
        <f t="shared" si="127"/>
        <v>30</v>
      </c>
      <c r="AM266" s="959">
        <f t="shared" si="128"/>
        <v>30</v>
      </c>
      <c r="AN266" s="985">
        <f t="shared" si="129"/>
        <v>0</v>
      </c>
      <c r="AS266" s="198"/>
      <c r="AU266" s="39"/>
      <c r="AV266" s="39"/>
    </row>
    <row r="267" spans="3:48" ht="13.15" customHeight="1" x14ac:dyDescent="0.2">
      <c r="C267" s="35"/>
      <c r="D267" s="175" t="str">
        <f>IF(op!D155=0,"",op!D155)</f>
        <v/>
      </c>
      <c r="E267" s="175" t="str">
        <f>IF(op!E155=0,"",op!E155)</f>
        <v/>
      </c>
      <c r="F267" s="175" t="str">
        <f>IF(op!F155=0,"",op!F155)</f>
        <v/>
      </c>
      <c r="G267" s="38" t="str">
        <f>IF(op!G155="","",op!G155+1)</f>
        <v/>
      </c>
      <c r="H267" s="1184" t="str">
        <f>IF(op!H155=0,"",op!H155)</f>
        <v/>
      </c>
      <c r="I267" s="38" t="str">
        <f>IF(op!I155=0,"",op!I155)</f>
        <v/>
      </c>
      <c r="J267" s="177" t="str">
        <f t="shared" si="113"/>
        <v/>
      </c>
      <c r="K267" s="1185" t="str">
        <f>IF(op!K155=0,0,op!K155)</f>
        <v/>
      </c>
      <c r="L267" s="872"/>
      <c r="M267" s="860" t="str">
        <f>IF(K267="","",IF(op!M155=0,0,op!M155))</f>
        <v/>
      </c>
      <c r="N267" s="860" t="str">
        <f>IF(K267="","",IF(op!N155=0,0,op!N155))</f>
        <v/>
      </c>
      <c r="O267" s="990" t="str">
        <f t="shared" si="130"/>
        <v/>
      </c>
      <c r="P267" s="991" t="str">
        <f t="shared" si="131"/>
        <v/>
      </c>
      <c r="Q267" s="991" t="str">
        <f t="shared" si="132"/>
        <v/>
      </c>
      <c r="R267" s="872"/>
      <c r="S267" s="934" t="str">
        <f t="shared" si="117"/>
        <v/>
      </c>
      <c r="T267" s="934" t="str">
        <f t="shared" si="118"/>
        <v/>
      </c>
      <c r="U267" s="1055" t="str">
        <f t="shared" si="133"/>
        <v/>
      </c>
      <c r="V267" s="6"/>
      <c r="Z267" s="979" t="str">
        <f t="shared" si="120"/>
        <v/>
      </c>
      <c r="AA267" s="980">
        <f>+tab!$C$156</f>
        <v>0.62</v>
      </c>
      <c r="AB267" s="981" t="e">
        <f t="shared" si="134"/>
        <v>#VALUE!</v>
      </c>
      <c r="AC267" s="981" t="e">
        <f t="shared" si="135"/>
        <v>#VALUE!</v>
      </c>
      <c r="AD267" s="981" t="e">
        <f t="shared" si="136"/>
        <v>#VALUE!</v>
      </c>
      <c r="AE267" s="982" t="e">
        <f t="shared" si="121"/>
        <v>#VALUE!</v>
      </c>
      <c r="AF267" s="982" t="e">
        <f t="shared" si="122"/>
        <v>#VALUE!</v>
      </c>
      <c r="AG267" s="983">
        <f>IF(H267&gt;8,tab!C$157,tab!C$160)</f>
        <v>0.5</v>
      </c>
      <c r="AH267" s="957">
        <f t="shared" si="123"/>
        <v>0</v>
      </c>
      <c r="AI267" s="957">
        <f t="shared" si="124"/>
        <v>0</v>
      </c>
      <c r="AJ267" s="984" t="e">
        <f t="shared" si="125"/>
        <v>#VALUE!</v>
      </c>
      <c r="AK267" s="960" t="e">
        <f t="shared" si="126"/>
        <v>#VALUE!</v>
      </c>
      <c r="AL267" s="959">
        <f t="shared" si="127"/>
        <v>30</v>
      </c>
      <c r="AM267" s="959">
        <f t="shared" si="128"/>
        <v>30</v>
      </c>
      <c r="AN267" s="985">
        <f t="shared" si="129"/>
        <v>0</v>
      </c>
      <c r="AS267" s="198"/>
      <c r="AU267" s="39"/>
      <c r="AV267" s="39"/>
    </row>
    <row r="268" spans="3:48" ht="13.15" customHeight="1" x14ac:dyDescent="0.2">
      <c r="C268" s="35"/>
      <c r="D268" s="175" t="str">
        <f>IF(op!D156=0,"",op!D156)</f>
        <v/>
      </c>
      <c r="E268" s="175" t="str">
        <f>IF(op!E156=0,"",op!E156)</f>
        <v/>
      </c>
      <c r="F268" s="175" t="str">
        <f>IF(op!F156=0,"",op!F156)</f>
        <v/>
      </c>
      <c r="G268" s="38" t="str">
        <f>IF(op!G156="","",op!G156+1)</f>
        <v/>
      </c>
      <c r="H268" s="1184" t="str">
        <f>IF(op!H156=0,"",op!H156)</f>
        <v/>
      </c>
      <c r="I268" s="38" t="str">
        <f>IF(op!I156=0,"",op!I156)</f>
        <v/>
      </c>
      <c r="J268" s="177" t="str">
        <f t="shared" si="113"/>
        <v/>
      </c>
      <c r="K268" s="1185" t="str">
        <f>IF(op!K156=0,0,op!K156)</f>
        <v/>
      </c>
      <c r="L268" s="872"/>
      <c r="M268" s="860" t="str">
        <f>IF(K268="","",IF(op!M156=0,0,op!M156))</f>
        <v/>
      </c>
      <c r="N268" s="860" t="str">
        <f>IF(K268="","",IF(op!N156=0,0,op!N156))</f>
        <v/>
      </c>
      <c r="O268" s="990" t="str">
        <f t="shared" si="130"/>
        <v/>
      </c>
      <c r="P268" s="991" t="str">
        <f t="shared" si="131"/>
        <v/>
      </c>
      <c r="Q268" s="991" t="str">
        <f t="shared" si="132"/>
        <v/>
      </c>
      <c r="R268" s="872"/>
      <c r="S268" s="934" t="str">
        <f t="shared" si="117"/>
        <v/>
      </c>
      <c r="T268" s="934" t="str">
        <f t="shared" si="118"/>
        <v/>
      </c>
      <c r="U268" s="1055" t="str">
        <f t="shared" si="133"/>
        <v/>
      </c>
      <c r="V268" s="6"/>
      <c r="Z268" s="979" t="str">
        <f t="shared" si="120"/>
        <v/>
      </c>
      <c r="AA268" s="980">
        <f>+tab!$C$156</f>
        <v>0.62</v>
      </c>
      <c r="AB268" s="981" t="e">
        <f t="shared" si="134"/>
        <v>#VALUE!</v>
      </c>
      <c r="AC268" s="981" t="e">
        <f t="shared" si="135"/>
        <v>#VALUE!</v>
      </c>
      <c r="AD268" s="981" t="e">
        <f t="shared" si="136"/>
        <v>#VALUE!</v>
      </c>
      <c r="AE268" s="982" t="e">
        <f t="shared" si="121"/>
        <v>#VALUE!</v>
      </c>
      <c r="AF268" s="982" t="e">
        <f t="shared" si="122"/>
        <v>#VALUE!</v>
      </c>
      <c r="AG268" s="983">
        <f>IF(H268&gt;8,tab!C$157,tab!C$160)</f>
        <v>0.5</v>
      </c>
      <c r="AH268" s="957">
        <f t="shared" si="123"/>
        <v>0</v>
      </c>
      <c r="AI268" s="957">
        <f t="shared" si="124"/>
        <v>0</v>
      </c>
      <c r="AJ268" s="984" t="e">
        <f t="shared" si="125"/>
        <v>#VALUE!</v>
      </c>
      <c r="AK268" s="960" t="e">
        <f t="shared" si="126"/>
        <v>#VALUE!</v>
      </c>
      <c r="AL268" s="959">
        <f t="shared" si="127"/>
        <v>30</v>
      </c>
      <c r="AM268" s="959">
        <f t="shared" si="128"/>
        <v>30</v>
      </c>
      <c r="AN268" s="985">
        <f t="shared" si="129"/>
        <v>0</v>
      </c>
      <c r="AS268" s="198"/>
      <c r="AU268" s="39"/>
      <c r="AV268" s="39"/>
    </row>
    <row r="269" spans="3:48" ht="13.15" customHeight="1" x14ac:dyDescent="0.2">
      <c r="C269" s="35"/>
      <c r="D269" s="175" t="str">
        <f>IF(op!D157=0,"",op!D157)</f>
        <v/>
      </c>
      <c r="E269" s="175" t="str">
        <f>IF(op!E157=0,"",op!E157)</f>
        <v/>
      </c>
      <c r="F269" s="175" t="str">
        <f>IF(op!F157=0,"",op!F157)</f>
        <v/>
      </c>
      <c r="G269" s="38" t="str">
        <f>IF(op!G157="","",op!G157+1)</f>
        <v/>
      </c>
      <c r="H269" s="1184" t="str">
        <f>IF(op!H157=0,"",op!H157)</f>
        <v/>
      </c>
      <c r="I269" s="38" t="str">
        <f>IF(op!I157=0,"",op!I157)</f>
        <v/>
      </c>
      <c r="J269" s="177" t="str">
        <f t="shared" si="113"/>
        <v/>
      </c>
      <c r="K269" s="1185" t="str">
        <f>IF(op!K157=0,0,op!K157)</f>
        <v/>
      </c>
      <c r="L269" s="872"/>
      <c r="M269" s="860" t="str">
        <f>IF(K269="","",IF(op!M157=0,0,op!M157))</f>
        <v/>
      </c>
      <c r="N269" s="860" t="str">
        <f>IF(K269="","",IF(op!N157=0,0,op!N157))</f>
        <v/>
      </c>
      <c r="O269" s="990" t="str">
        <f t="shared" si="130"/>
        <v/>
      </c>
      <c r="P269" s="991" t="str">
        <f t="shared" si="131"/>
        <v/>
      </c>
      <c r="Q269" s="991" t="str">
        <f t="shared" si="132"/>
        <v/>
      </c>
      <c r="R269" s="872"/>
      <c r="S269" s="934" t="str">
        <f t="shared" si="117"/>
        <v/>
      </c>
      <c r="T269" s="934" t="str">
        <f t="shared" si="118"/>
        <v/>
      </c>
      <c r="U269" s="1055" t="str">
        <f t="shared" si="133"/>
        <v/>
      </c>
      <c r="V269" s="6"/>
      <c r="Z269" s="979" t="str">
        <f t="shared" si="120"/>
        <v/>
      </c>
      <c r="AA269" s="980">
        <f>+tab!$C$156</f>
        <v>0.62</v>
      </c>
      <c r="AB269" s="981" t="e">
        <f t="shared" si="134"/>
        <v>#VALUE!</v>
      </c>
      <c r="AC269" s="981" t="e">
        <f t="shared" si="135"/>
        <v>#VALUE!</v>
      </c>
      <c r="AD269" s="981" t="e">
        <f t="shared" si="136"/>
        <v>#VALUE!</v>
      </c>
      <c r="AE269" s="982" t="e">
        <f t="shared" si="121"/>
        <v>#VALUE!</v>
      </c>
      <c r="AF269" s="982" t="e">
        <f t="shared" si="122"/>
        <v>#VALUE!</v>
      </c>
      <c r="AG269" s="983">
        <f>IF(H269&gt;8,tab!C$157,tab!C$160)</f>
        <v>0.5</v>
      </c>
      <c r="AH269" s="957">
        <f t="shared" si="123"/>
        <v>0</v>
      </c>
      <c r="AI269" s="957">
        <f t="shared" si="124"/>
        <v>0</v>
      </c>
      <c r="AJ269" s="984" t="e">
        <f t="shared" si="125"/>
        <v>#VALUE!</v>
      </c>
      <c r="AK269" s="960" t="e">
        <f t="shared" si="126"/>
        <v>#VALUE!</v>
      </c>
      <c r="AL269" s="959">
        <f t="shared" si="127"/>
        <v>30</v>
      </c>
      <c r="AM269" s="959">
        <f t="shared" si="128"/>
        <v>30</v>
      </c>
      <c r="AN269" s="985">
        <f t="shared" si="129"/>
        <v>0</v>
      </c>
      <c r="AS269" s="198"/>
      <c r="AU269" s="39"/>
      <c r="AV269" s="39"/>
    </row>
    <row r="270" spans="3:48" ht="13.15" customHeight="1" x14ac:dyDescent="0.2">
      <c r="C270" s="35"/>
      <c r="D270" s="175" t="str">
        <f>IF(op!D158=0,"",op!D158)</f>
        <v/>
      </c>
      <c r="E270" s="175" t="str">
        <f>IF(op!E158=0,"",op!E158)</f>
        <v/>
      </c>
      <c r="F270" s="175" t="str">
        <f>IF(op!F158=0,"",op!F158)</f>
        <v/>
      </c>
      <c r="G270" s="38" t="str">
        <f>IF(op!G158="","",op!G158+1)</f>
        <v/>
      </c>
      <c r="H270" s="1184" t="str">
        <f>IF(op!H158=0,"",op!H158)</f>
        <v/>
      </c>
      <c r="I270" s="38" t="str">
        <f>IF(op!I158=0,"",op!I158)</f>
        <v/>
      </c>
      <c r="J270" s="177" t="str">
        <f t="shared" si="113"/>
        <v/>
      </c>
      <c r="K270" s="1185" t="str">
        <f>IF(op!K158=0,0,op!K158)</f>
        <v/>
      </c>
      <c r="L270" s="872"/>
      <c r="M270" s="860" t="str">
        <f>IF(K270="","",IF(op!M158=0,0,op!M158))</f>
        <v/>
      </c>
      <c r="N270" s="860" t="str">
        <f>IF(K270="","",IF(op!N158=0,0,op!N158))</f>
        <v/>
      </c>
      <c r="O270" s="990" t="str">
        <f t="shared" si="130"/>
        <v/>
      </c>
      <c r="P270" s="991" t="str">
        <f t="shared" si="131"/>
        <v/>
      </c>
      <c r="Q270" s="991" t="str">
        <f t="shared" si="132"/>
        <v/>
      </c>
      <c r="R270" s="872"/>
      <c r="S270" s="934" t="str">
        <f t="shared" si="117"/>
        <v/>
      </c>
      <c r="T270" s="934" t="str">
        <f t="shared" si="118"/>
        <v/>
      </c>
      <c r="U270" s="1055" t="str">
        <f t="shared" si="133"/>
        <v/>
      </c>
      <c r="V270" s="6"/>
      <c r="Z270" s="979" t="str">
        <f t="shared" si="120"/>
        <v/>
      </c>
      <c r="AA270" s="980">
        <f>+tab!$C$156</f>
        <v>0.62</v>
      </c>
      <c r="AB270" s="981" t="e">
        <f t="shared" si="134"/>
        <v>#VALUE!</v>
      </c>
      <c r="AC270" s="981" t="e">
        <f t="shared" si="135"/>
        <v>#VALUE!</v>
      </c>
      <c r="AD270" s="981" t="e">
        <f t="shared" si="136"/>
        <v>#VALUE!</v>
      </c>
      <c r="AE270" s="982" t="e">
        <f t="shared" si="121"/>
        <v>#VALUE!</v>
      </c>
      <c r="AF270" s="982" t="e">
        <f t="shared" si="122"/>
        <v>#VALUE!</v>
      </c>
      <c r="AG270" s="983">
        <f>IF(H270&gt;8,tab!C$157,tab!C$160)</f>
        <v>0.5</v>
      </c>
      <c r="AH270" s="957">
        <f t="shared" si="123"/>
        <v>0</v>
      </c>
      <c r="AI270" s="957">
        <f t="shared" si="124"/>
        <v>0</v>
      </c>
      <c r="AJ270" s="984" t="e">
        <f t="shared" si="125"/>
        <v>#VALUE!</v>
      </c>
      <c r="AK270" s="960" t="e">
        <f t="shared" si="126"/>
        <v>#VALUE!</v>
      </c>
      <c r="AL270" s="959">
        <f t="shared" si="127"/>
        <v>30</v>
      </c>
      <c r="AM270" s="959">
        <f t="shared" si="128"/>
        <v>30</v>
      </c>
      <c r="AN270" s="985">
        <f t="shared" si="129"/>
        <v>0</v>
      </c>
      <c r="AS270" s="198"/>
      <c r="AU270" s="39"/>
      <c r="AV270" s="39"/>
    </row>
    <row r="271" spans="3:48" ht="13.15" customHeight="1" x14ac:dyDescent="0.2">
      <c r="C271" s="35"/>
      <c r="D271" s="175" t="str">
        <f>IF(op!D159=0,"",op!D159)</f>
        <v/>
      </c>
      <c r="E271" s="175" t="str">
        <f>IF(op!E159=0,"",op!E159)</f>
        <v/>
      </c>
      <c r="F271" s="175" t="str">
        <f>IF(op!F159=0,"",op!F159)</f>
        <v/>
      </c>
      <c r="G271" s="38" t="str">
        <f>IF(op!G159="","",op!G159+1)</f>
        <v/>
      </c>
      <c r="H271" s="1184" t="str">
        <f>IF(op!H159=0,"",op!H159)</f>
        <v/>
      </c>
      <c r="I271" s="38" t="str">
        <f>IF(op!I159=0,"",op!I159)</f>
        <v/>
      </c>
      <c r="J271" s="177" t="str">
        <f t="shared" si="113"/>
        <v/>
      </c>
      <c r="K271" s="1185" t="str">
        <f>IF(op!K159=0,0,op!K159)</f>
        <v/>
      </c>
      <c r="L271" s="872"/>
      <c r="M271" s="860" t="str">
        <f>IF(K271="","",IF(op!M159=0,0,op!M159))</f>
        <v/>
      </c>
      <c r="N271" s="860" t="str">
        <f>IF(K271="","",IF(op!N159=0,0,op!N159))</f>
        <v/>
      </c>
      <c r="O271" s="990" t="str">
        <f t="shared" si="130"/>
        <v/>
      </c>
      <c r="P271" s="991" t="str">
        <f t="shared" si="131"/>
        <v/>
      </c>
      <c r="Q271" s="991" t="str">
        <f t="shared" si="132"/>
        <v/>
      </c>
      <c r="R271" s="872"/>
      <c r="S271" s="934" t="str">
        <f t="shared" si="117"/>
        <v/>
      </c>
      <c r="T271" s="934" t="str">
        <f t="shared" si="118"/>
        <v/>
      </c>
      <c r="U271" s="1055" t="str">
        <f t="shared" si="133"/>
        <v/>
      </c>
      <c r="V271" s="6"/>
      <c r="Z271" s="979" t="str">
        <f t="shared" si="120"/>
        <v/>
      </c>
      <c r="AA271" s="980">
        <f>+tab!$C$156</f>
        <v>0.62</v>
      </c>
      <c r="AB271" s="981" t="e">
        <f t="shared" si="134"/>
        <v>#VALUE!</v>
      </c>
      <c r="AC271" s="981" t="e">
        <f t="shared" si="135"/>
        <v>#VALUE!</v>
      </c>
      <c r="AD271" s="981" t="e">
        <f t="shared" si="136"/>
        <v>#VALUE!</v>
      </c>
      <c r="AE271" s="982" t="e">
        <f t="shared" si="121"/>
        <v>#VALUE!</v>
      </c>
      <c r="AF271" s="982" t="e">
        <f t="shared" si="122"/>
        <v>#VALUE!</v>
      </c>
      <c r="AG271" s="983">
        <f>IF(H271&gt;8,tab!C$157,tab!C$160)</f>
        <v>0.5</v>
      </c>
      <c r="AH271" s="957">
        <f t="shared" si="123"/>
        <v>0</v>
      </c>
      <c r="AI271" s="957">
        <f t="shared" si="124"/>
        <v>0</v>
      </c>
      <c r="AJ271" s="984" t="e">
        <f t="shared" si="125"/>
        <v>#VALUE!</v>
      </c>
      <c r="AK271" s="960" t="e">
        <f t="shared" si="126"/>
        <v>#VALUE!</v>
      </c>
      <c r="AL271" s="959">
        <f t="shared" si="127"/>
        <v>30</v>
      </c>
      <c r="AM271" s="959">
        <f t="shared" si="128"/>
        <v>30</v>
      </c>
      <c r="AN271" s="985">
        <f t="shared" si="129"/>
        <v>0</v>
      </c>
      <c r="AS271" s="198"/>
      <c r="AU271" s="39"/>
      <c r="AV271" s="39"/>
    </row>
    <row r="272" spans="3:48" ht="13.15" customHeight="1" x14ac:dyDescent="0.2">
      <c r="C272" s="35"/>
      <c r="D272" s="175" t="str">
        <f>IF(op!D160=0,"",op!D160)</f>
        <v/>
      </c>
      <c r="E272" s="175" t="str">
        <f>IF(op!E160=0,"",op!E160)</f>
        <v/>
      </c>
      <c r="F272" s="175" t="str">
        <f>IF(op!F160=0,"",op!F160)</f>
        <v/>
      </c>
      <c r="G272" s="38" t="str">
        <f>IF(op!G160="","",op!G160+1)</f>
        <v/>
      </c>
      <c r="H272" s="1184" t="str">
        <f>IF(op!H160=0,"",op!H160)</f>
        <v/>
      </c>
      <c r="I272" s="38" t="str">
        <f>IF(op!I160=0,"",op!I160)</f>
        <v/>
      </c>
      <c r="J272" s="177" t="str">
        <f t="shared" ref="J272:J303" si="137">IF(E272="","",IF(J160=VLOOKUP(I272,Schaal2014,22,FALSE),J160,J160+1))</f>
        <v/>
      </c>
      <c r="K272" s="1185" t="str">
        <f>IF(op!K160=0,0,op!K160)</f>
        <v/>
      </c>
      <c r="L272" s="872"/>
      <c r="M272" s="860" t="str">
        <f>IF(K272="","",IF(op!M160=0,0,op!M160))</f>
        <v/>
      </c>
      <c r="N272" s="860" t="str">
        <f>IF(K272="","",IF(op!N160=0,0,op!N160))</f>
        <v/>
      </c>
      <c r="O272" s="990" t="str">
        <f t="shared" si="130"/>
        <v/>
      </c>
      <c r="P272" s="991" t="str">
        <f t="shared" si="131"/>
        <v/>
      </c>
      <c r="Q272" s="991" t="str">
        <f t="shared" si="132"/>
        <v/>
      </c>
      <c r="R272" s="872"/>
      <c r="S272" s="934" t="str">
        <f t="shared" ref="S272:S303" si="138">IF(K272="","",(1659*K272-Q272)*AC272)</f>
        <v/>
      </c>
      <c r="T272" s="934" t="str">
        <f t="shared" ref="T272:T303" si="139">IF(K272="","",(Q272*AD272)+AB272*(AE272+AF272*(1-AG272)))</f>
        <v/>
      </c>
      <c r="U272" s="1055" t="str">
        <f t="shared" si="133"/>
        <v/>
      </c>
      <c r="V272" s="6"/>
      <c r="Z272" s="979" t="str">
        <f t="shared" ref="Z272:Z303" si="140">IF(I272="","",VLOOKUP(I272,Schaal2014,J272+1,FALSE))</f>
        <v/>
      </c>
      <c r="AA272" s="980">
        <f>+tab!$C$156</f>
        <v>0.62</v>
      </c>
      <c r="AB272" s="981" t="e">
        <f t="shared" si="134"/>
        <v>#VALUE!</v>
      </c>
      <c r="AC272" s="981" t="e">
        <f t="shared" si="135"/>
        <v>#VALUE!</v>
      </c>
      <c r="AD272" s="981" t="e">
        <f t="shared" si="136"/>
        <v>#VALUE!</v>
      </c>
      <c r="AE272" s="982" t="e">
        <f t="shared" ref="AE272:AE303" si="141">O272+P272</f>
        <v>#VALUE!</v>
      </c>
      <c r="AF272" s="982" t="e">
        <f t="shared" ref="AF272:AF303" si="142">M272+N272</f>
        <v>#VALUE!</v>
      </c>
      <c r="AG272" s="983">
        <f>IF(H272&gt;8,tab!C$157,tab!C$160)</f>
        <v>0.5</v>
      </c>
      <c r="AH272" s="957">
        <f t="shared" ref="AH272:AH303" si="143">IF(G272&lt;25,0,IF(G272=25,25,IF(G272&lt;40,0,IF(G272=40,40,IF(G272&gt;=40,0)))))</f>
        <v>0</v>
      </c>
      <c r="AI272" s="957">
        <f t="shared" ref="AI272:AI303" si="144">IF(AH272=25,Z272*1.08*K272/2,IF(AH272=40,Z272*1.08*K272,IF(AH272=0,0)))</f>
        <v>0</v>
      </c>
      <c r="AJ272" s="984" t="e">
        <f t="shared" ref="AJ272:AJ303" si="145">DATE(YEAR($E$233),MONTH(H272),DAY(H272))&gt;$E$233</f>
        <v>#VALUE!</v>
      </c>
      <c r="AK272" s="960" t="e">
        <f t="shared" ref="AK272:AK303" si="146">YEAR($E$233)-YEAR(H272)-AJ272</f>
        <v>#VALUE!</v>
      </c>
      <c r="AL272" s="959">
        <f t="shared" ref="AL272:AL303" si="147">IF((H272=""),30,AK272)</f>
        <v>30</v>
      </c>
      <c r="AM272" s="959">
        <f t="shared" si="128"/>
        <v>30</v>
      </c>
      <c r="AN272" s="985">
        <f t="shared" ref="AN272:AN303" si="148">(AM272*(SUM(K272:K272)))</f>
        <v>0</v>
      </c>
      <c r="AS272" s="198"/>
      <c r="AU272" s="39"/>
      <c r="AV272" s="39"/>
    </row>
    <row r="273" spans="3:48" ht="13.15" customHeight="1" x14ac:dyDescent="0.2">
      <c r="C273" s="35"/>
      <c r="D273" s="175" t="str">
        <f>IF(op!D161=0,"",op!D161)</f>
        <v/>
      </c>
      <c r="E273" s="175" t="str">
        <f>IF(op!E161=0,"",op!E161)</f>
        <v/>
      </c>
      <c r="F273" s="175" t="str">
        <f>IF(op!F161=0,"",op!F161)</f>
        <v/>
      </c>
      <c r="G273" s="38" t="str">
        <f>IF(op!G161="","",op!G161+1)</f>
        <v/>
      </c>
      <c r="H273" s="1184" t="str">
        <f>IF(op!H161=0,"",op!H161)</f>
        <v/>
      </c>
      <c r="I273" s="38" t="str">
        <f>IF(op!I161=0,"",op!I161)</f>
        <v/>
      </c>
      <c r="J273" s="177" t="str">
        <f t="shared" si="137"/>
        <v/>
      </c>
      <c r="K273" s="1185" t="str">
        <f>IF(op!K161=0,0,op!K161)</f>
        <v/>
      </c>
      <c r="L273" s="872"/>
      <c r="M273" s="860" t="str">
        <f>IF(K273="","",IF(op!M161=0,0,op!M161))</f>
        <v/>
      </c>
      <c r="N273" s="860" t="str">
        <f>IF(K273="","",IF(op!N161=0,0,op!N161))</f>
        <v/>
      </c>
      <c r="O273" s="990" t="str">
        <f t="shared" si="130"/>
        <v/>
      </c>
      <c r="P273" s="991" t="str">
        <f t="shared" si="131"/>
        <v/>
      </c>
      <c r="Q273" s="991" t="str">
        <f t="shared" si="132"/>
        <v/>
      </c>
      <c r="R273" s="872"/>
      <c r="S273" s="934" t="str">
        <f t="shared" si="138"/>
        <v/>
      </c>
      <c r="T273" s="934" t="str">
        <f t="shared" si="139"/>
        <v/>
      </c>
      <c r="U273" s="1055" t="str">
        <f t="shared" si="133"/>
        <v/>
      </c>
      <c r="V273" s="6"/>
      <c r="Z273" s="979" t="str">
        <f t="shared" si="140"/>
        <v/>
      </c>
      <c r="AA273" s="980">
        <f>+tab!$C$156</f>
        <v>0.62</v>
      </c>
      <c r="AB273" s="981" t="e">
        <f t="shared" si="134"/>
        <v>#VALUE!</v>
      </c>
      <c r="AC273" s="981" t="e">
        <f t="shared" si="135"/>
        <v>#VALUE!</v>
      </c>
      <c r="AD273" s="981" t="e">
        <f t="shared" si="136"/>
        <v>#VALUE!</v>
      </c>
      <c r="AE273" s="982" t="e">
        <f t="shared" si="141"/>
        <v>#VALUE!</v>
      </c>
      <c r="AF273" s="982" t="e">
        <f t="shared" si="142"/>
        <v>#VALUE!</v>
      </c>
      <c r="AG273" s="983">
        <f>IF(H273&gt;8,tab!C$157,tab!C$160)</f>
        <v>0.5</v>
      </c>
      <c r="AH273" s="957">
        <f t="shared" si="143"/>
        <v>0</v>
      </c>
      <c r="AI273" s="957">
        <f t="shared" si="144"/>
        <v>0</v>
      </c>
      <c r="AJ273" s="984" t="e">
        <f t="shared" si="145"/>
        <v>#VALUE!</v>
      </c>
      <c r="AK273" s="960" t="e">
        <f t="shared" si="146"/>
        <v>#VALUE!</v>
      </c>
      <c r="AL273" s="959">
        <f t="shared" si="147"/>
        <v>30</v>
      </c>
      <c r="AM273" s="959">
        <f t="shared" si="128"/>
        <v>30</v>
      </c>
      <c r="AN273" s="985">
        <f t="shared" si="148"/>
        <v>0</v>
      </c>
      <c r="AS273" s="198"/>
      <c r="AU273" s="39"/>
      <c r="AV273" s="39"/>
    </row>
    <row r="274" spans="3:48" ht="13.15" customHeight="1" x14ac:dyDescent="0.2">
      <c r="C274" s="35"/>
      <c r="D274" s="175" t="str">
        <f>IF(op!D162=0,"",op!D162)</f>
        <v/>
      </c>
      <c r="E274" s="175" t="str">
        <f>IF(op!E162=0,"",op!E162)</f>
        <v/>
      </c>
      <c r="F274" s="175" t="str">
        <f>IF(op!F162=0,"",op!F162)</f>
        <v/>
      </c>
      <c r="G274" s="38" t="str">
        <f>IF(op!G162="","",op!G162+1)</f>
        <v/>
      </c>
      <c r="H274" s="1184" t="str">
        <f>IF(op!H162=0,"",op!H162)</f>
        <v/>
      </c>
      <c r="I274" s="38" t="str">
        <f>IF(op!I162=0,"",op!I162)</f>
        <v/>
      </c>
      <c r="J274" s="177" t="str">
        <f t="shared" si="137"/>
        <v/>
      </c>
      <c r="K274" s="1185" t="str">
        <f>IF(op!K162=0,0,op!K162)</f>
        <v/>
      </c>
      <c r="L274" s="872"/>
      <c r="M274" s="860" t="str">
        <f>IF(K274="","",IF(op!M162=0,0,op!M162))</f>
        <v/>
      </c>
      <c r="N274" s="860" t="str">
        <f>IF(K274="","",IF(op!N162=0,0,op!N162))</f>
        <v/>
      </c>
      <c r="O274" s="990" t="str">
        <f t="shared" si="130"/>
        <v/>
      </c>
      <c r="P274" s="991" t="str">
        <f t="shared" si="131"/>
        <v/>
      </c>
      <c r="Q274" s="991" t="str">
        <f t="shared" si="132"/>
        <v/>
      </c>
      <c r="R274" s="872"/>
      <c r="S274" s="934" t="str">
        <f t="shared" si="138"/>
        <v/>
      </c>
      <c r="T274" s="934" t="str">
        <f t="shared" si="139"/>
        <v/>
      </c>
      <c r="U274" s="1055" t="str">
        <f t="shared" si="133"/>
        <v/>
      </c>
      <c r="V274" s="6"/>
      <c r="Z274" s="979" t="str">
        <f t="shared" si="140"/>
        <v/>
      </c>
      <c r="AA274" s="980">
        <f>+tab!$C$156</f>
        <v>0.62</v>
      </c>
      <c r="AB274" s="981" t="e">
        <f t="shared" si="134"/>
        <v>#VALUE!</v>
      </c>
      <c r="AC274" s="981" t="e">
        <f t="shared" si="135"/>
        <v>#VALUE!</v>
      </c>
      <c r="AD274" s="981" t="e">
        <f t="shared" si="136"/>
        <v>#VALUE!</v>
      </c>
      <c r="AE274" s="982" t="e">
        <f t="shared" si="141"/>
        <v>#VALUE!</v>
      </c>
      <c r="AF274" s="982" t="e">
        <f t="shared" si="142"/>
        <v>#VALUE!</v>
      </c>
      <c r="AG274" s="983">
        <f>IF(H274&gt;8,tab!C$157,tab!C$160)</f>
        <v>0.5</v>
      </c>
      <c r="AH274" s="957">
        <f t="shared" si="143"/>
        <v>0</v>
      </c>
      <c r="AI274" s="957">
        <f t="shared" si="144"/>
        <v>0</v>
      </c>
      <c r="AJ274" s="984" t="e">
        <f t="shared" si="145"/>
        <v>#VALUE!</v>
      </c>
      <c r="AK274" s="960" t="e">
        <f t="shared" si="146"/>
        <v>#VALUE!</v>
      </c>
      <c r="AL274" s="959">
        <f t="shared" si="147"/>
        <v>30</v>
      </c>
      <c r="AM274" s="959">
        <f t="shared" si="128"/>
        <v>30</v>
      </c>
      <c r="AN274" s="985">
        <f t="shared" si="148"/>
        <v>0</v>
      </c>
      <c r="AS274" s="198"/>
      <c r="AU274" s="39"/>
      <c r="AV274" s="39"/>
    </row>
    <row r="275" spans="3:48" ht="13.15" customHeight="1" x14ac:dyDescent="0.2">
      <c r="C275" s="35"/>
      <c r="D275" s="175" t="str">
        <f>IF(op!D163=0,"",op!D163)</f>
        <v/>
      </c>
      <c r="E275" s="175" t="str">
        <f>IF(op!E163=0,"",op!E163)</f>
        <v/>
      </c>
      <c r="F275" s="175" t="str">
        <f>IF(op!F163=0,"",op!F163)</f>
        <v/>
      </c>
      <c r="G275" s="38" t="str">
        <f>IF(op!G163="","",op!G163+1)</f>
        <v/>
      </c>
      <c r="H275" s="1184" t="str">
        <f>IF(op!H163=0,"",op!H163)</f>
        <v/>
      </c>
      <c r="I275" s="38" t="str">
        <f>IF(op!I163=0,"",op!I163)</f>
        <v/>
      </c>
      <c r="J275" s="177" t="str">
        <f t="shared" si="137"/>
        <v/>
      </c>
      <c r="K275" s="1185" t="str">
        <f>IF(op!K163=0,0,op!K163)</f>
        <v/>
      </c>
      <c r="L275" s="872"/>
      <c r="M275" s="860" t="str">
        <f>IF(K275="","",IF(op!M163=0,0,op!M163))</f>
        <v/>
      </c>
      <c r="N275" s="860" t="str">
        <f>IF(K275="","",IF(op!N163=0,0,op!N163))</f>
        <v/>
      </c>
      <c r="O275" s="990" t="str">
        <f t="shared" si="130"/>
        <v/>
      </c>
      <c r="P275" s="991" t="str">
        <f t="shared" si="131"/>
        <v/>
      </c>
      <c r="Q275" s="991" t="str">
        <f t="shared" si="132"/>
        <v/>
      </c>
      <c r="R275" s="872"/>
      <c r="S275" s="934" t="str">
        <f t="shared" si="138"/>
        <v/>
      </c>
      <c r="T275" s="934" t="str">
        <f t="shared" si="139"/>
        <v/>
      </c>
      <c r="U275" s="1055" t="str">
        <f t="shared" si="133"/>
        <v/>
      </c>
      <c r="V275" s="6"/>
      <c r="Z275" s="979" t="str">
        <f t="shared" si="140"/>
        <v/>
      </c>
      <c r="AA275" s="980">
        <f>+tab!$C$156</f>
        <v>0.62</v>
      </c>
      <c r="AB275" s="981" t="e">
        <f t="shared" si="134"/>
        <v>#VALUE!</v>
      </c>
      <c r="AC275" s="981" t="e">
        <f t="shared" si="135"/>
        <v>#VALUE!</v>
      </c>
      <c r="AD275" s="981" t="e">
        <f t="shared" si="136"/>
        <v>#VALUE!</v>
      </c>
      <c r="AE275" s="982" t="e">
        <f t="shared" si="141"/>
        <v>#VALUE!</v>
      </c>
      <c r="AF275" s="982" t="e">
        <f t="shared" si="142"/>
        <v>#VALUE!</v>
      </c>
      <c r="AG275" s="983">
        <f>IF(H275&gt;8,tab!C$157,tab!C$160)</f>
        <v>0.5</v>
      </c>
      <c r="AH275" s="957">
        <f t="shared" si="143"/>
        <v>0</v>
      </c>
      <c r="AI275" s="957">
        <f t="shared" si="144"/>
        <v>0</v>
      </c>
      <c r="AJ275" s="984" t="e">
        <f t="shared" si="145"/>
        <v>#VALUE!</v>
      </c>
      <c r="AK275" s="960" t="e">
        <f t="shared" si="146"/>
        <v>#VALUE!</v>
      </c>
      <c r="AL275" s="959">
        <f t="shared" si="147"/>
        <v>30</v>
      </c>
      <c r="AM275" s="959">
        <f t="shared" si="128"/>
        <v>30</v>
      </c>
      <c r="AN275" s="985">
        <f t="shared" si="148"/>
        <v>0</v>
      </c>
      <c r="AS275" s="198"/>
      <c r="AU275" s="39"/>
      <c r="AV275" s="39"/>
    </row>
    <row r="276" spans="3:48" ht="13.15" customHeight="1" x14ac:dyDescent="0.2">
      <c r="C276" s="35"/>
      <c r="D276" s="175" t="str">
        <f>IF(op!D164=0,"",op!D164)</f>
        <v/>
      </c>
      <c r="E276" s="175" t="str">
        <f>IF(op!E164=0,"",op!E164)</f>
        <v/>
      </c>
      <c r="F276" s="175" t="str">
        <f>IF(op!F164=0,"",op!F164)</f>
        <v/>
      </c>
      <c r="G276" s="38" t="str">
        <f>IF(op!G164="","",op!G164+1)</f>
        <v/>
      </c>
      <c r="H276" s="1184" t="str">
        <f>IF(op!H164=0,"",op!H164)</f>
        <v/>
      </c>
      <c r="I276" s="38" t="str">
        <f>IF(op!I164=0,"",op!I164)</f>
        <v/>
      </c>
      <c r="J276" s="177" t="str">
        <f t="shared" si="137"/>
        <v/>
      </c>
      <c r="K276" s="1185" t="str">
        <f>IF(op!K164=0,0,op!K164)</f>
        <v/>
      </c>
      <c r="L276" s="872"/>
      <c r="M276" s="860" t="str">
        <f>IF(K276="","",IF(op!M164=0,0,op!M164))</f>
        <v/>
      </c>
      <c r="N276" s="860" t="str">
        <f>IF(K276="","",IF(op!N164=0,0,op!N164))</f>
        <v/>
      </c>
      <c r="O276" s="990" t="str">
        <f t="shared" si="130"/>
        <v/>
      </c>
      <c r="P276" s="991" t="str">
        <f t="shared" si="131"/>
        <v/>
      </c>
      <c r="Q276" s="991" t="str">
        <f t="shared" si="132"/>
        <v/>
      </c>
      <c r="R276" s="872"/>
      <c r="S276" s="934" t="str">
        <f t="shared" si="138"/>
        <v/>
      </c>
      <c r="T276" s="934" t="str">
        <f t="shared" si="139"/>
        <v/>
      </c>
      <c r="U276" s="1055" t="str">
        <f t="shared" si="133"/>
        <v/>
      </c>
      <c r="V276" s="6"/>
      <c r="Z276" s="979" t="str">
        <f t="shared" si="140"/>
        <v/>
      </c>
      <c r="AA276" s="980">
        <f>+tab!$C$156</f>
        <v>0.62</v>
      </c>
      <c r="AB276" s="981" t="e">
        <f t="shared" si="134"/>
        <v>#VALUE!</v>
      </c>
      <c r="AC276" s="981" t="e">
        <f t="shared" si="135"/>
        <v>#VALUE!</v>
      </c>
      <c r="AD276" s="981" t="e">
        <f t="shared" si="136"/>
        <v>#VALUE!</v>
      </c>
      <c r="AE276" s="982" t="e">
        <f t="shared" si="141"/>
        <v>#VALUE!</v>
      </c>
      <c r="AF276" s="982" t="e">
        <f t="shared" si="142"/>
        <v>#VALUE!</v>
      </c>
      <c r="AG276" s="983">
        <f>IF(H276&gt;8,tab!C$157,tab!C$160)</f>
        <v>0.5</v>
      </c>
      <c r="AH276" s="957">
        <f t="shared" si="143"/>
        <v>0</v>
      </c>
      <c r="AI276" s="957">
        <f t="shared" si="144"/>
        <v>0</v>
      </c>
      <c r="AJ276" s="984" t="e">
        <f t="shared" si="145"/>
        <v>#VALUE!</v>
      </c>
      <c r="AK276" s="960" t="e">
        <f t="shared" si="146"/>
        <v>#VALUE!</v>
      </c>
      <c r="AL276" s="959">
        <f t="shared" si="147"/>
        <v>30</v>
      </c>
      <c r="AM276" s="959">
        <f t="shared" si="128"/>
        <v>30</v>
      </c>
      <c r="AN276" s="985">
        <f t="shared" si="148"/>
        <v>0</v>
      </c>
      <c r="AS276" s="198"/>
      <c r="AU276" s="39"/>
      <c r="AV276" s="39"/>
    </row>
    <row r="277" spans="3:48" ht="13.15" customHeight="1" x14ac:dyDescent="0.2">
      <c r="C277" s="35"/>
      <c r="D277" s="175" t="str">
        <f>IF(op!D165=0,"",op!D165)</f>
        <v/>
      </c>
      <c r="E277" s="175" t="str">
        <f>IF(op!E165=0,"",op!E165)</f>
        <v/>
      </c>
      <c r="F277" s="175" t="str">
        <f>IF(op!F165=0,"",op!F165)</f>
        <v/>
      </c>
      <c r="G277" s="38" t="str">
        <f>IF(op!G165="","",op!G165+1)</f>
        <v/>
      </c>
      <c r="H277" s="1184" t="str">
        <f>IF(op!H165=0,"",op!H165)</f>
        <v/>
      </c>
      <c r="I277" s="38" t="str">
        <f>IF(op!I165=0,"",op!I165)</f>
        <v/>
      </c>
      <c r="J277" s="177" t="str">
        <f t="shared" si="137"/>
        <v/>
      </c>
      <c r="K277" s="1185" t="str">
        <f>IF(op!K165=0,0,op!K165)</f>
        <v/>
      </c>
      <c r="L277" s="872"/>
      <c r="M277" s="860" t="str">
        <f>IF(K277="","",IF(op!M165=0,0,op!M165))</f>
        <v/>
      </c>
      <c r="N277" s="860" t="str">
        <f>IF(K277="","",IF(op!N165=0,0,op!N165))</f>
        <v/>
      </c>
      <c r="O277" s="990" t="str">
        <f t="shared" si="130"/>
        <v/>
      </c>
      <c r="P277" s="991" t="str">
        <f t="shared" si="131"/>
        <v/>
      </c>
      <c r="Q277" s="991" t="str">
        <f t="shared" si="132"/>
        <v/>
      </c>
      <c r="R277" s="872"/>
      <c r="S277" s="934" t="str">
        <f t="shared" si="138"/>
        <v/>
      </c>
      <c r="T277" s="934" t="str">
        <f t="shared" si="139"/>
        <v/>
      </c>
      <c r="U277" s="1055" t="str">
        <f t="shared" si="133"/>
        <v/>
      </c>
      <c r="V277" s="6"/>
      <c r="Z277" s="979" t="str">
        <f t="shared" si="140"/>
        <v/>
      </c>
      <c r="AA277" s="980">
        <f>+tab!$C$156</f>
        <v>0.62</v>
      </c>
      <c r="AB277" s="981" t="e">
        <f t="shared" si="134"/>
        <v>#VALUE!</v>
      </c>
      <c r="AC277" s="981" t="e">
        <f t="shared" si="135"/>
        <v>#VALUE!</v>
      </c>
      <c r="AD277" s="981" t="e">
        <f t="shared" si="136"/>
        <v>#VALUE!</v>
      </c>
      <c r="AE277" s="982" t="e">
        <f t="shared" si="141"/>
        <v>#VALUE!</v>
      </c>
      <c r="AF277" s="982" t="e">
        <f t="shared" si="142"/>
        <v>#VALUE!</v>
      </c>
      <c r="AG277" s="983">
        <f>IF(H277&gt;8,tab!C$157,tab!C$160)</f>
        <v>0.5</v>
      </c>
      <c r="AH277" s="957">
        <f t="shared" si="143"/>
        <v>0</v>
      </c>
      <c r="AI277" s="957">
        <f t="shared" si="144"/>
        <v>0</v>
      </c>
      <c r="AJ277" s="984" t="e">
        <f t="shared" si="145"/>
        <v>#VALUE!</v>
      </c>
      <c r="AK277" s="960" t="e">
        <f t="shared" si="146"/>
        <v>#VALUE!</v>
      </c>
      <c r="AL277" s="959">
        <f t="shared" si="147"/>
        <v>30</v>
      </c>
      <c r="AM277" s="959">
        <f t="shared" si="128"/>
        <v>30</v>
      </c>
      <c r="AN277" s="985">
        <f t="shared" si="148"/>
        <v>0</v>
      </c>
      <c r="AS277" s="198"/>
      <c r="AU277" s="39"/>
      <c r="AV277" s="39"/>
    </row>
    <row r="278" spans="3:48" ht="13.15" customHeight="1" x14ac:dyDescent="0.2">
      <c r="C278" s="35"/>
      <c r="D278" s="175" t="str">
        <f>IF(op!D166=0,"",op!D166)</f>
        <v/>
      </c>
      <c r="E278" s="175" t="str">
        <f>IF(op!E166=0,"",op!E166)</f>
        <v/>
      </c>
      <c r="F278" s="175" t="str">
        <f>IF(op!F166=0,"",op!F166)</f>
        <v/>
      </c>
      <c r="G278" s="38" t="str">
        <f>IF(op!G166="","",op!G166+1)</f>
        <v/>
      </c>
      <c r="H278" s="1184" t="str">
        <f>IF(op!H166=0,"",op!H166)</f>
        <v/>
      </c>
      <c r="I278" s="38" t="str">
        <f>IF(op!I166=0,"",op!I166)</f>
        <v/>
      </c>
      <c r="J278" s="177" t="str">
        <f t="shared" si="137"/>
        <v/>
      </c>
      <c r="K278" s="1185" t="str">
        <f>IF(op!K166=0,0,op!K166)</f>
        <v/>
      </c>
      <c r="L278" s="872"/>
      <c r="M278" s="860" t="str">
        <f>IF(K278="","",IF(op!M166=0,0,op!M166))</f>
        <v/>
      </c>
      <c r="N278" s="860" t="str">
        <f>IF(K278="","",IF(op!N166=0,0,op!N166))</f>
        <v/>
      </c>
      <c r="O278" s="990" t="str">
        <f t="shared" si="130"/>
        <v/>
      </c>
      <c r="P278" s="991" t="str">
        <f t="shared" si="131"/>
        <v/>
      </c>
      <c r="Q278" s="991" t="str">
        <f t="shared" si="132"/>
        <v/>
      </c>
      <c r="R278" s="872"/>
      <c r="S278" s="934" t="str">
        <f t="shared" si="138"/>
        <v/>
      </c>
      <c r="T278" s="934" t="str">
        <f t="shared" si="139"/>
        <v/>
      </c>
      <c r="U278" s="1055" t="str">
        <f t="shared" si="133"/>
        <v/>
      </c>
      <c r="V278" s="6"/>
      <c r="Z278" s="979" t="str">
        <f t="shared" si="140"/>
        <v/>
      </c>
      <c r="AA278" s="980">
        <f>+tab!$C$156</f>
        <v>0.62</v>
      </c>
      <c r="AB278" s="981" t="e">
        <f t="shared" si="134"/>
        <v>#VALUE!</v>
      </c>
      <c r="AC278" s="981" t="e">
        <f t="shared" si="135"/>
        <v>#VALUE!</v>
      </c>
      <c r="AD278" s="981" t="e">
        <f t="shared" si="136"/>
        <v>#VALUE!</v>
      </c>
      <c r="AE278" s="982" t="e">
        <f t="shared" si="141"/>
        <v>#VALUE!</v>
      </c>
      <c r="AF278" s="982" t="e">
        <f t="shared" si="142"/>
        <v>#VALUE!</v>
      </c>
      <c r="AG278" s="983">
        <f>IF(H278&gt;8,tab!C$157,tab!C$160)</f>
        <v>0.5</v>
      </c>
      <c r="AH278" s="957">
        <f t="shared" si="143"/>
        <v>0</v>
      </c>
      <c r="AI278" s="957">
        <f t="shared" si="144"/>
        <v>0</v>
      </c>
      <c r="AJ278" s="984" t="e">
        <f t="shared" si="145"/>
        <v>#VALUE!</v>
      </c>
      <c r="AK278" s="960" t="e">
        <f t="shared" si="146"/>
        <v>#VALUE!</v>
      </c>
      <c r="AL278" s="959">
        <f t="shared" si="147"/>
        <v>30</v>
      </c>
      <c r="AM278" s="959">
        <f t="shared" si="128"/>
        <v>30</v>
      </c>
      <c r="AN278" s="985">
        <f t="shared" si="148"/>
        <v>0</v>
      </c>
      <c r="AS278" s="198"/>
      <c r="AU278" s="39"/>
      <c r="AV278" s="39"/>
    </row>
    <row r="279" spans="3:48" ht="13.15" customHeight="1" x14ac:dyDescent="0.2">
      <c r="C279" s="35"/>
      <c r="D279" s="175" t="str">
        <f>IF(op!D167=0,"",op!D167)</f>
        <v/>
      </c>
      <c r="E279" s="175" t="str">
        <f>IF(op!E167=0,"",op!E167)</f>
        <v/>
      </c>
      <c r="F279" s="175" t="str">
        <f>IF(op!F167=0,"",op!F167)</f>
        <v/>
      </c>
      <c r="G279" s="38" t="str">
        <f>IF(op!G167="","",op!G167+1)</f>
        <v/>
      </c>
      <c r="H279" s="1184" t="str">
        <f>IF(op!H167=0,"",op!H167)</f>
        <v/>
      </c>
      <c r="I279" s="38" t="str">
        <f>IF(op!I167=0,"",op!I167)</f>
        <v/>
      </c>
      <c r="J279" s="177" t="str">
        <f t="shared" si="137"/>
        <v/>
      </c>
      <c r="K279" s="1185" t="str">
        <f>IF(op!K167=0,0,op!K167)</f>
        <v/>
      </c>
      <c r="L279" s="872"/>
      <c r="M279" s="860" t="str">
        <f>IF(K279="","",IF(op!M167=0,0,op!M167))</f>
        <v/>
      </c>
      <c r="N279" s="860" t="str">
        <f>IF(K279="","",IF(op!N167=0,0,op!N167))</f>
        <v/>
      </c>
      <c r="O279" s="990" t="str">
        <f t="shared" si="130"/>
        <v/>
      </c>
      <c r="P279" s="991" t="str">
        <f t="shared" si="131"/>
        <v/>
      </c>
      <c r="Q279" s="991" t="str">
        <f t="shared" si="132"/>
        <v/>
      </c>
      <c r="R279" s="872"/>
      <c r="S279" s="934" t="str">
        <f t="shared" si="138"/>
        <v/>
      </c>
      <c r="T279" s="934" t="str">
        <f t="shared" si="139"/>
        <v/>
      </c>
      <c r="U279" s="1055" t="str">
        <f t="shared" si="133"/>
        <v/>
      </c>
      <c r="V279" s="6"/>
      <c r="Z279" s="979" t="str">
        <f t="shared" si="140"/>
        <v/>
      </c>
      <c r="AA279" s="980">
        <f>+tab!$C$156</f>
        <v>0.62</v>
      </c>
      <c r="AB279" s="981" t="e">
        <f t="shared" si="134"/>
        <v>#VALUE!</v>
      </c>
      <c r="AC279" s="981" t="e">
        <f t="shared" si="135"/>
        <v>#VALUE!</v>
      </c>
      <c r="AD279" s="981" t="e">
        <f t="shared" si="136"/>
        <v>#VALUE!</v>
      </c>
      <c r="AE279" s="982" t="e">
        <f t="shared" si="141"/>
        <v>#VALUE!</v>
      </c>
      <c r="AF279" s="982" t="e">
        <f t="shared" si="142"/>
        <v>#VALUE!</v>
      </c>
      <c r="AG279" s="983">
        <f>IF(H279&gt;8,tab!C$157,tab!C$160)</f>
        <v>0.5</v>
      </c>
      <c r="AH279" s="957">
        <f t="shared" si="143"/>
        <v>0</v>
      </c>
      <c r="AI279" s="957">
        <f t="shared" si="144"/>
        <v>0</v>
      </c>
      <c r="AJ279" s="984" t="e">
        <f t="shared" si="145"/>
        <v>#VALUE!</v>
      </c>
      <c r="AK279" s="960" t="e">
        <f t="shared" si="146"/>
        <v>#VALUE!</v>
      </c>
      <c r="AL279" s="959">
        <f t="shared" si="147"/>
        <v>30</v>
      </c>
      <c r="AM279" s="959">
        <f t="shared" si="128"/>
        <v>30</v>
      </c>
      <c r="AN279" s="985">
        <f t="shared" si="148"/>
        <v>0</v>
      </c>
      <c r="AS279" s="198"/>
      <c r="AU279" s="39"/>
      <c r="AV279" s="39"/>
    </row>
    <row r="280" spans="3:48" ht="13.15" customHeight="1" x14ac:dyDescent="0.2">
      <c r="C280" s="35"/>
      <c r="D280" s="175" t="str">
        <f>IF(op!D168=0,"",op!D168)</f>
        <v/>
      </c>
      <c r="E280" s="175" t="str">
        <f>IF(op!E168=0,"",op!E168)</f>
        <v/>
      </c>
      <c r="F280" s="175" t="str">
        <f>IF(op!F168=0,"",op!F168)</f>
        <v/>
      </c>
      <c r="G280" s="38" t="str">
        <f>IF(op!G168="","",op!G168+1)</f>
        <v/>
      </c>
      <c r="H280" s="1184" t="str">
        <f>IF(op!H168=0,"",op!H168)</f>
        <v/>
      </c>
      <c r="I280" s="38" t="str">
        <f>IF(op!I168=0,"",op!I168)</f>
        <v/>
      </c>
      <c r="J280" s="177" t="str">
        <f t="shared" si="137"/>
        <v/>
      </c>
      <c r="K280" s="1185" t="str">
        <f>IF(op!K168=0,0,op!K168)</f>
        <v/>
      </c>
      <c r="L280" s="872"/>
      <c r="M280" s="860" t="str">
        <f>IF(K280="","",IF(op!M168=0,0,op!M168))</f>
        <v/>
      </c>
      <c r="N280" s="860" t="str">
        <f>IF(K280="","",IF(op!N168=0,0,op!N168))</f>
        <v/>
      </c>
      <c r="O280" s="990" t="str">
        <f t="shared" si="130"/>
        <v/>
      </c>
      <c r="P280" s="991" t="str">
        <f t="shared" si="131"/>
        <v/>
      </c>
      <c r="Q280" s="991" t="str">
        <f t="shared" si="132"/>
        <v/>
      </c>
      <c r="R280" s="872"/>
      <c r="S280" s="934" t="str">
        <f t="shared" si="138"/>
        <v/>
      </c>
      <c r="T280" s="934" t="str">
        <f t="shared" si="139"/>
        <v/>
      </c>
      <c r="U280" s="1055" t="str">
        <f t="shared" si="133"/>
        <v/>
      </c>
      <c r="V280" s="6"/>
      <c r="Z280" s="979" t="str">
        <f t="shared" si="140"/>
        <v/>
      </c>
      <c r="AA280" s="980">
        <f>+tab!$C$156</f>
        <v>0.62</v>
      </c>
      <c r="AB280" s="981" t="e">
        <f t="shared" si="134"/>
        <v>#VALUE!</v>
      </c>
      <c r="AC280" s="981" t="e">
        <f t="shared" si="135"/>
        <v>#VALUE!</v>
      </c>
      <c r="AD280" s="981" t="e">
        <f t="shared" si="136"/>
        <v>#VALUE!</v>
      </c>
      <c r="AE280" s="982" t="e">
        <f t="shared" si="141"/>
        <v>#VALUE!</v>
      </c>
      <c r="AF280" s="982" t="e">
        <f t="shared" si="142"/>
        <v>#VALUE!</v>
      </c>
      <c r="AG280" s="983">
        <f>IF(H280&gt;8,tab!C$157,tab!C$160)</f>
        <v>0.5</v>
      </c>
      <c r="AH280" s="957">
        <f t="shared" si="143"/>
        <v>0</v>
      </c>
      <c r="AI280" s="957">
        <f t="shared" si="144"/>
        <v>0</v>
      </c>
      <c r="AJ280" s="984" t="e">
        <f t="shared" si="145"/>
        <v>#VALUE!</v>
      </c>
      <c r="AK280" s="960" t="e">
        <f t="shared" si="146"/>
        <v>#VALUE!</v>
      </c>
      <c r="AL280" s="959">
        <f t="shared" si="147"/>
        <v>30</v>
      </c>
      <c r="AM280" s="959">
        <f t="shared" si="128"/>
        <v>30</v>
      </c>
      <c r="AN280" s="985">
        <f t="shared" si="148"/>
        <v>0</v>
      </c>
      <c r="AS280" s="198"/>
      <c r="AU280" s="39"/>
      <c r="AV280" s="39"/>
    </row>
    <row r="281" spans="3:48" ht="13.15" customHeight="1" x14ac:dyDescent="0.2">
      <c r="C281" s="35"/>
      <c r="D281" s="175" t="str">
        <f>IF(op!D169=0,"",op!D169)</f>
        <v/>
      </c>
      <c r="E281" s="175" t="str">
        <f>IF(op!E169=0,"",op!E169)</f>
        <v/>
      </c>
      <c r="F281" s="175" t="str">
        <f>IF(op!F169=0,"",op!F169)</f>
        <v/>
      </c>
      <c r="G281" s="38" t="str">
        <f>IF(op!G169="","",op!G169+1)</f>
        <v/>
      </c>
      <c r="H281" s="1184" t="str">
        <f>IF(op!H169=0,"",op!H169)</f>
        <v/>
      </c>
      <c r="I281" s="38" t="str">
        <f>IF(op!I169=0,"",op!I169)</f>
        <v/>
      </c>
      <c r="J281" s="177" t="str">
        <f t="shared" si="137"/>
        <v/>
      </c>
      <c r="K281" s="1185" t="str">
        <f>IF(op!K169=0,0,op!K169)</f>
        <v/>
      </c>
      <c r="L281" s="872"/>
      <c r="M281" s="860" t="str">
        <f>IF(K281="","",IF(op!M169=0,0,op!M169))</f>
        <v/>
      </c>
      <c r="N281" s="860" t="str">
        <f>IF(K281="","",IF(op!N169=0,0,op!N169))</f>
        <v/>
      </c>
      <c r="O281" s="990" t="str">
        <f t="shared" si="130"/>
        <v/>
      </c>
      <c r="P281" s="991" t="str">
        <f t="shared" si="131"/>
        <v/>
      </c>
      <c r="Q281" s="991" t="str">
        <f t="shared" si="132"/>
        <v/>
      </c>
      <c r="R281" s="872"/>
      <c r="S281" s="934" t="str">
        <f t="shared" si="138"/>
        <v/>
      </c>
      <c r="T281" s="934" t="str">
        <f t="shared" si="139"/>
        <v/>
      </c>
      <c r="U281" s="1055" t="str">
        <f t="shared" si="133"/>
        <v/>
      </c>
      <c r="V281" s="6"/>
      <c r="Z281" s="979" t="str">
        <f t="shared" si="140"/>
        <v/>
      </c>
      <c r="AA281" s="980">
        <f>+tab!$C$156</f>
        <v>0.62</v>
      </c>
      <c r="AB281" s="981" t="e">
        <f t="shared" si="134"/>
        <v>#VALUE!</v>
      </c>
      <c r="AC281" s="981" t="e">
        <f t="shared" si="135"/>
        <v>#VALUE!</v>
      </c>
      <c r="AD281" s="981" t="e">
        <f t="shared" si="136"/>
        <v>#VALUE!</v>
      </c>
      <c r="AE281" s="982" t="e">
        <f t="shared" si="141"/>
        <v>#VALUE!</v>
      </c>
      <c r="AF281" s="982" t="e">
        <f t="shared" si="142"/>
        <v>#VALUE!</v>
      </c>
      <c r="AG281" s="983">
        <f>IF(H281&gt;8,tab!C$157,tab!C$160)</f>
        <v>0.5</v>
      </c>
      <c r="AH281" s="957">
        <f t="shared" si="143"/>
        <v>0</v>
      </c>
      <c r="AI281" s="957">
        <f t="shared" si="144"/>
        <v>0</v>
      </c>
      <c r="AJ281" s="984" t="e">
        <f t="shared" si="145"/>
        <v>#VALUE!</v>
      </c>
      <c r="AK281" s="960" t="e">
        <f t="shared" si="146"/>
        <v>#VALUE!</v>
      </c>
      <c r="AL281" s="959">
        <f t="shared" si="147"/>
        <v>30</v>
      </c>
      <c r="AM281" s="959">
        <f t="shared" si="128"/>
        <v>30</v>
      </c>
      <c r="AN281" s="985">
        <f t="shared" si="148"/>
        <v>0</v>
      </c>
      <c r="AS281" s="198"/>
      <c r="AU281" s="39"/>
      <c r="AV281" s="39"/>
    </row>
    <row r="282" spans="3:48" ht="13.15" customHeight="1" x14ac:dyDescent="0.2">
      <c r="C282" s="35"/>
      <c r="D282" s="175" t="str">
        <f>IF(op!D170=0,"",op!D170)</f>
        <v/>
      </c>
      <c r="E282" s="175" t="str">
        <f>IF(op!E170=0,"",op!E170)</f>
        <v/>
      </c>
      <c r="F282" s="175" t="str">
        <f>IF(op!F170=0,"",op!F170)</f>
        <v/>
      </c>
      <c r="G282" s="38" t="str">
        <f>IF(op!G170="","",op!G170+1)</f>
        <v/>
      </c>
      <c r="H282" s="1184" t="str">
        <f>IF(op!H170=0,"",op!H170)</f>
        <v/>
      </c>
      <c r="I282" s="38" t="str">
        <f>IF(op!I170=0,"",op!I170)</f>
        <v/>
      </c>
      <c r="J282" s="177" t="str">
        <f t="shared" si="137"/>
        <v/>
      </c>
      <c r="K282" s="1185" t="str">
        <f>IF(op!K170=0,0,op!K170)</f>
        <v/>
      </c>
      <c r="L282" s="872"/>
      <c r="M282" s="860" t="str">
        <f>IF(K282="","",IF(op!M170=0,0,op!M170))</f>
        <v/>
      </c>
      <c r="N282" s="860" t="str">
        <f>IF(K282="","",IF(op!N170=0,0,op!N170))</f>
        <v/>
      </c>
      <c r="O282" s="990" t="str">
        <f t="shared" si="130"/>
        <v/>
      </c>
      <c r="P282" s="991" t="str">
        <f t="shared" si="131"/>
        <v/>
      </c>
      <c r="Q282" s="991" t="str">
        <f t="shared" si="132"/>
        <v/>
      </c>
      <c r="R282" s="872"/>
      <c r="S282" s="934" t="str">
        <f t="shared" si="138"/>
        <v/>
      </c>
      <c r="T282" s="934" t="str">
        <f t="shared" si="139"/>
        <v/>
      </c>
      <c r="U282" s="1055" t="str">
        <f t="shared" si="133"/>
        <v/>
      </c>
      <c r="V282" s="6"/>
      <c r="Z282" s="979" t="str">
        <f t="shared" si="140"/>
        <v/>
      </c>
      <c r="AA282" s="980">
        <f>+tab!$C$156</f>
        <v>0.62</v>
      </c>
      <c r="AB282" s="981" t="e">
        <f t="shared" si="134"/>
        <v>#VALUE!</v>
      </c>
      <c r="AC282" s="981" t="e">
        <f t="shared" si="135"/>
        <v>#VALUE!</v>
      </c>
      <c r="AD282" s="981" t="e">
        <f t="shared" si="136"/>
        <v>#VALUE!</v>
      </c>
      <c r="AE282" s="982" t="e">
        <f t="shared" si="141"/>
        <v>#VALUE!</v>
      </c>
      <c r="AF282" s="982" t="e">
        <f t="shared" si="142"/>
        <v>#VALUE!</v>
      </c>
      <c r="AG282" s="983">
        <f>IF(H282&gt;8,tab!C$157,tab!C$160)</f>
        <v>0.5</v>
      </c>
      <c r="AH282" s="957">
        <f t="shared" si="143"/>
        <v>0</v>
      </c>
      <c r="AI282" s="957">
        <f t="shared" si="144"/>
        <v>0</v>
      </c>
      <c r="AJ282" s="984" t="e">
        <f t="shared" si="145"/>
        <v>#VALUE!</v>
      </c>
      <c r="AK282" s="960" t="e">
        <f t="shared" si="146"/>
        <v>#VALUE!</v>
      </c>
      <c r="AL282" s="959">
        <f t="shared" si="147"/>
        <v>30</v>
      </c>
      <c r="AM282" s="959">
        <f t="shared" si="128"/>
        <v>30</v>
      </c>
      <c r="AN282" s="985">
        <f t="shared" si="148"/>
        <v>0</v>
      </c>
      <c r="AS282" s="198"/>
      <c r="AU282" s="39"/>
      <c r="AV282" s="39"/>
    </row>
    <row r="283" spans="3:48" ht="13.15" customHeight="1" x14ac:dyDescent="0.2">
      <c r="C283" s="35"/>
      <c r="D283" s="175" t="str">
        <f>IF(op!D171=0,"",op!D171)</f>
        <v/>
      </c>
      <c r="E283" s="175" t="str">
        <f>IF(op!E171=0,"",op!E171)</f>
        <v/>
      </c>
      <c r="F283" s="175" t="str">
        <f>IF(op!F171=0,"",op!F171)</f>
        <v/>
      </c>
      <c r="G283" s="38" t="str">
        <f>IF(op!G171="","",op!G171+1)</f>
        <v/>
      </c>
      <c r="H283" s="1184" t="str">
        <f>IF(op!H171=0,"",op!H171)</f>
        <v/>
      </c>
      <c r="I283" s="38" t="str">
        <f>IF(op!I171=0,"",op!I171)</f>
        <v/>
      </c>
      <c r="J283" s="177" t="str">
        <f t="shared" si="137"/>
        <v/>
      </c>
      <c r="K283" s="1185" t="str">
        <f>IF(op!K171=0,0,op!K171)</f>
        <v/>
      </c>
      <c r="L283" s="872"/>
      <c r="M283" s="860" t="str">
        <f>IF(K283="","",IF(op!M171=0,0,op!M171))</f>
        <v/>
      </c>
      <c r="N283" s="860" t="str">
        <f>IF(K283="","",IF(op!N171=0,0,op!N171))</f>
        <v/>
      </c>
      <c r="O283" s="990" t="str">
        <f t="shared" si="130"/>
        <v/>
      </c>
      <c r="P283" s="991" t="str">
        <f t="shared" si="131"/>
        <v/>
      </c>
      <c r="Q283" s="991" t="str">
        <f t="shared" si="132"/>
        <v/>
      </c>
      <c r="R283" s="872"/>
      <c r="S283" s="934" t="str">
        <f t="shared" si="138"/>
        <v/>
      </c>
      <c r="T283" s="934" t="str">
        <f t="shared" si="139"/>
        <v/>
      </c>
      <c r="U283" s="1055" t="str">
        <f t="shared" si="133"/>
        <v/>
      </c>
      <c r="V283" s="6"/>
      <c r="Z283" s="979" t="str">
        <f t="shared" si="140"/>
        <v/>
      </c>
      <c r="AA283" s="980">
        <f>+tab!$C$156</f>
        <v>0.62</v>
      </c>
      <c r="AB283" s="981" t="e">
        <f t="shared" si="134"/>
        <v>#VALUE!</v>
      </c>
      <c r="AC283" s="981" t="e">
        <f t="shared" si="135"/>
        <v>#VALUE!</v>
      </c>
      <c r="AD283" s="981" t="e">
        <f t="shared" si="136"/>
        <v>#VALUE!</v>
      </c>
      <c r="AE283" s="982" t="e">
        <f t="shared" si="141"/>
        <v>#VALUE!</v>
      </c>
      <c r="AF283" s="982" t="e">
        <f t="shared" si="142"/>
        <v>#VALUE!</v>
      </c>
      <c r="AG283" s="983">
        <f>IF(H283&gt;8,tab!C$157,tab!C$160)</f>
        <v>0.5</v>
      </c>
      <c r="AH283" s="957">
        <f t="shared" si="143"/>
        <v>0</v>
      </c>
      <c r="AI283" s="957">
        <f t="shared" si="144"/>
        <v>0</v>
      </c>
      <c r="AJ283" s="984" t="e">
        <f t="shared" si="145"/>
        <v>#VALUE!</v>
      </c>
      <c r="AK283" s="960" t="e">
        <f t="shared" si="146"/>
        <v>#VALUE!</v>
      </c>
      <c r="AL283" s="959">
        <f t="shared" si="147"/>
        <v>30</v>
      </c>
      <c r="AM283" s="959">
        <f t="shared" si="128"/>
        <v>30</v>
      </c>
      <c r="AN283" s="985">
        <f t="shared" si="148"/>
        <v>0</v>
      </c>
      <c r="AS283" s="198"/>
      <c r="AU283" s="39"/>
      <c r="AV283" s="39"/>
    </row>
    <row r="284" spans="3:48" ht="13.15" customHeight="1" x14ac:dyDescent="0.2">
      <c r="C284" s="35"/>
      <c r="D284" s="175" t="str">
        <f>IF(op!D172=0,"",op!D172)</f>
        <v/>
      </c>
      <c r="E284" s="175" t="str">
        <f>IF(op!E172=0,"",op!E172)</f>
        <v/>
      </c>
      <c r="F284" s="175" t="str">
        <f>IF(op!F172=0,"",op!F172)</f>
        <v/>
      </c>
      <c r="G284" s="38" t="str">
        <f>IF(op!G172="","",op!G172+1)</f>
        <v/>
      </c>
      <c r="H284" s="1184" t="str">
        <f>IF(op!H172=0,"",op!H172)</f>
        <v/>
      </c>
      <c r="I284" s="38" t="str">
        <f>IF(op!I172=0,"",op!I172)</f>
        <v/>
      </c>
      <c r="J284" s="177" t="str">
        <f t="shared" si="137"/>
        <v/>
      </c>
      <c r="K284" s="1185" t="str">
        <f>IF(op!K172=0,0,op!K172)</f>
        <v/>
      </c>
      <c r="L284" s="872"/>
      <c r="M284" s="860" t="str">
        <f>IF(K284="","",IF(op!M172=0,0,op!M172))</f>
        <v/>
      </c>
      <c r="N284" s="860" t="str">
        <f>IF(K284="","",IF(op!N172=0,0,op!N172))</f>
        <v/>
      </c>
      <c r="O284" s="990" t="str">
        <f t="shared" si="130"/>
        <v/>
      </c>
      <c r="P284" s="991" t="str">
        <f t="shared" si="131"/>
        <v/>
      </c>
      <c r="Q284" s="991" t="str">
        <f t="shared" si="132"/>
        <v/>
      </c>
      <c r="R284" s="872"/>
      <c r="S284" s="934" t="str">
        <f t="shared" si="138"/>
        <v/>
      </c>
      <c r="T284" s="934" t="str">
        <f t="shared" si="139"/>
        <v/>
      </c>
      <c r="U284" s="1055" t="str">
        <f t="shared" si="133"/>
        <v/>
      </c>
      <c r="V284" s="6"/>
      <c r="Z284" s="979" t="str">
        <f t="shared" si="140"/>
        <v/>
      </c>
      <c r="AA284" s="980">
        <f>+tab!$C$156</f>
        <v>0.62</v>
      </c>
      <c r="AB284" s="981" t="e">
        <f t="shared" si="134"/>
        <v>#VALUE!</v>
      </c>
      <c r="AC284" s="981" t="e">
        <f t="shared" si="135"/>
        <v>#VALUE!</v>
      </c>
      <c r="AD284" s="981" t="e">
        <f t="shared" si="136"/>
        <v>#VALUE!</v>
      </c>
      <c r="AE284" s="982" t="e">
        <f t="shared" si="141"/>
        <v>#VALUE!</v>
      </c>
      <c r="AF284" s="982" t="e">
        <f t="shared" si="142"/>
        <v>#VALUE!</v>
      </c>
      <c r="AG284" s="983">
        <f>IF(H284&gt;8,tab!C$157,tab!C$160)</f>
        <v>0.5</v>
      </c>
      <c r="AH284" s="957">
        <f t="shared" si="143"/>
        <v>0</v>
      </c>
      <c r="AI284" s="957">
        <f t="shared" si="144"/>
        <v>0</v>
      </c>
      <c r="AJ284" s="984" t="e">
        <f t="shared" si="145"/>
        <v>#VALUE!</v>
      </c>
      <c r="AK284" s="960" t="e">
        <f t="shared" si="146"/>
        <v>#VALUE!</v>
      </c>
      <c r="AL284" s="959">
        <f t="shared" si="147"/>
        <v>30</v>
      </c>
      <c r="AM284" s="959">
        <f t="shared" si="128"/>
        <v>30</v>
      </c>
      <c r="AN284" s="985">
        <f t="shared" si="148"/>
        <v>0</v>
      </c>
      <c r="AS284" s="198"/>
      <c r="AU284" s="39"/>
      <c r="AV284" s="39"/>
    </row>
    <row r="285" spans="3:48" ht="13.15" customHeight="1" x14ac:dyDescent="0.2">
      <c r="C285" s="35"/>
      <c r="D285" s="175" t="str">
        <f>IF(op!D173=0,"",op!D173)</f>
        <v/>
      </c>
      <c r="E285" s="175" t="str">
        <f>IF(op!E173=0,"",op!E173)</f>
        <v/>
      </c>
      <c r="F285" s="175" t="str">
        <f>IF(op!F173=0,"",op!F173)</f>
        <v/>
      </c>
      <c r="G285" s="38" t="str">
        <f>IF(op!G173="","",op!G173+1)</f>
        <v/>
      </c>
      <c r="H285" s="1184" t="str">
        <f>IF(op!H173=0,"",op!H173)</f>
        <v/>
      </c>
      <c r="I285" s="38" t="str">
        <f>IF(op!I173=0,"",op!I173)</f>
        <v/>
      </c>
      <c r="J285" s="177" t="str">
        <f t="shared" si="137"/>
        <v/>
      </c>
      <c r="K285" s="1185" t="str">
        <f>IF(op!K173=0,0,op!K173)</f>
        <v/>
      </c>
      <c r="L285" s="872"/>
      <c r="M285" s="860" t="str">
        <f>IF(K285="","",IF(op!M173=0,0,op!M173))</f>
        <v/>
      </c>
      <c r="N285" s="860" t="str">
        <f>IF(K285="","",IF(op!N173=0,0,op!N173))</f>
        <v/>
      </c>
      <c r="O285" s="990" t="str">
        <f t="shared" si="130"/>
        <v/>
      </c>
      <c r="P285" s="991" t="str">
        <f t="shared" si="131"/>
        <v/>
      </c>
      <c r="Q285" s="991" t="str">
        <f t="shared" si="132"/>
        <v/>
      </c>
      <c r="R285" s="872"/>
      <c r="S285" s="934" t="str">
        <f t="shared" si="138"/>
        <v/>
      </c>
      <c r="T285" s="934" t="str">
        <f t="shared" si="139"/>
        <v/>
      </c>
      <c r="U285" s="1055" t="str">
        <f t="shared" si="133"/>
        <v/>
      </c>
      <c r="V285" s="6"/>
      <c r="Z285" s="979" t="str">
        <f t="shared" si="140"/>
        <v/>
      </c>
      <c r="AA285" s="980">
        <f>+tab!$C$156</f>
        <v>0.62</v>
      </c>
      <c r="AB285" s="981" t="e">
        <f t="shared" si="134"/>
        <v>#VALUE!</v>
      </c>
      <c r="AC285" s="981" t="e">
        <f t="shared" si="135"/>
        <v>#VALUE!</v>
      </c>
      <c r="AD285" s="981" t="e">
        <f t="shared" si="136"/>
        <v>#VALUE!</v>
      </c>
      <c r="AE285" s="982" t="e">
        <f t="shared" si="141"/>
        <v>#VALUE!</v>
      </c>
      <c r="AF285" s="982" t="e">
        <f t="shared" si="142"/>
        <v>#VALUE!</v>
      </c>
      <c r="AG285" s="983">
        <f>IF(H285&gt;8,tab!C$157,tab!C$160)</f>
        <v>0.5</v>
      </c>
      <c r="AH285" s="957">
        <f t="shared" si="143"/>
        <v>0</v>
      </c>
      <c r="AI285" s="957">
        <f t="shared" si="144"/>
        <v>0</v>
      </c>
      <c r="AJ285" s="984" t="e">
        <f t="shared" si="145"/>
        <v>#VALUE!</v>
      </c>
      <c r="AK285" s="960" t="e">
        <f t="shared" si="146"/>
        <v>#VALUE!</v>
      </c>
      <c r="AL285" s="959">
        <f t="shared" si="147"/>
        <v>30</v>
      </c>
      <c r="AM285" s="959">
        <f t="shared" si="128"/>
        <v>30</v>
      </c>
      <c r="AN285" s="985">
        <f t="shared" si="148"/>
        <v>0</v>
      </c>
      <c r="AS285" s="198"/>
      <c r="AU285" s="39"/>
      <c r="AV285" s="39"/>
    </row>
    <row r="286" spans="3:48" ht="13.15" customHeight="1" x14ac:dyDescent="0.2">
      <c r="C286" s="35"/>
      <c r="D286" s="175" t="str">
        <f>IF(op!D174=0,"",op!D174)</f>
        <v/>
      </c>
      <c r="E286" s="175" t="str">
        <f>IF(op!E174=0,"",op!E174)</f>
        <v/>
      </c>
      <c r="F286" s="175" t="str">
        <f>IF(op!F174=0,"",op!F174)</f>
        <v/>
      </c>
      <c r="G286" s="38" t="str">
        <f>IF(op!G174="","",op!G174+1)</f>
        <v/>
      </c>
      <c r="H286" s="1184" t="str">
        <f>IF(op!H174=0,"",op!H174)</f>
        <v/>
      </c>
      <c r="I286" s="38" t="str">
        <f>IF(op!I174=0,"",op!I174)</f>
        <v/>
      </c>
      <c r="J286" s="177" t="str">
        <f t="shared" si="137"/>
        <v/>
      </c>
      <c r="K286" s="1185" t="str">
        <f>IF(op!K174=0,0,op!K174)</f>
        <v/>
      </c>
      <c r="L286" s="872"/>
      <c r="M286" s="860" t="str">
        <f>IF(K286="","",IF(op!M174=0,0,op!M174))</f>
        <v/>
      </c>
      <c r="N286" s="860" t="str">
        <f>IF(K286="","",IF(op!N174=0,0,op!N174))</f>
        <v/>
      </c>
      <c r="O286" s="990" t="str">
        <f t="shared" si="130"/>
        <v/>
      </c>
      <c r="P286" s="991" t="str">
        <f t="shared" si="131"/>
        <v/>
      </c>
      <c r="Q286" s="991" t="str">
        <f t="shared" si="132"/>
        <v/>
      </c>
      <c r="R286" s="872"/>
      <c r="S286" s="934" t="str">
        <f t="shared" si="138"/>
        <v/>
      </c>
      <c r="T286" s="934" t="str">
        <f t="shared" si="139"/>
        <v/>
      </c>
      <c r="U286" s="1055" t="str">
        <f t="shared" si="133"/>
        <v/>
      </c>
      <c r="V286" s="6"/>
      <c r="Z286" s="979" t="str">
        <f t="shared" si="140"/>
        <v/>
      </c>
      <c r="AA286" s="980">
        <f>+tab!$C$156</f>
        <v>0.62</v>
      </c>
      <c r="AB286" s="981" t="e">
        <f t="shared" si="134"/>
        <v>#VALUE!</v>
      </c>
      <c r="AC286" s="981" t="e">
        <f t="shared" si="135"/>
        <v>#VALUE!</v>
      </c>
      <c r="AD286" s="981" t="e">
        <f t="shared" si="136"/>
        <v>#VALUE!</v>
      </c>
      <c r="AE286" s="982" t="e">
        <f t="shared" si="141"/>
        <v>#VALUE!</v>
      </c>
      <c r="AF286" s="982" t="e">
        <f t="shared" si="142"/>
        <v>#VALUE!</v>
      </c>
      <c r="AG286" s="983">
        <f>IF(H286&gt;8,tab!C$157,tab!C$160)</f>
        <v>0.5</v>
      </c>
      <c r="AH286" s="957">
        <f t="shared" si="143"/>
        <v>0</v>
      </c>
      <c r="AI286" s="957">
        <f t="shared" si="144"/>
        <v>0</v>
      </c>
      <c r="AJ286" s="984" t="e">
        <f t="shared" si="145"/>
        <v>#VALUE!</v>
      </c>
      <c r="AK286" s="960" t="e">
        <f t="shared" si="146"/>
        <v>#VALUE!</v>
      </c>
      <c r="AL286" s="959">
        <f t="shared" si="147"/>
        <v>30</v>
      </c>
      <c r="AM286" s="959">
        <f t="shared" si="128"/>
        <v>30</v>
      </c>
      <c r="AN286" s="985">
        <f t="shared" si="148"/>
        <v>0</v>
      </c>
      <c r="AS286" s="198"/>
      <c r="AU286" s="39"/>
      <c r="AV286" s="39"/>
    </row>
    <row r="287" spans="3:48" ht="13.15" customHeight="1" x14ac:dyDescent="0.2">
      <c r="C287" s="35"/>
      <c r="D287" s="175" t="str">
        <f>IF(op!D175=0,"",op!D175)</f>
        <v/>
      </c>
      <c r="E287" s="175" t="str">
        <f>IF(op!E175=0,"",op!E175)</f>
        <v/>
      </c>
      <c r="F287" s="175" t="str">
        <f>IF(op!F175=0,"",op!F175)</f>
        <v/>
      </c>
      <c r="G287" s="38" t="str">
        <f>IF(op!G175="","",op!G175+1)</f>
        <v/>
      </c>
      <c r="H287" s="1184" t="str">
        <f>IF(op!H175=0,"",op!H175)</f>
        <v/>
      </c>
      <c r="I287" s="38" t="str">
        <f>IF(op!I175=0,"",op!I175)</f>
        <v/>
      </c>
      <c r="J287" s="177" t="str">
        <f t="shared" si="137"/>
        <v/>
      </c>
      <c r="K287" s="1185" t="str">
        <f>IF(op!K175=0,0,op!K175)</f>
        <v/>
      </c>
      <c r="L287" s="872"/>
      <c r="M287" s="860" t="str">
        <f>IF(K287="","",IF(op!M175=0,0,op!M175))</f>
        <v/>
      </c>
      <c r="N287" s="860" t="str">
        <f>IF(K287="","",IF(op!N175=0,0,op!N175))</f>
        <v/>
      </c>
      <c r="O287" s="990" t="str">
        <f t="shared" si="130"/>
        <v/>
      </c>
      <c r="P287" s="991" t="str">
        <f t="shared" si="131"/>
        <v/>
      </c>
      <c r="Q287" s="991" t="str">
        <f t="shared" si="132"/>
        <v/>
      </c>
      <c r="R287" s="872"/>
      <c r="S287" s="934" t="str">
        <f t="shared" si="138"/>
        <v/>
      </c>
      <c r="T287" s="934" t="str">
        <f t="shared" si="139"/>
        <v/>
      </c>
      <c r="U287" s="1055" t="str">
        <f t="shared" si="133"/>
        <v/>
      </c>
      <c r="V287" s="6"/>
      <c r="Z287" s="979" t="str">
        <f t="shared" si="140"/>
        <v/>
      </c>
      <c r="AA287" s="980">
        <f>+tab!$C$156</f>
        <v>0.62</v>
      </c>
      <c r="AB287" s="981" t="e">
        <f t="shared" si="134"/>
        <v>#VALUE!</v>
      </c>
      <c r="AC287" s="981" t="e">
        <f t="shared" si="135"/>
        <v>#VALUE!</v>
      </c>
      <c r="AD287" s="981" t="e">
        <f t="shared" si="136"/>
        <v>#VALUE!</v>
      </c>
      <c r="AE287" s="982" t="e">
        <f t="shared" si="141"/>
        <v>#VALUE!</v>
      </c>
      <c r="AF287" s="982" t="e">
        <f t="shared" si="142"/>
        <v>#VALUE!</v>
      </c>
      <c r="AG287" s="983">
        <f>IF(H287&gt;8,tab!C$157,tab!C$160)</f>
        <v>0.5</v>
      </c>
      <c r="AH287" s="957">
        <f t="shared" si="143"/>
        <v>0</v>
      </c>
      <c r="AI287" s="957">
        <f t="shared" si="144"/>
        <v>0</v>
      </c>
      <c r="AJ287" s="984" t="e">
        <f t="shared" si="145"/>
        <v>#VALUE!</v>
      </c>
      <c r="AK287" s="960" t="e">
        <f t="shared" si="146"/>
        <v>#VALUE!</v>
      </c>
      <c r="AL287" s="959">
        <f t="shared" si="147"/>
        <v>30</v>
      </c>
      <c r="AM287" s="959">
        <f t="shared" si="128"/>
        <v>30</v>
      </c>
      <c r="AN287" s="985">
        <f t="shared" si="148"/>
        <v>0</v>
      </c>
      <c r="AS287" s="198"/>
      <c r="AU287" s="39"/>
      <c r="AV287" s="39"/>
    </row>
    <row r="288" spans="3:48" ht="13.15" customHeight="1" x14ac:dyDescent="0.2">
      <c r="C288" s="35"/>
      <c r="D288" s="175" t="str">
        <f>IF(op!D176=0,"",op!D176)</f>
        <v/>
      </c>
      <c r="E288" s="175" t="str">
        <f>IF(op!E176=0,"",op!E176)</f>
        <v/>
      </c>
      <c r="F288" s="175" t="str">
        <f>IF(op!F176=0,"",op!F176)</f>
        <v/>
      </c>
      <c r="G288" s="38" t="str">
        <f>IF(op!G176="","",op!G176+1)</f>
        <v/>
      </c>
      <c r="H288" s="1184" t="str">
        <f>IF(op!H176=0,"",op!H176)</f>
        <v/>
      </c>
      <c r="I288" s="38" t="str">
        <f>IF(op!I176=0,"",op!I176)</f>
        <v/>
      </c>
      <c r="J288" s="177" t="str">
        <f t="shared" si="137"/>
        <v/>
      </c>
      <c r="K288" s="1185" t="str">
        <f>IF(op!K176=0,0,op!K176)</f>
        <v/>
      </c>
      <c r="L288" s="872"/>
      <c r="M288" s="860" t="str">
        <f>IF(K288="","",IF(op!M176=0,0,op!M176))</f>
        <v/>
      </c>
      <c r="N288" s="860" t="str">
        <f>IF(K288="","",IF(op!N176=0,0,op!N176))</f>
        <v/>
      </c>
      <c r="O288" s="990" t="str">
        <f t="shared" si="130"/>
        <v/>
      </c>
      <c r="P288" s="991" t="str">
        <f t="shared" si="131"/>
        <v/>
      </c>
      <c r="Q288" s="991" t="str">
        <f t="shared" si="132"/>
        <v/>
      </c>
      <c r="R288" s="872"/>
      <c r="S288" s="934" t="str">
        <f t="shared" si="138"/>
        <v/>
      </c>
      <c r="T288" s="934" t="str">
        <f t="shared" si="139"/>
        <v/>
      </c>
      <c r="U288" s="1055" t="str">
        <f t="shared" si="133"/>
        <v/>
      </c>
      <c r="V288" s="6"/>
      <c r="Z288" s="979" t="str">
        <f t="shared" si="140"/>
        <v/>
      </c>
      <c r="AA288" s="980">
        <f>+tab!$C$156</f>
        <v>0.62</v>
      </c>
      <c r="AB288" s="981" t="e">
        <f t="shared" si="134"/>
        <v>#VALUE!</v>
      </c>
      <c r="AC288" s="981" t="e">
        <f t="shared" si="135"/>
        <v>#VALUE!</v>
      </c>
      <c r="AD288" s="981" t="e">
        <f t="shared" si="136"/>
        <v>#VALUE!</v>
      </c>
      <c r="AE288" s="982" t="e">
        <f t="shared" si="141"/>
        <v>#VALUE!</v>
      </c>
      <c r="AF288" s="982" t="e">
        <f t="shared" si="142"/>
        <v>#VALUE!</v>
      </c>
      <c r="AG288" s="983">
        <f>IF(H288&gt;8,tab!C$157,tab!C$160)</f>
        <v>0.5</v>
      </c>
      <c r="AH288" s="957">
        <f t="shared" si="143"/>
        <v>0</v>
      </c>
      <c r="AI288" s="957">
        <f t="shared" si="144"/>
        <v>0</v>
      </c>
      <c r="AJ288" s="984" t="e">
        <f t="shared" si="145"/>
        <v>#VALUE!</v>
      </c>
      <c r="AK288" s="960" t="e">
        <f t="shared" si="146"/>
        <v>#VALUE!</v>
      </c>
      <c r="AL288" s="959">
        <f t="shared" si="147"/>
        <v>30</v>
      </c>
      <c r="AM288" s="959">
        <f t="shared" si="128"/>
        <v>30</v>
      </c>
      <c r="AN288" s="985">
        <f t="shared" si="148"/>
        <v>0</v>
      </c>
      <c r="AS288" s="198"/>
      <c r="AU288" s="39"/>
      <c r="AV288" s="39"/>
    </row>
    <row r="289" spans="3:48" ht="13.15" customHeight="1" x14ac:dyDescent="0.2">
      <c r="C289" s="35"/>
      <c r="D289" s="175" t="str">
        <f>IF(op!D177=0,"",op!D177)</f>
        <v/>
      </c>
      <c r="E289" s="175" t="str">
        <f>IF(op!E177=0,"",op!E177)</f>
        <v/>
      </c>
      <c r="F289" s="175" t="str">
        <f>IF(op!F177=0,"",op!F177)</f>
        <v/>
      </c>
      <c r="G289" s="38" t="str">
        <f>IF(op!G177="","",op!G177+1)</f>
        <v/>
      </c>
      <c r="H289" s="1184" t="str">
        <f>IF(op!H177=0,"",op!H177)</f>
        <v/>
      </c>
      <c r="I289" s="38" t="str">
        <f>IF(op!I177=0,"",op!I177)</f>
        <v/>
      </c>
      <c r="J289" s="177" t="str">
        <f t="shared" si="137"/>
        <v/>
      </c>
      <c r="K289" s="1185" t="str">
        <f>IF(op!K177=0,0,op!K177)</f>
        <v/>
      </c>
      <c r="L289" s="872"/>
      <c r="M289" s="860" t="str">
        <f>IF(K289="","",IF(op!M177=0,0,op!M177))</f>
        <v/>
      </c>
      <c r="N289" s="860" t="str">
        <f>IF(K289="","",IF(op!N177=0,0,op!N177))</f>
        <v/>
      </c>
      <c r="O289" s="990" t="str">
        <f t="shared" si="130"/>
        <v/>
      </c>
      <c r="P289" s="991" t="str">
        <f t="shared" si="131"/>
        <v/>
      </c>
      <c r="Q289" s="991" t="str">
        <f t="shared" si="132"/>
        <v/>
      </c>
      <c r="R289" s="872"/>
      <c r="S289" s="934" t="str">
        <f t="shared" si="138"/>
        <v/>
      </c>
      <c r="T289" s="934" t="str">
        <f t="shared" si="139"/>
        <v/>
      </c>
      <c r="U289" s="1055" t="str">
        <f t="shared" si="133"/>
        <v/>
      </c>
      <c r="V289" s="6"/>
      <c r="Z289" s="979" t="str">
        <f t="shared" si="140"/>
        <v/>
      </c>
      <c r="AA289" s="980">
        <f>+tab!$C$156</f>
        <v>0.62</v>
      </c>
      <c r="AB289" s="981" t="e">
        <f t="shared" si="134"/>
        <v>#VALUE!</v>
      </c>
      <c r="AC289" s="981" t="e">
        <f t="shared" si="135"/>
        <v>#VALUE!</v>
      </c>
      <c r="AD289" s="981" t="e">
        <f t="shared" si="136"/>
        <v>#VALUE!</v>
      </c>
      <c r="AE289" s="982" t="e">
        <f t="shared" si="141"/>
        <v>#VALUE!</v>
      </c>
      <c r="AF289" s="982" t="e">
        <f t="shared" si="142"/>
        <v>#VALUE!</v>
      </c>
      <c r="AG289" s="983">
        <f>IF(H289&gt;8,tab!C$157,tab!C$160)</f>
        <v>0.5</v>
      </c>
      <c r="AH289" s="957">
        <f t="shared" si="143"/>
        <v>0</v>
      </c>
      <c r="AI289" s="957">
        <f t="shared" si="144"/>
        <v>0</v>
      </c>
      <c r="AJ289" s="984" t="e">
        <f t="shared" si="145"/>
        <v>#VALUE!</v>
      </c>
      <c r="AK289" s="960" t="e">
        <f t="shared" si="146"/>
        <v>#VALUE!</v>
      </c>
      <c r="AL289" s="959">
        <f t="shared" si="147"/>
        <v>30</v>
      </c>
      <c r="AM289" s="959">
        <f t="shared" si="128"/>
        <v>30</v>
      </c>
      <c r="AN289" s="985">
        <f t="shared" si="148"/>
        <v>0</v>
      </c>
      <c r="AS289" s="198"/>
      <c r="AU289" s="39"/>
      <c r="AV289" s="39"/>
    </row>
    <row r="290" spans="3:48" ht="13.15" customHeight="1" x14ac:dyDescent="0.2">
      <c r="C290" s="35"/>
      <c r="D290" s="175" t="str">
        <f>IF(op!D178=0,"",op!D178)</f>
        <v/>
      </c>
      <c r="E290" s="175" t="str">
        <f>IF(op!E178=0,"",op!E178)</f>
        <v/>
      </c>
      <c r="F290" s="175" t="str">
        <f>IF(op!F178=0,"",op!F178)</f>
        <v/>
      </c>
      <c r="G290" s="38" t="str">
        <f>IF(op!G178="","",op!G178+1)</f>
        <v/>
      </c>
      <c r="H290" s="1184" t="str">
        <f>IF(op!H178=0,"",op!H178)</f>
        <v/>
      </c>
      <c r="I290" s="38" t="str">
        <f>IF(op!I178=0,"",op!I178)</f>
        <v/>
      </c>
      <c r="J290" s="177" t="str">
        <f t="shared" si="137"/>
        <v/>
      </c>
      <c r="K290" s="1185" t="str">
        <f>IF(op!K178=0,0,op!K178)</f>
        <v/>
      </c>
      <c r="L290" s="872"/>
      <c r="M290" s="860" t="str">
        <f>IF(K290="","",IF(op!M178=0,0,op!M178))</f>
        <v/>
      </c>
      <c r="N290" s="860" t="str">
        <f>IF(K290="","",IF(op!N178=0,0,op!N178))</f>
        <v/>
      </c>
      <c r="O290" s="990" t="str">
        <f t="shared" si="130"/>
        <v/>
      </c>
      <c r="P290" s="991" t="str">
        <f t="shared" si="131"/>
        <v/>
      </c>
      <c r="Q290" s="991" t="str">
        <f t="shared" si="132"/>
        <v/>
      </c>
      <c r="R290" s="872"/>
      <c r="S290" s="934" t="str">
        <f t="shared" si="138"/>
        <v/>
      </c>
      <c r="T290" s="934" t="str">
        <f t="shared" si="139"/>
        <v/>
      </c>
      <c r="U290" s="1055" t="str">
        <f t="shared" si="133"/>
        <v/>
      </c>
      <c r="V290" s="6"/>
      <c r="Z290" s="979" t="str">
        <f t="shared" si="140"/>
        <v/>
      </c>
      <c r="AA290" s="980">
        <f>+tab!$C$156</f>
        <v>0.62</v>
      </c>
      <c r="AB290" s="981" t="e">
        <f t="shared" si="134"/>
        <v>#VALUE!</v>
      </c>
      <c r="AC290" s="981" t="e">
        <f t="shared" si="135"/>
        <v>#VALUE!</v>
      </c>
      <c r="AD290" s="981" t="e">
        <f t="shared" si="136"/>
        <v>#VALUE!</v>
      </c>
      <c r="AE290" s="982" t="e">
        <f t="shared" si="141"/>
        <v>#VALUE!</v>
      </c>
      <c r="AF290" s="982" t="e">
        <f t="shared" si="142"/>
        <v>#VALUE!</v>
      </c>
      <c r="AG290" s="983">
        <f>IF(H290&gt;8,tab!C$157,tab!C$160)</f>
        <v>0.5</v>
      </c>
      <c r="AH290" s="957">
        <f t="shared" si="143"/>
        <v>0</v>
      </c>
      <c r="AI290" s="957">
        <f t="shared" si="144"/>
        <v>0</v>
      </c>
      <c r="AJ290" s="984" t="e">
        <f t="shared" si="145"/>
        <v>#VALUE!</v>
      </c>
      <c r="AK290" s="960" t="e">
        <f t="shared" si="146"/>
        <v>#VALUE!</v>
      </c>
      <c r="AL290" s="959">
        <f t="shared" si="147"/>
        <v>30</v>
      </c>
      <c r="AM290" s="959">
        <f t="shared" si="128"/>
        <v>30</v>
      </c>
      <c r="AN290" s="985">
        <f t="shared" si="148"/>
        <v>0</v>
      </c>
      <c r="AS290" s="198"/>
      <c r="AU290" s="39"/>
      <c r="AV290" s="39"/>
    </row>
    <row r="291" spans="3:48" ht="13.15" customHeight="1" x14ac:dyDescent="0.2">
      <c r="C291" s="35"/>
      <c r="D291" s="175" t="str">
        <f>IF(op!D179=0,"",op!D179)</f>
        <v/>
      </c>
      <c r="E291" s="175" t="str">
        <f>IF(op!E179=0,"",op!E179)</f>
        <v/>
      </c>
      <c r="F291" s="175" t="str">
        <f>IF(op!F179=0,"",op!F179)</f>
        <v/>
      </c>
      <c r="G291" s="38" t="str">
        <f>IF(op!G179="","",op!G179+1)</f>
        <v/>
      </c>
      <c r="H291" s="1184" t="str">
        <f>IF(op!H179=0,"",op!H179)</f>
        <v/>
      </c>
      <c r="I291" s="38" t="str">
        <f>IF(op!I179=0,"",op!I179)</f>
        <v/>
      </c>
      <c r="J291" s="177" t="str">
        <f t="shared" si="137"/>
        <v/>
      </c>
      <c r="K291" s="1185" t="str">
        <f>IF(op!K179=0,0,op!K179)</f>
        <v/>
      </c>
      <c r="L291" s="872"/>
      <c r="M291" s="860" t="str">
        <f>IF(K291="","",IF(op!M179=0,0,op!M179))</f>
        <v/>
      </c>
      <c r="N291" s="860" t="str">
        <f>IF(K291="","",IF(op!N179=0,0,op!N179))</f>
        <v/>
      </c>
      <c r="O291" s="990" t="str">
        <f t="shared" si="130"/>
        <v/>
      </c>
      <c r="P291" s="991" t="str">
        <f t="shared" si="131"/>
        <v/>
      </c>
      <c r="Q291" s="991" t="str">
        <f t="shared" si="132"/>
        <v/>
      </c>
      <c r="R291" s="872"/>
      <c r="S291" s="934" t="str">
        <f t="shared" si="138"/>
        <v/>
      </c>
      <c r="T291" s="934" t="str">
        <f t="shared" si="139"/>
        <v/>
      </c>
      <c r="U291" s="1055" t="str">
        <f t="shared" si="133"/>
        <v/>
      </c>
      <c r="V291" s="6"/>
      <c r="Z291" s="979" t="str">
        <f t="shared" si="140"/>
        <v/>
      </c>
      <c r="AA291" s="980">
        <f>+tab!$C$156</f>
        <v>0.62</v>
      </c>
      <c r="AB291" s="981" t="e">
        <f t="shared" si="134"/>
        <v>#VALUE!</v>
      </c>
      <c r="AC291" s="981" t="e">
        <f t="shared" si="135"/>
        <v>#VALUE!</v>
      </c>
      <c r="AD291" s="981" t="e">
        <f t="shared" si="136"/>
        <v>#VALUE!</v>
      </c>
      <c r="AE291" s="982" t="e">
        <f t="shared" si="141"/>
        <v>#VALUE!</v>
      </c>
      <c r="AF291" s="982" t="e">
        <f t="shared" si="142"/>
        <v>#VALUE!</v>
      </c>
      <c r="AG291" s="983">
        <f>IF(H291&gt;8,tab!C$157,tab!C$160)</f>
        <v>0.5</v>
      </c>
      <c r="AH291" s="957">
        <f t="shared" si="143"/>
        <v>0</v>
      </c>
      <c r="AI291" s="957">
        <f t="shared" si="144"/>
        <v>0</v>
      </c>
      <c r="AJ291" s="984" t="e">
        <f t="shared" si="145"/>
        <v>#VALUE!</v>
      </c>
      <c r="AK291" s="960" t="e">
        <f t="shared" si="146"/>
        <v>#VALUE!</v>
      </c>
      <c r="AL291" s="959">
        <f t="shared" si="147"/>
        <v>30</v>
      </c>
      <c r="AM291" s="959">
        <f t="shared" si="128"/>
        <v>30</v>
      </c>
      <c r="AN291" s="985">
        <f t="shared" si="148"/>
        <v>0</v>
      </c>
      <c r="AS291" s="198"/>
      <c r="AU291" s="39"/>
      <c r="AV291" s="39"/>
    </row>
    <row r="292" spans="3:48" ht="13.15" customHeight="1" x14ac:dyDescent="0.2">
      <c r="C292" s="35"/>
      <c r="D292" s="175" t="str">
        <f>IF(op!D180=0,"",op!D180)</f>
        <v/>
      </c>
      <c r="E292" s="175" t="str">
        <f>IF(op!E180=0,"",op!E180)</f>
        <v/>
      </c>
      <c r="F292" s="175" t="str">
        <f>IF(op!F180=0,"",op!F180)</f>
        <v/>
      </c>
      <c r="G292" s="38" t="str">
        <f>IF(op!G180="","",op!G180+1)</f>
        <v/>
      </c>
      <c r="H292" s="1184" t="str">
        <f>IF(op!H180=0,"",op!H180)</f>
        <v/>
      </c>
      <c r="I292" s="38" t="str">
        <f>IF(op!I180=0,"",op!I180)</f>
        <v/>
      </c>
      <c r="J292" s="177" t="str">
        <f t="shared" si="137"/>
        <v/>
      </c>
      <c r="K292" s="1185" t="str">
        <f>IF(op!K180=0,0,op!K180)</f>
        <v/>
      </c>
      <c r="L292" s="872"/>
      <c r="M292" s="860" t="str">
        <f>IF(K292="","",IF(op!M180=0,0,op!M180))</f>
        <v/>
      </c>
      <c r="N292" s="860" t="str">
        <f>IF(K292="","",IF(op!N180=0,0,op!N180))</f>
        <v/>
      </c>
      <c r="O292" s="990" t="str">
        <f t="shared" si="130"/>
        <v/>
      </c>
      <c r="P292" s="991" t="str">
        <f t="shared" si="131"/>
        <v/>
      </c>
      <c r="Q292" s="991" t="str">
        <f t="shared" si="132"/>
        <v/>
      </c>
      <c r="R292" s="872"/>
      <c r="S292" s="934" t="str">
        <f t="shared" si="138"/>
        <v/>
      </c>
      <c r="T292" s="934" t="str">
        <f t="shared" si="139"/>
        <v/>
      </c>
      <c r="U292" s="1055" t="str">
        <f t="shared" si="133"/>
        <v/>
      </c>
      <c r="V292" s="6"/>
      <c r="Z292" s="979" t="str">
        <f t="shared" si="140"/>
        <v/>
      </c>
      <c r="AA292" s="980">
        <f>+tab!$C$156</f>
        <v>0.62</v>
      </c>
      <c r="AB292" s="981" t="e">
        <f t="shared" si="134"/>
        <v>#VALUE!</v>
      </c>
      <c r="AC292" s="981" t="e">
        <f t="shared" si="135"/>
        <v>#VALUE!</v>
      </c>
      <c r="AD292" s="981" t="e">
        <f t="shared" si="136"/>
        <v>#VALUE!</v>
      </c>
      <c r="AE292" s="982" t="e">
        <f t="shared" si="141"/>
        <v>#VALUE!</v>
      </c>
      <c r="AF292" s="982" t="e">
        <f t="shared" si="142"/>
        <v>#VALUE!</v>
      </c>
      <c r="AG292" s="983">
        <f>IF(H292&gt;8,tab!C$157,tab!C$160)</f>
        <v>0.5</v>
      </c>
      <c r="AH292" s="957">
        <f t="shared" si="143"/>
        <v>0</v>
      </c>
      <c r="AI292" s="957">
        <f t="shared" si="144"/>
        <v>0</v>
      </c>
      <c r="AJ292" s="984" t="e">
        <f t="shared" si="145"/>
        <v>#VALUE!</v>
      </c>
      <c r="AK292" s="960" t="e">
        <f t="shared" si="146"/>
        <v>#VALUE!</v>
      </c>
      <c r="AL292" s="959">
        <f t="shared" si="147"/>
        <v>30</v>
      </c>
      <c r="AM292" s="959">
        <f t="shared" si="128"/>
        <v>30</v>
      </c>
      <c r="AN292" s="985">
        <f t="shared" si="148"/>
        <v>0</v>
      </c>
      <c r="AS292" s="198"/>
      <c r="AU292" s="39"/>
      <c r="AV292" s="39"/>
    </row>
    <row r="293" spans="3:48" ht="13.15" customHeight="1" x14ac:dyDescent="0.2">
      <c r="C293" s="35"/>
      <c r="D293" s="175" t="str">
        <f>IF(op!D181=0,"",op!D181)</f>
        <v/>
      </c>
      <c r="E293" s="175" t="str">
        <f>IF(op!E181=0,"",op!E181)</f>
        <v/>
      </c>
      <c r="F293" s="175" t="str">
        <f>IF(op!F181=0,"",op!F181)</f>
        <v/>
      </c>
      <c r="G293" s="38" t="str">
        <f>IF(op!G181="","",op!G181+1)</f>
        <v/>
      </c>
      <c r="H293" s="1184" t="str">
        <f>IF(op!H181=0,"",op!H181)</f>
        <v/>
      </c>
      <c r="I293" s="38" t="str">
        <f>IF(op!I181=0,"",op!I181)</f>
        <v/>
      </c>
      <c r="J293" s="177" t="str">
        <f t="shared" si="137"/>
        <v/>
      </c>
      <c r="K293" s="1185" t="str">
        <f>IF(op!K181=0,0,op!K181)</f>
        <v/>
      </c>
      <c r="L293" s="872"/>
      <c r="M293" s="860" t="str">
        <f>IF(K293="","",IF(op!M181=0,0,op!M181))</f>
        <v/>
      </c>
      <c r="N293" s="860" t="str">
        <f>IF(K293="","",IF(op!N181=0,0,op!N181))</f>
        <v/>
      </c>
      <c r="O293" s="990" t="str">
        <f t="shared" si="130"/>
        <v/>
      </c>
      <c r="P293" s="991" t="str">
        <f t="shared" si="131"/>
        <v/>
      </c>
      <c r="Q293" s="991" t="str">
        <f t="shared" si="132"/>
        <v/>
      </c>
      <c r="R293" s="872"/>
      <c r="S293" s="934" t="str">
        <f t="shared" si="138"/>
        <v/>
      </c>
      <c r="T293" s="934" t="str">
        <f t="shared" si="139"/>
        <v/>
      </c>
      <c r="U293" s="1055" t="str">
        <f t="shared" si="133"/>
        <v/>
      </c>
      <c r="V293" s="6"/>
      <c r="Z293" s="979" t="str">
        <f t="shared" si="140"/>
        <v/>
      </c>
      <c r="AA293" s="980">
        <f>+tab!$C$156</f>
        <v>0.62</v>
      </c>
      <c r="AB293" s="981" t="e">
        <f t="shared" si="134"/>
        <v>#VALUE!</v>
      </c>
      <c r="AC293" s="981" t="e">
        <f t="shared" si="135"/>
        <v>#VALUE!</v>
      </c>
      <c r="AD293" s="981" t="e">
        <f t="shared" si="136"/>
        <v>#VALUE!</v>
      </c>
      <c r="AE293" s="982" t="e">
        <f t="shared" si="141"/>
        <v>#VALUE!</v>
      </c>
      <c r="AF293" s="982" t="e">
        <f t="shared" si="142"/>
        <v>#VALUE!</v>
      </c>
      <c r="AG293" s="983">
        <f>IF(H293&gt;8,tab!C$157,tab!C$160)</f>
        <v>0.5</v>
      </c>
      <c r="AH293" s="957">
        <f t="shared" si="143"/>
        <v>0</v>
      </c>
      <c r="AI293" s="957">
        <f t="shared" si="144"/>
        <v>0</v>
      </c>
      <c r="AJ293" s="984" t="e">
        <f t="shared" si="145"/>
        <v>#VALUE!</v>
      </c>
      <c r="AK293" s="960" t="e">
        <f t="shared" si="146"/>
        <v>#VALUE!</v>
      </c>
      <c r="AL293" s="959">
        <f t="shared" si="147"/>
        <v>30</v>
      </c>
      <c r="AM293" s="959">
        <f t="shared" si="128"/>
        <v>30</v>
      </c>
      <c r="AN293" s="985">
        <f t="shared" si="148"/>
        <v>0</v>
      </c>
      <c r="AS293" s="198"/>
      <c r="AU293" s="39"/>
      <c r="AV293" s="39"/>
    </row>
    <row r="294" spans="3:48" ht="13.15" customHeight="1" x14ac:dyDescent="0.2">
      <c r="C294" s="35"/>
      <c r="D294" s="175" t="str">
        <f>IF(op!D182=0,"",op!D182)</f>
        <v/>
      </c>
      <c r="E294" s="175" t="str">
        <f>IF(op!E182=0,"",op!E182)</f>
        <v/>
      </c>
      <c r="F294" s="175" t="str">
        <f>IF(op!F182=0,"",op!F182)</f>
        <v/>
      </c>
      <c r="G294" s="38" t="str">
        <f>IF(op!G182="","",op!G182+1)</f>
        <v/>
      </c>
      <c r="H294" s="1184" t="str">
        <f>IF(op!H182=0,"",op!H182)</f>
        <v/>
      </c>
      <c r="I294" s="38" t="str">
        <f>IF(op!I182=0,"",op!I182)</f>
        <v/>
      </c>
      <c r="J294" s="177" t="str">
        <f t="shared" si="137"/>
        <v/>
      </c>
      <c r="K294" s="1185" t="str">
        <f>IF(op!K182=0,0,op!K182)</f>
        <v/>
      </c>
      <c r="L294" s="872"/>
      <c r="M294" s="860" t="str">
        <f>IF(K294="","",IF(op!M182=0,0,op!M182))</f>
        <v/>
      </c>
      <c r="N294" s="860" t="str">
        <f>IF(K294="","",IF(op!N182=0,0,op!N182))</f>
        <v/>
      </c>
      <c r="O294" s="990" t="str">
        <f t="shared" si="130"/>
        <v/>
      </c>
      <c r="P294" s="991" t="str">
        <f t="shared" si="131"/>
        <v/>
      </c>
      <c r="Q294" s="991" t="str">
        <f t="shared" si="132"/>
        <v/>
      </c>
      <c r="R294" s="872"/>
      <c r="S294" s="934" t="str">
        <f t="shared" si="138"/>
        <v/>
      </c>
      <c r="T294" s="934" t="str">
        <f t="shared" si="139"/>
        <v/>
      </c>
      <c r="U294" s="1055" t="str">
        <f t="shared" si="133"/>
        <v/>
      </c>
      <c r="V294" s="6"/>
      <c r="Z294" s="979" t="str">
        <f t="shared" si="140"/>
        <v/>
      </c>
      <c r="AA294" s="980">
        <f>+tab!$C$156</f>
        <v>0.62</v>
      </c>
      <c r="AB294" s="981" t="e">
        <f t="shared" si="134"/>
        <v>#VALUE!</v>
      </c>
      <c r="AC294" s="981" t="e">
        <f t="shared" si="135"/>
        <v>#VALUE!</v>
      </c>
      <c r="AD294" s="981" t="e">
        <f t="shared" si="136"/>
        <v>#VALUE!</v>
      </c>
      <c r="AE294" s="982" t="e">
        <f t="shared" si="141"/>
        <v>#VALUE!</v>
      </c>
      <c r="AF294" s="982" t="e">
        <f t="shared" si="142"/>
        <v>#VALUE!</v>
      </c>
      <c r="AG294" s="983">
        <f>IF(H294&gt;8,tab!C$157,tab!C$160)</f>
        <v>0.5</v>
      </c>
      <c r="AH294" s="957">
        <f t="shared" si="143"/>
        <v>0</v>
      </c>
      <c r="AI294" s="957">
        <f t="shared" si="144"/>
        <v>0</v>
      </c>
      <c r="AJ294" s="984" t="e">
        <f t="shared" si="145"/>
        <v>#VALUE!</v>
      </c>
      <c r="AK294" s="960" t="e">
        <f t="shared" si="146"/>
        <v>#VALUE!</v>
      </c>
      <c r="AL294" s="959">
        <f t="shared" si="147"/>
        <v>30</v>
      </c>
      <c r="AM294" s="959">
        <f t="shared" si="128"/>
        <v>30</v>
      </c>
      <c r="AN294" s="985">
        <f t="shared" si="148"/>
        <v>0</v>
      </c>
      <c r="AS294" s="198"/>
      <c r="AU294" s="39"/>
      <c r="AV294" s="39"/>
    </row>
    <row r="295" spans="3:48" ht="13.15" customHeight="1" x14ac:dyDescent="0.2">
      <c r="C295" s="35"/>
      <c r="D295" s="175" t="str">
        <f>IF(op!D183=0,"",op!D183)</f>
        <v/>
      </c>
      <c r="E295" s="175" t="str">
        <f>IF(op!E183=0,"",op!E183)</f>
        <v/>
      </c>
      <c r="F295" s="175" t="str">
        <f>IF(op!F183=0,"",op!F183)</f>
        <v/>
      </c>
      <c r="G295" s="38" t="str">
        <f>IF(op!G183="","",op!G183+1)</f>
        <v/>
      </c>
      <c r="H295" s="1184" t="str">
        <f>IF(op!H183=0,"",op!H183)</f>
        <v/>
      </c>
      <c r="I295" s="38" t="str">
        <f>IF(op!I183=0,"",op!I183)</f>
        <v/>
      </c>
      <c r="J295" s="177" t="str">
        <f t="shared" si="137"/>
        <v/>
      </c>
      <c r="K295" s="1185" t="str">
        <f>IF(op!K183=0,0,op!K183)</f>
        <v/>
      </c>
      <c r="L295" s="872"/>
      <c r="M295" s="860" t="str">
        <f>IF(K295="","",IF(op!M183=0,0,op!M183))</f>
        <v/>
      </c>
      <c r="N295" s="860" t="str">
        <f>IF(K295="","",IF(op!N183=0,0,op!N183))</f>
        <v/>
      </c>
      <c r="O295" s="990" t="str">
        <f t="shared" si="130"/>
        <v/>
      </c>
      <c r="P295" s="991" t="str">
        <f t="shared" si="131"/>
        <v/>
      </c>
      <c r="Q295" s="991" t="str">
        <f t="shared" si="132"/>
        <v/>
      </c>
      <c r="R295" s="872"/>
      <c r="S295" s="934" t="str">
        <f t="shared" si="138"/>
        <v/>
      </c>
      <c r="T295" s="934" t="str">
        <f t="shared" si="139"/>
        <v/>
      </c>
      <c r="U295" s="1055" t="str">
        <f t="shared" si="133"/>
        <v/>
      </c>
      <c r="V295" s="6"/>
      <c r="Z295" s="979" t="str">
        <f t="shared" si="140"/>
        <v/>
      </c>
      <c r="AA295" s="980">
        <f>+tab!$C$156</f>
        <v>0.62</v>
      </c>
      <c r="AB295" s="981" t="e">
        <f t="shared" si="134"/>
        <v>#VALUE!</v>
      </c>
      <c r="AC295" s="981" t="e">
        <f t="shared" si="135"/>
        <v>#VALUE!</v>
      </c>
      <c r="AD295" s="981" t="e">
        <f t="shared" si="136"/>
        <v>#VALUE!</v>
      </c>
      <c r="AE295" s="982" t="e">
        <f t="shared" si="141"/>
        <v>#VALUE!</v>
      </c>
      <c r="AF295" s="982" t="e">
        <f t="shared" si="142"/>
        <v>#VALUE!</v>
      </c>
      <c r="AG295" s="983">
        <f>IF(H295&gt;8,tab!C$157,tab!C$160)</f>
        <v>0.5</v>
      </c>
      <c r="AH295" s="957">
        <f t="shared" si="143"/>
        <v>0</v>
      </c>
      <c r="AI295" s="957">
        <f t="shared" si="144"/>
        <v>0</v>
      </c>
      <c r="AJ295" s="984" t="e">
        <f t="shared" si="145"/>
        <v>#VALUE!</v>
      </c>
      <c r="AK295" s="960" t="e">
        <f t="shared" si="146"/>
        <v>#VALUE!</v>
      </c>
      <c r="AL295" s="959">
        <f t="shared" si="147"/>
        <v>30</v>
      </c>
      <c r="AM295" s="959">
        <f t="shared" si="128"/>
        <v>30</v>
      </c>
      <c r="AN295" s="985">
        <f t="shared" si="148"/>
        <v>0</v>
      </c>
      <c r="AS295" s="198"/>
      <c r="AU295" s="39"/>
      <c r="AV295" s="39"/>
    </row>
    <row r="296" spans="3:48" ht="13.15" customHeight="1" x14ac:dyDescent="0.2">
      <c r="C296" s="35"/>
      <c r="D296" s="175" t="str">
        <f>IF(op!D184=0,"",op!D184)</f>
        <v/>
      </c>
      <c r="E296" s="175" t="str">
        <f>IF(op!E184=0,"",op!E184)</f>
        <v/>
      </c>
      <c r="F296" s="175" t="str">
        <f>IF(op!F184=0,"",op!F184)</f>
        <v/>
      </c>
      <c r="G296" s="38" t="str">
        <f>IF(op!G184="","",op!G184+1)</f>
        <v/>
      </c>
      <c r="H296" s="1184" t="str">
        <f>IF(op!H184=0,"",op!H184)</f>
        <v/>
      </c>
      <c r="I296" s="38" t="str">
        <f>IF(op!I184=0,"",op!I184)</f>
        <v/>
      </c>
      <c r="J296" s="177" t="str">
        <f t="shared" si="137"/>
        <v/>
      </c>
      <c r="K296" s="1185" t="str">
        <f>IF(op!K184=0,0,op!K184)</f>
        <v/>
      </c>
      <c r="L296" s="872"/>
      <c r="M296" s="860" t="str">
        <f>IF(K296="","",IF(op!M184=0,0,op!M184))</f>
        <v/>
      </c>
      <c r="N296" s="860" t="str">
        <f>IF(K296="","",IF(op!N184=0,0,op!N184))</f>
        <v/>
      </c>
      <c r="O296" s="990" t="str">
        <f t="shared" si="130"/>
        <v/>
      </c>
      <c r="P296" s="991" t="str">
        <f t="shared" si="131"/>
        <v/>
      </c>
      <c r="Q296" s="991" t="str">
        <f t="shared" si="132"/>
        <v/>
      </c>
      <c r="R296" s="872"/>
      <c r="S296" s="934" t="str">
        <f t="shared" si="138"/>
        <v/>
      </c>
      <c r="T296" s="934" t="str">
        <f t="shared" si="139"/>
        <v/>
      </c>
      <c r="U296" s="1055" t="str">
        <f t="shared" si="133"/>
        <v/>
      </c>
      <c r="V296" s="6"/>
      <c r="Z296" s="979" t="str">
        <f t="shared" si="140"/>
        <v/>
      </c>
      <c r="AA296" s="980">
        <f>+tab!$C$156</f>
        <v>0.62</v>
      </c>
      <c r="AB296" s="981" t="e">
        <f t="shared" si="134"/>
        <v>#VALUE!</v>
      </c>
      <c r="AC296" s="981" t="e">
        <f t="shared" si="135"/>
        <v>#VALUE!</v>
      </c>
      <c r="AD296" s="981" t="e">
        <f t="shared" si="136"/>
        <v>#VALUE!</v>
      </c>
      <c r="AE296" s="982" t="e">
        <f t="shared" si="141"/>
        <v>#VALUE!</v>
      </c>
      <c r="AF296" s="982" t="e">
        <f t="shared" si="142"/>
        <v>#VALUE!</v>
      </c>
      <c r="AG296" s="983">
        <f>IF(H296&gt;8,tab!C$157,tab!C$160)</f>
        <v>0.5</v>
      </c>
      <c r="AH296" s="957">
        <f t="shared" si="143"/>
        <v>0</v>
      </c>
      <c r="AI296" s="957">
        <f t="shared" si="144"/>
        <v>0</v>
      </c>
      <c r="AJ296" s="984" t="e">
        <f t="shared" si="145"/>
        <v>#VALUE!</v>
      </c>
      <c r="AK296" s="960" t="e">
        <f t="shared" si="146"/>
        <v>#VALUE!</v>
      </c>
      <c r="AL296" s="959">
        <f t="shared" si="147"/>
        <v>30</v>
      </c>
      <c r="AM296" s="959">
        <f t="shared" si="128"/>
        <v>30</v>
      </c>
      <c r="AN296" s="985">
        <f t="shared" si="148"/>
        <v>0</v>
      </c>
      <c r="AS296" s="198"/>
      <c r="AU296" s="39"/>
      <c r="AV296" s="39"/>
    </row>
    <row r="297" spans="3:48" ht="13.15" customHeight="1" x14ac:dyDescent="0.2">
      <c r="C297" s="35"/>
      <c r="D297" s="175" t="str">
        <f>IF(op!D185=0,"",op!D185)</f>
        <v/>
      </c>
      <c r="E297" s="175" t="str">
        <f>IF(op!E185=0,"",op!E185)</f>
        <v/>
      </c>
      <c r="F297" s="175" t="str">
        <f>IF(op!F185=0,"",op!F185)</f>
        <v/>
      </c>
      <c r="G297" s="38" t="str">
        <f>IF(op!G185="","",op!G185+1)</f>
        <v/>
      </c>
      <c r="H297" s="1184" t="str">
        <f>IF(op!H185=0,"",op!H185)</f>
        <v/>
      </c>
      <c r="I297" s="38" t="str">
        <f>IF(op!I185=0,"",op!I185)</f>
        <v/>
      </c>
      <c r="J297" s="177" t="str">
        <f t="shared" si="137"/>
        <v/>
      </c>
      <c r="K297" s="1185" t="str">
        <f>IF(op!K185=0,0,op!K185)</f>
        <v/>
      </c>
      <c r="L297" s="872"/>
      <c r="M297" s="860" t="str">
        <f>IF(K297="","",IF(op!M185=0,0,op!M185))</f>
        <v/>
      </c>
      <c r="N297" s="860" t="str">
        <f>IF(K297="","",IF(op!N185=0,0,op!N185))</f>
        <v/>
      </c>
      <c r="O297" s="990" t="str">
        <f t="shared" si="130"/>
        <v/>
      </c>
      <c r="P297" s="991" t="str">
        <f t="shared" si="131"/>
        <v/>
      </c>
      <c r="Q297" s="991" t="str">
        <f t="shared" si="132"/>
        <v/>
      </c>
      <c r="R297" s="872"/>
      <c r="S297" s="934" t="str">
        <f t="shared" si="138"/>
        <v/>
      </c>
      <c r="T297" s="934" t="str">
        <f t="shared" si="139"/>
        <v/>
      </c>
      <c r="U297" s="1055" t="str">
        <f t="shared" si="133"/>
        <v/>
      </c>
      <c r="V297" s="6"/>
      <c r="Z297" s="979" t="str">
        <f t="shared" si="140"/>
        <v/>
      </c>
      <c r="AA297" s="980">
        <f>+tab!$C$156</f>
        <v>0.62</v>
      </c>
      <c r="AB297" s="981" t="e">
        <f t="shared" si="134"/>
        <v>#VALUE!</v>
      </c>
      <c r="AC297" s="981" t="e">
        <f t="shared" si="135"/>
        <v>#VALUE!</v>
      </c>
      <c r="AD297" s="981" t="e">
        <f t="shared" si="136"/>
        <v>#VALUE!</v>
      </c>
      <c r="AE297" s="982" t="e">
        <f t="shared" si="141"/>
        <v>#VALUE!</v>
      </c>
      <c r="AF297" s="982" t="e">
        <f t="shared" si="142"/>
        <v>#VALUE!</v>
      </c>
      <c r="AG297" s="983">
        <f>IF(H297&gt;8,tab!C$157,tab!C$160)</f>
        <v>0.5</v>
      </c>
      <c r="AH297" s="957">
        <f t="shared" si="143"/>
        <v>0</v>
      </c>
      <c r="AI297" s="957">
        <f t="shared" si="144"/>
        <v>0</v>
      </c>
      <c r="AJ297" s="984" t="e">
        <f t="shared" si="145"/>
        <v>#VALUE!</v>
      </c>
      <c r="AK297" s="960" t="e">
        <f t="shared" si="146"/>
        <v>#VALUE!</v>
      </c>
      <c r="AL297" s="959">
        <f t="shared" si="147"/>
        <v>30</v>
      </c>
      <c r="AM297" s="959">
        <f t="shared" si="128"/>
        <v>30</v>
      </c>
      <c r="AN297" s="985">
        <f t="shared" si="148"/>
        <v>0</v>
      </c>
      <c r="AS297" s="198"/>
      <c r="AU297" s="39"/>
      <c r="AV297" s="39"/>
    </row>
    <row r="298" spans="3:48" ht="13.15" customHeight="1" x14ac:dyDescent="0.2">
      <c r="C298" s="35"/>
      <c r="D298" s="175" t="str">
        <f>IF(op!D186=0,"",op!D186)</f>
        <v/>
      </c>
      <c r="E298" s="175" t="str">
        <f>IF(op!E186=0,"",op!E186)</f>
        <v/>
      </c>
      <c r="F298" s="175" t="str">
        <f>IF(op!F186=0,"",op!F186)</f>
        <v/>
      </c>
      <c r="G298" s="38" t="str">
        <f>IF(op!G186="","",op!G186+1)</f>
        <v/>
      </c>
      <c r="H298" s="1184" t="str">
        <f>IF(op!H186=0,"",op!H186)</f>
        <v/>
      </c>
      <c r="I298" s="38" t="str">
        <f>IF(op!I186=0,"",op!I186)</f>
        <v/>
      </c>
      <c r="J298" s="177" t="str">
        <f t="shared" si="137"/>
        <v/>
      </c>
      <c r="K298" s="1185" t="str">
        <f>IF(op!K186=0,0,op!K186)</f>
        <v/>
      </c>
      <c r="L298" s="872"/>
      <c r="M298" s="860" t="str">
        <f>IF(K298="","",IF(op!M186=0,0,op!M186))</f>
        <v/>
      </c>
      <c r="N298" s="860" t="str">
        <f>IF(K298="","",IF(op!N186=0,0,op!N186))</f>
        <v/>
      </c>
      <c r="O298" s="990" t="str">
        <f t="shared" si="130"/>
        <v/>
      </c>
      <c r="P298" s="991" t="str">
        <f t="shared" si="131"/>
        <v/>
      </c>
      <c r="Q298" s="991" t="str">
        <f t="shared" si="132"/>
        <v/>
      </c>
      <c r="R298" s="872"/>
      <c r="S298" s="934" t="str">
        <f t="shared" si="138"/>
        <v/>
      </c>
      <c r="T298" s="934" t="str">
        <f t="shared" si="139"/>
        <v/>
      </c>
      <c r="U298" s="1055" t="str">
        <f t="shared" si="133"/>
        <v/>
      </c>
      <c r="V298" s="6"/>
      <c r="Z298" s="979" t="str">
        <f t="shared" si="140"/>
        <v/>
      </c>
      <c r="AA298" s="980">
        <f>+tab!$C$156</f>
        <v>0.62</v>
      </c>
      <c r="AB298" s="981" t="e">
        <f t="shared" si="134"/>
        <v>#VALUE!</v>
      </c>
      <c r="AC298" s="981" t="e">
        <f t="shared" si="135"/>
        <v>#VALUE!</v>
      </c>
      <c r="AD298" s="981" t="e">
        <f t="shared" si="136"/>
        <v>#VALUE!</v>
      </c>
      <c r="AE298" s="982" t="e">
        <f t="shared" si="141"/>
        <v>#VALUE!</v>
      </c>
      <c r="AF298" s="982" t="e">
        <f t="shared" si="142"/>
        <v>#VALUE!</v>
      </c>
      <c r="AG298" s="983">
        <f>IF(H298&gt;8,tab!C$157,tab!C$160)</f>
        <v>0.5</v>
      </c>
      <c r="AH298" s="957">
        <f t="shared" si="143"/>
        <v>0</v>
      </c>
      <c r="AI298" s="957">
        <f t="shared" si="144"/>
        <v>0</v>
      </c>
      <c r="AJ298" s="984" t="e">
        <f t="shared" si="145"/>
        <v>#VALUE!</v>
      </c>
      <c r="AK298" s="960" t="e">
        <f t="shared" si="146"/>
        <v>#VALUE!</v>
      </c>
      <c r="AL298" s="959">
        <f t="shared" si="147"/>
        <v>30</v>
      </c>
      <c r="AM298" s="959">
        <f t="shared" si="128"/>
        <v>30</v>
      </c>
      <c r="AN298" s="985">
        <f t="shared" si="148"/>
        <v>0</v>
      </c>
      <c r="AS298" s="198"/>
      <c r="AU298" s="39"/>
      <c r="AV298" s="39"/>
    </row>
    <row r="299" spans="3:48" ht="13.15" customHeight="1" x14ac:dyDescent="0.2">
      <c r="C299" s="35"/>
      <c r="D299" s="175" t="str">
        <f>IF(op!D187=0,"",op!D187)</f>
        <v/>
      </c>
      <c r="E299" s="175" t="str">
        <f>IF(op!E187=0,"",op!E187)</f>
        <v/>
      </c>
      <c r="F299" s="175" t="str">
        <f>IF(op!F187=0,"",op!F187)</f>
        <v/>
      </c>
      <c r="G299" s="38" t="str">
        <f>IF(op!G187="","",op!G187+1)</f>
        <v/>
      </c>
      <c r="H299" s="1184" t="str">
        <f>IF(op!H187=0,"",op!H187)</f>
        <v/>
      </c>
      <c r="I299" s="38" t="str">
        <f>IF(op!I187=0,"",op!I187)</f>
        <v/>
      </c>
      <c r="J299" s="177" t="str">
        <f t="shared" si="137"/>
        <v/>
      </c>
      <c r="K299" s="1185" t="str">
        <f>IF(op!K187=0,0,op!K187)</f>
        <v/>
      </c>
      <c r="L299" s="872"/>
      <c r="M299" s="860" t="str">
        <f>IF(K299="","",IF(op!M187=0,0,op!M187))</f>
        <v/>
      </c>
      <c r="N299" s="860" t="str">
        <f>IF(K299="","",IF(op!N187=0,0,op!N187))</f>
        <v/>
      </c>
      <c r="O299" s="990" t="str">
        <f t="shared" si="130"/>
        <v/>
      </c>
      <c r="P299" s="991" t="str">
        <f t="shared" si="131"/>
        <v/>
      </c>
      <c r="Q299" s="991" t="str">
        <f t="shared" si="132"/>
        <v/>
      </c>
      <c r="R299" s="872"/>
      <c r="S299" s="934" t="str">
        <f t="shared" si="138"/>
        <v/>
      </c>
      <c r="T299" s="934" t="str">
        <f t="shared" si="139"/>
        <v/>
      </c>
      <c r="U299" s="1055" t="str">
        <f t="shared" si="133"/>
        <v/>
      </c>
      <c r="V299" s="6"/>
      <c r="Z299" s="979" t="str">
        <f t="shared" si="140"/>
        <v/>
      </c>
      <c r="AA299" s="980">
        <f>+tab!$C$156</f>
        <v>0.62</v>
      </c>
      <c r="AB299" s="981" t="e">
        <f t="shared" si="134"/>
        <v>#VALUE!</v>
      </c>
      <c r="AC299" s="981" t="e">
        <f t="shared" si="135"/>
        <v>#VALUE!</v>
      </c>
      <c r="AD299" s="981" t="e">
        <f t="shared" si="136"/>
        <v>#VALUE!</v>
      </c>
      <c r="AE299" s="982" t="e">
        <f t="shared" si="141"/>
        <v>#VALUE!</v>
      </c>
      <c r="AF299" s="982" t="e">
        <f t="shared" si="142"/>
        <v>#VALUE!</v>
      </c>
      <c r="AG299" s="983">
        <f>IF(H299&gt;8,tab!C$157,tab!C$160)</f>
        <v>0.5</v>
      </c>
      <c r="AH299" s="957">
        <f t="shared" si="143"/>
        <v>0</v>
      </c>
      <c r="AI299" s="957">
        <f t="shared" si="144"/>
        <v>0</v>
      </c>
      <c r="AJ299" s="984" t="e">
        <f t="shared" si="145"/>
        <v>#VALUE!</v>
      </c>
      <c r="AK299" s="960" t="e">
        <f t="shared" si="146"/>
        <v>#VALUE!</v>
      </c>
      <c r="AL299" s="959">
        <f t="shared" si="147"/>
        <v>30</v>
      </c>
      <c r="AM299" s="959">
        <f t="shared" si="128"/>
        <v>30</v>
      </c>
      <c r="AN299" s="985">
        <f t="shared" si="148"/>
        <v>0</v>
      </c>
      <c r="AS299" s="198"/>
      <c r="AU299" s="39"/>
      <c r="AV299" s="39"/>
    </row>
    <row r="300" spans="3:48" ht="13.15" customHeight="1" x14ac:dyDescent="0.2">
      <c r="C300" s="35"/>
      <c r="D300" s="175" t="str">
        <f>IF(op!D188=0,"",op!D188)</f>
        <v/>
      </c>
      <c r="E300" s="175" t="str">
        <f>IF(op!E188=0,"",op!E188)</f>
        <v/>
      </c>
      <c r="F300" s="175" t="str">
        <f>IF(op!F188=0,"",op!F188)</f>
        <v/>
      </c>
      <c r="G300" s="38" t="str">
        <f>IF(op!G188="","",op!G188+1)</f>
        <v/>
      </c>
      <c r="H300" s="1184" t="str">
        <f>IF(op!H188=0,"",op!H188)</f>
        <v/>
      </c>
      <c r="I300" s="38" t="str">
        <f>IF(op!I188=0,"",op!I188)</f>
        <v/>
      </c>
      <c r="J300" s="177" t="str">
        <f t="shared" si="137"/>
        <v/>
      </c>
      <c r="K300" s="1185" t="str">
        <f>IF(op!K188=0,0,op!K188)</f>
        <v/>
      </c>
      <c r="L300" s="872"/>
      <c r="M300" s="860" t="str">
        <f>IF(K300="","",IF(op!M188=0,0,op!M188))</f>
        <v/>
      </c>
      <c r="N300" s="860" t="str">
        <f>IF(K300="","",IF(op!N188=0,0,op!N188))</f>
        <v/>
      </c>
      <c r="O300" s="990" t="str">
        <f t="shared" si="130"/>
        <v/>
      </c>
      <c r="P300" s="991" t="str">
        <f t="shared" si="131"/>
        <v/>
      </c>
      <c r="Q300" s="991" t="str">
        <f t="shared" si="132"/>
        <v/>
      </c>
      <c r="R300" s="872"/>
      <c r="S300" s="934" t="str">
        <f t="shared" si="138"/>
        <v/>
      </c>
      <c r="T300" s="934" t="str">
        <f t="shared" si="139"/>
        <v/>
      </c>
      <c r="U300" s="1055" t="str">
        <f t="shared" si="133"/>
        <v/>
      </c>
      <c r="V300" s="6"/>
      <c r="Z300" s="979" t="str">
        <f t="shared" si="140"/>
        <v/>
      </c>
      <c r="AA300" s="980">
        <f>+tab!$C$156</f>
        <v>0.62</v>
      </c>
      <c r="AB300" s="981" t="e">
        <f t="shared" si="134"/>
        <v>#VALUE!</v>
      </c>
      <c r="AC300" s="981" t="e">
        <f t="shared" si="135"/>
        <v>#VALUE!</v>
      </c>
      <c r="AD300" s="981" t="e">
        <f t="shared" si="136"/>
        <v>#VALUE!</v>
      </c>
      <c r="AE300" s="982" t="e">
        <f t="shared" si="141"/>
        <v>#VALUE!</v>
      </c>
      <c r="AF300" s="982" t="e">
        <f t="shared" si="142"/>
        <v>#VALUE!</v>
      </c>
      <c r="AG300" s="983">
        <f>IF(H300&gt;8,tab!C$157,tab!C$160)</f>
        <v>0.5</v>
      </c>
      <c r="AH300" s="957">
        <f t="shared" si="143"/>
        <v>0</v>
      </c>
      <c r="AI300" s="957">
        <f t="shared" si="144"/>
        <v>0</v>
      </c>
      <c r="AJ300" s="984" t="e">
        <f t="shared" si="145"/>
        <v>#VALUE!</v>
      </c>
      <c r="AK300" s="960" t="e">
        <f t="shared" si="146"/>
        <v>#VALUE!</v>
      </c>
      <c r="AL300" s="959">
        <f t="shared" si="147"/>
        <v>30</v>
      </c>
      <c r="AM300" s="959">
        <f t="shared" si="128"/>
        <v>30</v>
      </c>
      <c r="AN300" s="985">
        <f t="shared" si="148"/>
        <v>0</v>
      </c>
      <c r="AS300" s="198"/>
      <c r="AU300" s="39"/>
      <c r="AV300" s="39"/>
    </row>
    <row r="301" spans="3:48" ht="13.15" customHeight="1" x14ac:dyDescent="0.2">
      <c r="C301" s="35"/>
      <c r="D301" s="175" t="str">
        <f>IF(op!D189=0,"",op!D189)</f>
        <v/>
      </c>
      <c r="E301" s="175" t="str">
        <f>IF(op!E189=0,"",op!E189)</f>
        <v/>
      </c>
      <c r="F301" s="175" t="str">
        <f>IF(op!F189=0,"",op!F189)</f>
        <v/>
      </c>
      <c r="G301" s="38" t="str">
        <f>IF(op!G189="","",op!G189+1)</f>
        <v/>
      </c>
      <c r="H301" s="1184" t="str">
        <f>IF(op!H189=0,"",op!H189)</f>
        <v/>
      </c>
      <c r="I301" s="38" t="str">
        <f>IF(op!I189=0,"",op!I189)</f>
        <v/>
      </c>
      <c r="J301" s="177" t="str">
        <f t="shared" si="137"/>
        <v/>
      </c>
      <c r="K301" s="1185" t="str">
        <f>IF(op!K189=0,0,op!K189)</f>
        <v/>
      </c>
      <c r="L301" s="872"/>
      <c r="M301" s="860" t="str">
        <f>IF(K301="","",IF(op!M189=0,0,op!M189))</f>
        <v/>
      </c>
      <c r="N301" s="860" t="str">
        <f>IF(K301="","",IF(op!N189=0,0,op!N189))</f>
        <v/>
      </c>
      <c r="O301" s="990" t="str">
        <f t="shared" si="130"/>
        <v/>
      </c>
      <c r="P301" s="991" t="str">
        <f t="shared" si="131"/>
        <v/>
      </c>
      <c r="Q301" s="991" t="str">
        <f t="shared" si="132"/>
        <v/>
      </c>
      <c r="R301" s="872"/>
      <c r="S301" s="934" t="str">
        <f t="shared" si="138"/>
        <v/>
      </c>
      <c r="T301" s="934" t="str">
        <f t="shared" si="139"/>
        <v/>
      </c>
      <c r="U301" s="1055" t="str">
        <f t="shared" si="133"/>
        <v/>
      </c>
      <c r="V301" s="6"/>
      <c r="Z301" s="979" t="str">
        <f t="shared" si="140"/>
        <v/>
      </c>
      <c r="AA301" s="980">
        <f>+tab!$C$156</f>
        <v>0.62</v>
      </c>
      <c r="AB301" s="981" t="e">
        <f t="shared" si="134"/>
        <v>#VALUE!</v>
      </c>
      <c r="AC301" s="981" t="e">
        <f t="shared" si="135"/>
        <v>#VALUE!</v>
      </c>
      <c r="AD301" s="981" t="e">
        <f t="shared" si="136"/>
        <v>#VALUE!</v>
      </c>
      <c r="AE301" s="982" t="e">
        <f t="shared" si="141"/>
        <v>#VALUE!</v>
      </c>
      <c r="AF301" s="982" t="e">
        <f t="shared" si="142"/>
        <v>#VALUE!</v>
      </c>
      <c r="AG301" s="983">
        <f>IF(H301&gt;8,tab!C$157,tab!C$160)</f>
        <v>0.5</v>
      </c>
      <c r="AH301" s="957">
        <f t="shared" si="143"/>
        <v>0</v>
      </c>
      <c r="AI301" s="957">
        <f t="shared" si="144"/>
        <v>0</v>
      </c>
      <c r="AJ301" s="984" t="e">
        <f t="shared" si="145"/>
        <v>#VALUE!</v>
      </c>
      <c r="AK301" s="960" t="e">
        <f t="shared" si="146"/>
        <v>#VALUE!</v>
      </c>
      <c r="AL301" s="959">
        <f t="shared" si="147"/>
        <v>30</v>
      </c>
      <c r="AM301" s="959">
        <f t="shared" si="128"/>
        <v>30</v>
      </c>
      <c r="AN301" s="985">
        <f t="shared" si="148"/>
        <v>0</v>
      </c>
      <c r="AS301" s="198"/>
      <c r="AU301" s="39"/>
      <c r="AV301" s="39"/>
    </row>
    <row r="302" spans="3:48" ht="13.15" customHeight="1" x14ac:dyDescent="0.2">
      <c r="C302" s="35"/>
      <c r="D302" s="175" t="str">
        <f>IF(op!D190=0,"",op!D190)</f>
        <v/>
      </c>
      <c r="E302" s="175" t="str">
        <f>IF(op!E190=0,"",op!E190)</f>
        <v/>
      </c>
      <c r="F302" s="175" t="str">
        <f>IF(op!F190=0,"",op!F190)</f>
        <v/>
      </c>
      <c r="G302" s="38" t="str">
        <f>IF(op!G190="","",op!G190+1)</f>
        <v/>
      </c>
      <c r="H302" s="1184" t="str">
        <f>IF(op!H190=0,"",op!H190)</f>
        <v/>
      </c>
      <c r="I302" s="38" t="str">
        <f>IF(op!I190=0,"",op!I190)</f>
        <v/>
      </c>
      <c r="J302" s="177" t="str">
        <f t="shared" si="137"/>
        <v/>
      </c>
      <c r="K302" s="1185" t="str">
        <f>IF(op!K190=0,0,op!K190)</f>
        <v/>
      </c>
      <c r="L302" s="872"/>
      <c r="M302" s="860" t="str">
        <f>IF(K302="","",IF(op!M190=0,0,op!M190))</f>
        <v/>
      </c>
      <c r="N302" s="860" t="str">
        <f>IF(K302="","",IF(op!N190=0,0,op!N190))</f>
        <v/>
      </c>
      <c r="O302" s="990" t="str">
        <f t="shared" si="130"/>
        <v/>
      </c>
      <c r="P302" s="991" t="str">
        <f t="shared" si="131"/>
        <v/>
      </c>
      <c r="Q302" s="991" t="str">
        <f t="shared" si="132"/>
        <v/>
      </c>
      <c r="R302" s="872"/>
      <c r="S302" s="934" t="str">
        <f t="shared" si="138"/>
        <v/>
      </c>
      <c r="T302" s="934" t="str">
        <f t="shared" si="139"/>
        <v/>
      </c>
      <c r="U302" s="1055" t="str">
        <f t="shared" si="133"/>
        <v/>
      </c>
      <c r="V302" s="6"/>
      <c r="Z302" s="979" t="str">
        <f t="shared" si="140"/>
        <v/>
      </c>
      <c r="AA302" s="980">
        <f>+tab!$C$156</f>
        <v>0.62</v>
      </c>
      <c r="AB302" s="981" t="e">
        <f t="shared" si="134"/>
        <v>#VALUE!</v>
      </c>
      <c r="AC302" s="981" t="e">
        <f t="shared" si="135"/>
        <v>#VALUE!</v>
      </c>
      <c r="AD302" s="981" t="e">
        <f t="shared" si="136"/>
        <v>#VALUE!</v>
      </c>
      <c r="AE302" s="982" t="e">
        <f t="shared" si="141"/>
        <v>#VALUE!</v>
      </c>
      <c r="AF302" s="982" t="e">
        <f t="shared" si="142"/>
        <v>#VALUE!</v>
      </c>
      <c r="AG302" s="983">
        <f>IF(H302&gt;8,tab!C$157,tab!C$160)</f>
        <v>0.5</v>
      </c>
      <c r="AH302" s="957">
        <f t="shared" si="143"/>
        <v>0</v>
      </c>
      <c r="AI302" s="957">
        <f t="shared" si="144"/>
        <v>0</v>
      </c>
      <c r="AJ302" s="984" t="e">
        <f t="shared" si="145"/>
        <v>#VALUE!</v>
      </c>
      <c r="AK302" s="960" t="e">
        <f t="shared" si="146"/>
        <v>#VALUE!</v>
      </c>
      <c r="AL302" s="959">
        <f t="shared" si="147"/>
        <v>30</v>
      </c>
      <c r="AM302" s="959">
        <f t="shared" si="128"/>
        <v>30</v>
      </c>
      <c r="AN302" s="985">
        <f t="shared" si="148"/>
        <v>0</v>
      </c>
      <c r="AS302" s="198"/>
      <c r="AU302" s="39"/>
      <c r="AV302" s="39"/>
    </row>
    <row r="303" spans="3:48" ht="13.15" customHeight="1" x14ac:dyDescent="0.2">
      <c r="C303" s="35"/>
      <c r="D303" s="175" t="str">
        <f>IF(op!D191=0,"",op!D191)</f>
        <v/>
      </c>
      <c r="E303" s="175" t="str">
        <f>IF(op!E191=0,"",op!E191)</f>
        <v/>
      </c>
      <c r="F303" s="175" t="str">
        <f>IF(op!F191=0,"",op!F191)</f>
        <v/>
      </c>
      <c r="G303" s="38" t="str">
        <f>IF(op!G191="","",op!G191+1)</f>
        <v/>
      </c>
      <c r="H303" s="1184" t="str">
        <f>IF(op!H191=0,"",op!H191)</f>
        <v/>
      </c>
      <c r="I303" s="38" t="str">
        <f>IF(op!I191=0,"",op!I191)</f>
        <v/>
      </c>
      <c r="J303" s="177" t="str">
        <f t="shared" si="137"/>
        <v/>
      </c>
      <c r="K303" s="1185" t="str">
        <f>IF(op!K191=0,0,op!K191)</f>
        <v/>
      </c>
      <c r="L303" s="872"/>
      <c r="M303" s="860" t="str">
        <f>IF(K303="","",IF(op!M191=0,0,op!M191))</f>
        <v/>
      </c>
      <c r="N303" s="860" t="str">
        <f>IF(K303="","",IF(op!N191=0,0,op!N191))</f>
        <v/>
      </c>
      <c r="O303" s="990" t="str">
        <f t="shared" si="130"/>
        <v/>
      </c>
      <c r="P303" s="991" t="str">
        <f t="shared" si="131"/>
        <v/>
      </c>
      <c r="Q303" s="991" t="str">
        <f t="shared" si="132"/>
        <v/>
      </c>
      <c r="R303" s="872"/>
      <c r="S303" s="934" t="str">
        <f t="shared" si="138"/>
        <v/>
      </c>
      <c r="T303" s="934" t="str">
        <f t="shared" si="139"/>
        <v/>
      </c>
      <c r="U303" s="1055" t="str">
        <f t="shared" si="133"/>
        <v/>
      </c>
      <c r="V303" s="6"/>
      <c r="Z303" s="979" t="str">
        <f t="shared" si="140"/>
        <v/>
      </c>
      <c r="AA303" s="980">
        <f>+tab!$C$156</f>
        <v>0.62</v>
      </c>
      <c r="AB303" s="981" t="e">
        <f t="shared" si="134"/>
        <v>#VALUE!</v>
      </c>
      <c r="AC303" s="981" t="e">
        <f t="shared" si="135"/>
        <v>#VALUE!</v>
      </c>
      <c r="AD303" s="981" t="e">
        <f t="shared" si="136"/>
        <v>#VALUE!</v>
      </c>
      <c r="AE303" s="982" t="e">
        <f t="shared" si="141"/>
        <v>#VALUE!</v>
      </c>
      <c r="AF303" s="982" t="e">
        <f t="shared" si="142"/>
        <v>#VALUE!</v>
      </c>
      <c r="AG303" s="983">
        <f>IF(H303&gt;8,tab!C$157,tab!C$160)</f>
        <v>0.5</v>
      </c>
      <c r="AH303" s="957">
        <f t="shared" si="143"/>
        <v>0</v>
      </c>
      <c r="AI303" s="957">
        <f t="shared" si="144"/>
        <v>0</v>
      </c>
      <c r="AJ303" s="984" t="e">
        <f t="shared" si="145"/>
        <v>#VALUE!</v>
      </c>
      <c r="AK303" s="960" t="e">
        <f t="shared" si="146"/>
        <v>#VALUE!</v>
      </c>
      <c r="AL303" s="959">
        <f t="shared" si="147"/>
        <v>30</v>
      </c>
      <c r="AM303" s="959">
        <f t="shared" si="128"/>
        <v>30</v>
      </c>
      <c r="AN303" s="985">
        <f t="shared" si="148"/>
        <v>0</v>
      </c>
      <c r="AS303" s="198"/>
      <c r="AU303" s="39"/>
      <c r="AV303" s="39"/>
    </row>
    <row r="304" spans="3:48" ht="13.15" customHeight="1" x14ac:dyDescent="0.2">
      <c r="C304" s="35"/>
      <c r="D304" s="175" t="str">
        <f>IF(op!D192=0,"",op!D192)</f>
        <v/>
      </c>
      <c r="E304" s="175" t="str">
        <f>IF(op!E192=0,"",op!E192)</f>
        <v/>
      </c>
      <c r="F304" s="175" t="str">
        <f>IF(op!F192=0,"",op!F192)</f>
        <v/>
      </c>
      <c r="G304" s="38" t="str">
        <f>IF(op!G192="","",op!G192+1)</f>
        <v/>
      </c>
      <c r="H304" s="1184" t="str">
        <f>IF(op!H192=0,"",op!H192)</f>
        <v/>
      </c>
      <c r="I304" s="38" t="str">
        <f>IF(op!I192=0,"",op!I192)</f>
        <v/>
      </c>
      <c r="J304" s="177" t="str">
        <f t="shared" ref="J304:J335" si="149">IF(E304="","",IF(J192=VLOOKUP(I304,Schaal2014,22,FALSE),J192,J192+1))</f>
        <v/>
      </c>
      <c r="K304" s="1185" t="str">
        <f>IF(op!K192=0,0,op!K192)</f>
        <v/>
      </c>
      <c r="L304" s="872"/>
      <c r="M304" s="860" t="str">
        <f>IF(K304="","",IF(op!M192=0,0,op!M192))</f>
        <v/>
      </c>
      <c r="N304" s="860" t="str">
        <f>IF(K304="","",IF(op!N192=0,0,op!N192))</f>
        <v/>
      </c>
      <c r="O304" s="990" t="str">
        <f t="shared" si="130"/>
        <v/>
      </c>
      <c r="P304" s="991" t="str">
        <f t="shared" si="131"/>
        <v/>
      </c>
      <c r="Q304" s="991" t="str">
        <f t="shared" si="132"/>
        <v/>
      </c>
      <c r="R304" s="872"/>
      <c r="S304" s="934" t="str">
        <f t="shared" ref="S304:S339" si="150">IF(K304="","",(1659*K304-Q304)*AC304)</f>
        <v/>
      </c>
      <c r="T304" s="934" t="str">
        <f t="shared" ref="T304:T339" si="151">IF(K304="","",(Q304*AD304)+AB304*(AE304+AF304*(1-AG304)))</f>
        <v/>
      </c>
      <c r="U304" s="1055" t="str">
        <f t="shared" si="133"/>
        <v/>
      </c>
      <c r="V304" s="6"/>
      <c r="Z304" s="979" t="str">
        <f t="shared" ref="Z304:Z339" si="152">IF(I304="","",VLOOKUP(I304,Schaal2014,J304+1,FALSE))</f>
        <v/>
      </c>
      <c r="AA304" s="980">
        <f>+tab!$C$156</f>
        <v>0.62</v>
      </c>
      <c r="AB304" s="981" t="e">
        <f t="shared" si="134"/>
        <v>#VALUE!</v>
      </c>
      <c r="AC304" s="981" t="e">
        <f t="shared" si="135"/>
        <v>#VALUE!</v>
      </c>
      <c r="AD304" s="981" t="e">
        <f t="shared" si="136"/>
        <v>#VALUE!</v>
      </c>
      <c r="AE304" s="982" t="e">
        <f t="shared" ref="AE304:AE339" si="153">O304+P304</f>
        <v>#VALUE!</v>
      </c>
      <c r="AF304" s="982" t="e">
        <f t="shared" ref="AF304:AF339" si="154">M304+N304</f>
        <v>#VALUE!</v>
      </c>
      <c r="AG304" s="983">
        <f>IF(H304&gt;8,tab!C$157,tab!C$160)</f>
        <v>0.5</v>
      </c>
      <c r="AH304" s="957">
        <f t="shared" ref="AH304:AH339" si="155">IF(G304&lt;25,0,IF(G304=25,25,IF(G304&lt;40,0,IF(G304=40,40,IF(G304&gt;=40,0)))))</f>
        <v>0</v>
      </c>
      <c r="AI304" s="957">
        <f t="shared" ref="AI304:AI335" si="156">IF(AH304=25,Z304*1.08*K304/2,IF(AH304=40,Z304*1.08*K304,IF(AH304=0,0)))</f>
        <v>0</v>
      </c>
      <c r="AJ304" s="984" t="e">
        <f t="shared" ref="AJ304:AJ339" si="157">DATE(YEAR($E$233),MONTH(H304),DAY(H304))&gt;$E$233</f>
        <v>#VALUE!</v>
      </c>
      <c r="AK304" s="960" t="e">
        <f t="shared" ref="AK304:AK335" si="158">YEAR($E$233)-YEAR(H304)-AJ304</f>
        <v>#VALUE!</v>
      </c>
      <c r="AL304" s="959">
        <f t="shared" ref="AL304:AL335" si="159">IF((H304=""),30,AK304)</f>
        <v>30</v>
      </c>
      <c r="AM304" s="959">
        <f t="shared" ref="AM304:AM339" si="160">IF((AL304)&gt;50,50,(AL304))</f>
        <v>30</v>
      </c>
      <c r="AN304" s="985">
        <f t="shared" ref="AN304:AN335" si="161">(AM304*(SUM(K304:K304)))</f>
        <v>0</v>
      </c>
      <c r="AS304" s="198"/>
      <c r="AU304" s="39"/>
      <c r="AV304" s="39"/>
    </row>
    <row r="305" spans="3:48" ht="13.15" customHeight="1" x14ac:dyDescent="0.2">
      <c r="C305" s="35"/>
      <c r="D305" s="175" t="str">
        <f>IF(op!D193=0,"",op!D193)</f>
        <v/>
      </c>
      <c r="E305" s="175" t="str">
        <f>IF(op!E193=0,"",op!E193)</f>
        <v/>
      </c>
      <c r="F305" s="175" t="str">
        <f>IF(op!F193=0,"",op!F193)</f>
        <v/>
      </c>
      <c r="G305" s="38" t="str">
        <f>IF(op!G193="","",op!G193+1)</f>
        <v/>
      </c>
      <c r="H305" s="1184" t="str">
        <f>IF(op!H193=0,"",op!H193)</f>
        <v/>
      </c>
      <c r="I305" s="38" t="str">
        <f>IF(op!I193=0,"",op!I193)</f>
        <v/>
      </c>
      <c r="J305" s="177" t="str">
        <f t="shared" si="149"/>
        <v/>
      </c>
      <c r="K305" s="1185" t="str">
        <f>IF(op!K193=0,0,op!K193)</f>
        <v/>
      </c>
      <c r="L305" s="872"/>
      <c r="M305" s="860" t="str">
        <f>IF(K305="","",IF(op!M193=0,0,op!M193))</f>
        <v/>
      </c>
      <c r="N305" s="860" t="str">
        <f>IF(K305="","",IF(op!N193=0,0,op!N193))</f>
        <v/>
      </c>
      <c r="O305" s="990" t="str">
        <f t="shared" ref="O305:O339" si="162">IF(K305="","",IF(K305*40&gt;40,40,K305*40))</f>
        <v/>
      </c>
      <c r="P305" s="991" t="str">
        <f t="shared" ref="P305:P339" si="163">IF(I305="","",IF(J305&lt;4,IF(40*K305&gt;40,40,40*K305),0))</f>
        <v/>
      </c>
      <c r="Q305" s="991" t="str">
        <f t="shared" ref="Q305:Q339" si="164">IF(K305="","",SUM(M305:P305))</f>
        <v/>
      </c>
      <c r="R305" s="872"/>
      <c r="S305" s="934" t="str">
        <f t="shared" si="150"/>
        <v/>
      </c>
      <c r="T305" s="934" t="str">
        <f t="shared" si="151"/>
        <v/>
      </c>
      <c r="U305" s="1055" t="str">
        <f t="shared" ref="U305:U339" si="165">IF(K305="","",SUM(S305:T305))</f>
        <v/>
      </c>
      <c r="V305" s="6"/>
      <c r="Z305" s="979" t="str">
        <f t="shared" si="152"/>
        <v/>
      </c>
      <c r="AA305" s="980">
        <f>+tab!$C$156</f>
        <v>0.62</v>
      </c>
      <c r="AB305" s="981" t="e">
        <f t="shared" ref="AB305:AB339" si="166">Z305*12/1659</f>
        <v>#VALUE!</v>
      </c>
      <c r="AC305" s="981" t="e">
        <f t="shared" ref="AC305:AC339" si="167">Z305*12*(1+AA305)/1659</f>
        <v>#VALUE!</v>
      </c>
      <c r="AD305" s="981" t="e">
        <f t="shared" ref="AD305:AD339" si="168">AC305-AB305</f>
        <v>#VALUE!</v>
      </c>
      <c r="AE305" s="982" t="e">
        <f t="shared" si="153"/>
        <v>#VALUE!</v>
      </c>
      <c r="AF305" s="982" t="e">
        <f t="shared" si="154"/>
        <v>#VALUE!</v>
      </c>
      <c r="AG305" s="983">
        <f>IF(H305&gt;8,tab!C$157,tab!C$160)</f>
        <v>0.5</v>
      </c>
      <c r="AH305" s="957">
        <f t="shared" si="155"/>
        <v>0</v>
      </c>
      <c r="AI305" s="957">
        <f t="shared" si="156"/>
        <v>0</v>
      </c>
      <c r="AJ305" s="984" t="e">
        <f t="shared" si="157"/>
        <v>#VALUE!</v>
      </c>
      <c r="AK305" s="960" t="e">
        <f t="shared" si="158"/>
        <v>#VALUE!</v>
      </c>
      <c r="AL305" s="959">
        <f t="shared" si="159"/>
        <v>30</v>
      </c>
      <c r="AM305" s="959">
        <f t="shared" si="160"/>
        <v>30</v>
      </c>
      <c r="AN305" s="985">
        <f t="shared" si="161"/>
        <v>0</v>
      </c>
      <c r="AS305" s="198"/>
      <c r="AU305" s="39"/>
      <c r="AV305" s="39"/>
    </row>
    <row r="306" spans="3:48" ht="13.15" customHeight="1" x14ac:dyDescent="0.2">
      <c r="C306" s="35"/>
      <c r="D306" s="175" t="str">
        <f>IF(op!D194=0,"",op!D194)</f>
        <v/>
      </c>
      <c r="E306" s="175" t="str">
        <f>IF(op!E194=0,"",op!E194)</f>
        <v/>
      </c>
      <c r="F306" s="175" t="str">
        <f>IF(op!F194=0,"",op!F194)</f>
        <v/>
      </c>
      <c r="G306" s="38" t="str">
        <f>IF(op!G194="","",op!G194+1)</f>
        <v/>
      </c>
      <c r="H306" s="1184" t="str">
        <f>IF(op!H194=0,"",op!H194)</f>
        <v/>
      </c>
      <c r="I306" s="38" t="str">
        <f>IF(op!I194=0,"",op!I194)</f>
        <v/>
      </c>
      <c r="J306" s="177" t="str">
        <f t="shared" si="149"/>
        <v/>
      </c>
      <c r="K306" s="1185" t="str">
        <f>IF(op!K194=0,0,op!K194)</f>
        <v/>
      </c>
      <c r="L306" s="872"/>
      <c r="M306" s="860" t="str">
        <f>IF(K306="","",IF(op!M194=0,0,op!M194))</f>
        <v/>
      </c>
      <c r="N306" s="860" t="str">
        <f>IF(K306="","",IF(op!N194=0,0,op!N194))</f>
        <v/>
      </c>
      <c r="O306" s="990" t="str">
        <f t="shared" si="162"/>
        <v/>
      </c>
      <c r="P306" s="991" t="str">
        <f t="shared" si="163"/>
        <v/>
      </c>
      <c r="Q306" s="991" t="str">
        <f t="shared" si="164"/>
        <v/>
      </c>
      <c r="R306" s="872"/>
      <c r="S306" s="934" t="str">
        <f t="shared" si="150"/>
        <v/>
      </c>
      <c r="T306" s="934" t="str">
        <f t="shared" si="151"/>
        <v/>
      </c>
      <c r="U306" s="1055" t="str">
        <f t="shared" si="165"/>
        <v/>
      </c>
      <c r="V306" s="6"/>
      <c r="Z306" s="979" t="str">
        <f t="shared" si="152"/>
        <v/>
      </c>
      <c r="AA306" s="980">
        <f>+tab!$C$156</f>
        <v>0.62</v>
      </c>
      <c r="AB306" s="981" t="e">
        <f t="shared" si="166"/>
        <v>#VALUE!</v>
      </c>
      <c r="AC306" s="981" t="e">
        <f t="shared" si="167"/>
        <v>#VALUE!</v>
      </c>
      <c r="AD306" s="981" t="e">
        <f t="shared" si="168"/>
        <v>#VALUE!</v>
      </c>
      <c r="AE306" s="982" t="e">
        <f t="shared" si="153"/>
        <v>#VALUE!</v>
      </c>
      <c r="AF306" s="982" t="e">
        <f t="shared" si="154"/>
        <v>#VALUE!</v>
      </c>
      <c r="AG306" s="983">
        <f>IF(H306&gt;8,tab!C$157,tab!C$160)</f>
        <v>0.5</v>
      </c>
      <c r="AH306" s="957">
        <f t="shared" si="155"/>
        <v>0</v>
      </c>
      <c r="AI306" s="957">
        <f t="shared" si="156"/>
        <v>0</v>
      </c>
      <c r="AJ306" s="984" t="e">
        <f t="shared" si="157"/>
        <v>#VALUE!</v>
      </c>
      <c r="AK306" s="960" t="e">
        <f t="shared" si="158"/>
        <v>#VALUE!</v>
      </c>
      <c r="AL306" s="959">
        <f t="shared" si="159"/>
        <v>30</v>
      </c>
      <c r="AM306" s="959">
        <f t="shared" si="160"/>
        <v>30</v>
      </c>
      <c r="AN306" s="985">
        <f t="shared" si="161"/>
        <v>0</v>
      </c>
      <c r="AS306" s="198"/>
      <c r="AU306" s="39"/>
      <c r="AV306" s="39"/>
    </row>
    <row r="307" spans="3:48" ht="13.15" customHeight="1" x14ac:dyDescent="0.2">
      <c r="C307" s="35"/>
      <c r="D307" s="175" t="str">
        <f>IF(op!D195=0,"",op!D195)</f>
        <v/>
      </c>
      <c r="E307" s="175" t="str">
        <f>IF(op!E195=0,"",op!E195)</f>
        <v/>
      </c>
      <c r="F307" s="175" t="str">
        <f>IF(op!F195=0,"",op!F195)</f>
        <v/>
      </c>
      <c r="G307" s="38" t="str">
        <f>IF(op!G195="","",op!G195+1)</f>
        <v/>
      </c>
      <c r="H307" s="1184" t="str">
        <f>IF(op!H195=0,"",op!H195)</f>
        <v/>
      </c>
      <c r="I307" s="38" t="str">
        <f>IF(op!I195=0,"",op!I195)</f>
        <v/>
      </c>
      <c r="J307" s="177" t="str">
        <f t="shared" si="149"/>
        <v/>
      </c>
      <c r="K307" s="1185" t="str">
        <f>IF(op!K195=0,0,op!K195)</f>
        <v/>
      </c>
      <c r="L307" s="872"/>
      <c r="M307" s="860" t="str">
        <f>IF(K307="","",IF(op!M195=0,0,op!M195))</f>
        <v/>
      </c>
      <c r="N307" s="860" t="str">
        <f>IF(K307="","",IF(op!N195=0,0,op!N195))</f>
        <v/>
      </c>
      <c r="O307" s="990" t="str">
        <f t="shared" si="162"/>
        <v/>
      </c>
      <c r="P307" s="991" t="str">
        <f t="shared" si="163"/>
        <v/>
      </c>
      <c r="Q307" s="991" t="str">
        <f t="shared" si="164"/>
        <v/>
      </c>
      <c r="R307" s="872"/>
      <c r="S307" s="934" t="str">
        <f t="shared" si="150"/>
        <v/>
      </c>
      <c r="T307" s="934" t="str">
        <f t="shared" si="151"/>
        <v/>
      </c>
      <c r="U307" s="1055" t="str">
        <f t="shared" si="165"/>
        <v/>
      </c>
      <c r="V307" s="6"/>
      <c r="Z307" s="979" t="str">
        <f t="shared" si="152"/>
        <v/>
      </c>
      <c r="AA307" s="980">
        <f>+tab!$C$156</f>
        <v>0.62</v>
      </c>
      <c r="AB307" s="981" t="e">
        <f t="shared" si="166"/>
        <v>#VALUE!</v>
      </c>
      <c r="AC307" s="981" t="e">
        <f t="shared" si="167"/>
        <v>#VALUE!</v>
      </c>
      <c r="AD307" s="981" t="e">
        <f t="shared" si="168"/>
        <v>#VALUE!</v>
      </c>
      <c r="AE307" s="982" t="e">
        <f t="shared" si="153"/>
        <v>#VALUE!</v>
      </c>
      <c r="AF307" s="982" t="e">
        <f t="shared" si="154"/>
        <v>#VALUE!</v>
      </c>
      <c r="AG307" s="983">
        <f>IF(H307&gt;8,tab!C$157,tab!C$160)</f>
        <v>0.5</v>
      </c>
      <c r="AH307" s="957">
        <f t="shared" si="155"/>
        <v>0</v>
      </c>
      <c r="AI307" s="957">
        <f t="shared" si="156"/>
        <v>0</v>
      </c>
      <c r="AJ307" s="984" t="e">
        <f t="shared" si="157"/>
        <v>#VALUE!</v>
      </c>
      <c r="AK307" s="960" t="e">
        <f t="shared" si="158"/>
        <v>#VALUE!</v>
      </c>
      <c r="AL307" s="959">
        <f t="shared" si="159"/>
        <v>30</v>
      </c>
      <c r="AM307" s="959">
        <f t="shared" si="160"/>
        <v>30</v>
      </c>
      <c r="AN307" s="985">
        <f t="shared" si="161"/>
        <v>0</v>
      </c>
      <c r="AS307" s="198"/>
      <c r="AU307" s="39"/>
      <c r="AV307" s="39"/>
    </row>
    <row r="308" spans="3:48" ht="13.15" customHeight="1" x14ac:dyDescent="0.2">
      <c r="C308" s="35"/>
      <c r="D308" s="175" t="str">
        <f>IF(op!D196=0,"",op!D196)</f>
        <v/>
      </c>
      <c r="E308" s="175" t="str">
        <f>IF(op!E196=0,"",op!E196)</f>
        <v/>
      </c>
      <c r="F308" s="175" t="str">
        <f>IF(op!F196=0,"",op!F196)</f>
        <v/>
      </c>
      <c r="G308" s="38" t="str">
        <f>IF(op!G196="","",op!G196+1)</f>
        <v/>
      </c>
      <c r="H308" s="1184" t="str">
        <f>IF(op!H196=0,"",op!H196)</f>
        <v/>
      </c>
      <c r="I308" s="38" t="str">
        <f>IF(op!I196=0,"",op!I196)</f>
        <v/>
      </c>
      <c r="J308" s="177" t="str">
        <f t="shared" si="149"/>
        <v/>
      </c>
      <c r="K308" s="1185" t="str">
        <f>IF(op!K196=0,0,op!K196)</f>
        <v/>
      </c>
      <c r="L308" s="872"/>
      <c r="M308" s="860" t="str">
        <f>IF(K308="","",IF(op!M196=0,0,op!M196))</f>
        <v/>
      </c>
      <c r="N308" s="860" t="str">
        <f>IF(K308="","",IF(op!N196=0,0,op!N196))</f>
        <v/>
      </c>
      <c r="O308" s="990" t="str">
        <f t="shared" si="162"/>
        <v/>
      </c>
      <c r="P308" s="991" t="str">
        <f t="shared" si="163"/>
        <v/>
      </c>
      <c r="Q308" s="991" t="str">
        <f t="shared" si="164"/>
        <v/>
      </c>
      <c r="R308" s="872"/>
      <c r="S308" s="934" t="str">
        <f t="shared" si="150"/>
        <v/>
      </c>
      <c r="T308" s="934" t="str">
        <f t="shared" si="151"/>
        <v/>
      </c>
      <c r="U308" s="1055" t="str">
        <f t="shared" si="165"/>
        <v/>
      </c>
      <c r="V308" s="6"/>
      <c r="Z308" s="979" t="str">
        <f t="shared" si="152"/>
        <v/>
      </c>
      <c r="AA308" s="980">
        <f>+tab!$C$156</f>
        <v>0.62</v>
      </c>
      <c r="AB308" s="981" t="e">
        <f t="shared" si="166"/>
        <v>#VALUE!</v>
      </c>
      <c r="AC308" s="981" t="e">
        <f t="shared" si="167"/>
        <v>#VALUE!</v>
      </c>
      <c r="AD308" s="981" t="e">
        <f t="shared" si="168"/>
        <v>#VALUE!</v>
      </c>
      <c r="AE308" s="982" t="e">
        <f t="shared" si="153"/>
        <v>#VALUE!</v>
      </c>
      <c r="AF308" s="982" t="e">
        <f t="shared" si="154"/>
        <v>#VALUE!</v>
      </c>
      <c r="AG308" s="983">
        <f>IF(H308&gt;8,tab!C$157,tab!C$160)</f>
        <v>0.5</v>
      </c>
      <c r="AH308" s="957">
        <f t="shared" si="155"/>
        <v>0</v>
      </c>
      <c r="AI308" s="957">
        <f t="shared" si="156"/>
        <v>0</v>
      </c>
      <c r="AJ308" s="984" t="e">
        <f t="shared" si="157"/>
        <v>#VALUE!</v>
      </c>
      <c r="AK308" s="960" t="e">
        <f t="shared" si="158"/>
        <v>#VALUE!</v>
      </c>
      <c r="AL308" s="959">
        <f t="shared" si="159"/>
        <v>30</v>
      </c>
      <c r="AM308" s="959">
        <f t="shared" si="160"/>
        <v>30</v>
      </c>
      <c r="AN308" s="985">
        <f t="shared" si="161"/>
        <v>0</v>
      </c>
      <c r="AS308" s="198"/>
      <c r="AU308" s="39"/>
      <c r="AV308" s="39"/>
    </row>
    <row r="309" spans="3:48" ht="13.15" customHeight="1" x14ac:dyDescent="0.2">
      <c r="C309" s="35"/>
      <c r="D309" s="175" t="str">
        <f>IF(op!D197=0,"",op!D197)</f>
        <v/>
      </c>
      <c r="E309" s="175" t="str">
        <f>IF(op!E197=0,"",op!E197)</f>
        <v/>
      </c>
      <c r="F309" s="175" t="str">
        <f>IF(op!F197=0,"",op!F197)</f>
        <v/>
      </c>
      <c r="G309" s="38" t="str">
        <f>IF(op!G197="","",op!G197+1)</f>
        <v/>
      </c>
      <c r="H309" s="1184" t="str">
        <f>IF(op!H197=0,"",op!H197)</f>
        <v/>
      </c>
      <c r="I309" s="38" t="str">
        <f>IF(op!I197=0,"",op!I197)</f>
        <v/>
      </c>
      <c r="J309" s="177" t="str">
        <f t="shared" si="149"/>
        <v/>
      </c>
      <c r="K309" s="1185" t="str">
        <f>IF(op!K197=0,0,op!K197)</f>
        <v/>
      </c>
      <c r="L309" s="872"/>
      <c r="M309" s="860" t="str">
        <f>IF(K309="","",IF(op!M197=0,0,op!M197))</f>
        <v/>
      </c>
      <c r="N309" s="860" t="str">
        <f>IF(K309="","",IF(op!N197=0,0,op!N197))</f>
        <v/>
      </c>
      <c r="O309" s="990" t="str">
        <f t="shared" si="162"/>
        <v/>
      </c>
      <c r="P309" s="991" t="str">
        <f t="shared" si="163"/>
        <v/>
      </c>
      <c r="Q309" s="991" t="str">
        <f t="shared" si="164"/>
        <v/>
      </c>
      <c r="R309" s="872"/>
      <c r="S309" s="934" t="str">
        <f t="shared" si="150"/>
        <v/>
      </c>
      <c r="T309" s="934" t="str">
        <f t="shared" si="151"/>
        <v/>
      </c>
      <c r="U309" s="1055" t="str">
        <f t="shared" si="165"/>
        <v/>
      </c>
      <c r="V309" s="6"/>
      <c r="Z309" s="979" t="str">
        <f t="shared" si="152"/>
        <v/>
      </c>
      <c r="AA309" s="980">
        <f>+tab!$C$156</f>
        <v>0.62</v>
      </c>
      <c r="AB309" s="981" t="e">
        <f t="shared" si="166"/>
        <v>#VALUE!</v>
      </c>
      <c r="AC309" s="981" t="e">
        <f t="shared" si="167"/>
        <v>#VALUE!</v>
      </c>
      <c r="AD309" s="981" t="e">
        <f t="shared" si="168"/>
        <v>#VALUE!</v>
      </c>
      <c r="AE309" s="982" t="e">
        <f t="shared" si="153"/>
        <v>#VALUE!</v>
      </c>
      <c r="AF309" s="982" t="e">
        <f t="shared" si="154"/>
        <v>#VALUE!</v>
      </c>
      <c r="AG309" s="983">
        <f>IF(H309&gt;8,tab!C$157,tab!C$160)</f>
        <v>0.5</v>
      </c>
      <c r="AH309" s="957">
        <f t="shared" si="155"/>
        <v>0</v>
      </c>
      <c r="AI309" s="957">
        <f t="shared" si="156"/>
        <v>0</v>
      </c>
      <c r="AJ309" s="984" t="e">
        <f t="shared" si="157"/>
        <v>#VALUE!</v>
      </c>
      <c r="AK309" s="960" t="e">
        <f t="shared" si="158"/>
        <v>#VALUE!</v>
      </c>
      <c r="AL309" s="959">
        <f t="shared" si="159"/>
        <v>30</v>
      </c>
      <c r="AM309" s="959">
        <f t="shared" si="160"/>
        <v>30</v>
      </c>
      <c r="AN309" s="985">
        <f t="shared" si="161"/>
        <v>0</v>
      </c>
      <c r="AS309" s="198"/>
      <c r="AU309" s="39"/>
      <c r="AV309" s="39"/>
    </row>
    <row r="310" spans="3:48" ht="13.15" customHeight="1" x14ac:dyDescent="0.2">
      <c r="C310" s="35"/>
      <c r="D310" s="175" t="str">
        <f>IF(op!D198=0,"",op!D198)</f>
        <v/>
      </c>
      <c r="E310" s="175" t="str">
        <f>IF(op!E198=0,"",op!E198)</f>
        <v/>
      </c>
      <c r="F310" s="175" t="str">
        <f>IF(op!F198=0,"",op!F198)</f>
        <v/>
      </c>
      <c r="G310" s="38" t="str">
        <f>IF(op!G198="","",op!G198+1)</f>
        <v/>
      </c>
      <c r="H310" s="1184" t="str">
        <f>IF(op!H198=0,"",op!H198)</f>
        <v/>
      </c>
      <c r="I310" s="38" t="str">
        <f>IF(op!I198=0,"",op!I198)</f>
        <v/>
      </c>
      <c r="J310" s="177" t="str">
        <f t="shared" si="149"/>
        <v/>
      </c>
      <c r="K310" s="1185" t="str">
        <f>IF(op!K198=0,0,op!K198)</f>
        <v/>
      </c>
      <c r="L310" s="872"/>
      <c r="M310" s="860" t="str">
        <f>IF(K310="","",IF(op!M198=0,0,op!M198))</f>
        <v/>
      </c>
      <c r="N310" s="860" t="str">
        <f>IF(K310="","",IF(op!N198=0,0,op!N198))</f>
        <v/>
      </c>
      <c r="O310" s="990" t="str">
        <f t="shared" si="162"/>
        <v/>
      </c>
      <c r="P310" s="991" t="str">
        <f t="shared" si="163"/>
        <v/>
      </c>
      <c r="Q310" s="991" t="str">
        <f t="shared" si="164"/>
        <v/>
      </c>
      <c r="R310" s="872"/>
      <c r="S310" s="934" t="str">
        <f t="shared" si="150"/>
        <v/>
      </c>
      <c r="T310" s="934" t="str">
        <f t="shared" si="151"/>
        <v/>
      </c>
      <c r="U310" s="1055" t="str">
        <f t="shared" si="165"/>
        <v/>
      </c>
      <c r="V310" s="6"/>
      <c r="Z310" s="979" t="str">
        <f t="shared" si="152"/>
        <v/>
      </c>
      <c r="AA310" s="980">
        <f>+tab!$C$156</f>
        <v>0.62</v>
      </c>
      <c r="AB310" s="981" t="e">
        <f t="shared" si="166"/>
        <v>#VALUE!</v>
      </c>
      <c r="AC310" s="981" t="e">
        <f t="shared" si="167"/>
        <v>#VALUE!</v>
      </c>
      <c r="AD310" s="981" t="e">
        <f t="shared" si="168"/>
        <v>#VALUE!</v>
      </c>
      <c r="AE310" s="982" t="e">
        <f t="shared" si="153"/>
        <v>#VALUE!</v>
      </c>
      <c r="AF310" s="982" t="e">
        <f t="shared" si="154"/>
        <v>#VALUE!</v>
      </c>
      <c r="AG310" s="983">
        <f>IF(H310&gt;8,tab!C$157,tab!C$160)</f>
        <v>0.5</v>
      </c>
      <c r="AH310" s="957">
        <f t="shared" si="155"/>
        <v>0</v>
      </c>
      <c r="AI310" s="957">
        <f t="shared" si="156"/>
        <v>0</v>
      </c>
      <c r="AJ310" s="984" t="e">
        <f t="shared" si="157"/>
        <v>#VALUE!</v>
      </c>
      <c r="AK310" s="960" t="e">
        <f t="shared" si="158"/>
        <v>#VALUE!</v>
      </c>
      <c r="AL310" s="959">
        <f t="shared" si="159"/>
        <v>30</v>
      </c>
      <c r="AM310" s="959">
        <f t="shared" si="160"/>
        <v>30</v>
      </c>
      <c r="AN310" s="985">
        <f t="shared" si="161"/>
        <v>0</v>
      </c>
      <c r="AS310" s="198"/>
      <c r="AU310" s="39"/>
      <c r="AV310" s="39"/>
    </row>
    <row r="311" spans="3:48" ht="13.15" customHeight="1" x14ac:dyDescent="0.2">
      <c r="C311" s="35"/>
      <c r="D311" s="175" t="str">
        <f>IF(op!D199=0,"",op!D199)</f>
        <v/>
      </c>
      <c r="E311" s="175" t="str">
        <f>IF(op!E199=0,"",op!E199)</f>
        <v/>
      </c>
      <c r="F311" s="175" t="str">
        <f>IF(op!F199=0,"",op!F199)</f>
        <v/>
      </c>
      <c r="G311" s="38" t="str">
        <f>IF(op!G199="","",op!G199+1)</f>
        <v/>
      </c>
      <c r="H311" s="1184" t="str">
        <f>IF(op!H199=0,"",op!H199)</f>
        <v/>
      </c>
      <c r="I311" s="38" t="str">
        <f>IF(op!I199=0,"",op!I199)</f>
        <v/>
      </c>
      <c r="J311" s="177" t="str">
        <f t="shared" si="149"/>
        <v/>
      </c>
      <c r="K311" s="1185" t="str">
        <f>IF(op!K199=0,0,op!K199)</f>
        <v/>
      </c>
      <c r="L311" s="872"/>
      <c r="M311" s="860" t="str">
        <f>IF(K311="","",IF(op!M199=0,0,op!M199))</f>
        <v/>
      </c>
      <c r="N311" s="860" t="str">
        <f>IF(K311="","",IF(op!N199=0,0,op!N199))</f>
        <v/>
      </c>
      <c r="O311" s="990" t="str">
        <f t="shared" si="162"/>
        <v/>
      </c>
      <c r="P311" s="991" t="str">
        <f t="shared" si="163"/>
        <v/>
      </c>
      <c r="Q311" s="991" t="str">
        <f t="shared" si="164"/>
        <v/>
      </c>
      <c r="R311" s="872"/>
      <c r="S311" s="934" t="str">
        <f t="shared" si="150"/>
        <v/>
      </c>
      <c r="T311" s="934" t="str">
        <f t="shared" si="151"/>
        <v/>
      </c>
      <c r="U311" s="1055" t="str">
        <f t="shared" si="165"/>
        <v/>
      </c>
      <c r="V311" s="6"/>
      <c r="Z311" s="979" t="str">
        <f t="shared" si="152"/>
        <v/>
      </c>
      <c r="AA311" s="980">
        <f>+tab!$C$156</f>
        <v>0.62</v>
      </c>
      <c r="AB311" s="981" t="e">
        <f t="shared" si="166"/>
        <v>#VALUE!</v>
      </c>
      <c r="AC311" s="981" t="e">
        <f t="shared" si="167"/>
        <v>#VALUE!</v>
      </c>
      <c r="AD311" s="981" t="e">
        <f t="shared" si="168"/>
        <v>#VALUE!</v>
      </c>
      <c r="AE311" s="982" t="e">
        <f t="shared" si="153"/>
        <v>#VALUE!</v>
      </c>
      <c r="AF311" s="982" t="e">
        <f t="shared" si="154"/>
        <v>#VALUE!</v>
      </c>
      <c r="AG311" s="983">
        <f>IF(H311&gt;8,tab!C$157,tab!C$160)</f>
        <v>0.5</v>
      </c>
      <c r="AH311" s="957">
        <f t="shared" si="155"/>
        <v>0</v>
      </c>
      <c r="AI311" s="957">
        <f t="shared" si="156"/>
        <v>0</v>
      </c>
      <c r="AJ311" s="984" t="e">
        <f t="shared" si="157"/>
        <v>#VALUE!</v>
      </c>
      <c r="AK311" s="960" t="e">
        <f t="shared" si="158"/>
        <v>#VALUE!</v>
      </c>
      <c r="AL311" s="959">
        <f t="shared" si="159"/>
        <v>30</v>
      </c>
      <c r="AM311" s="959">
        <f t="shared" si="160"/>
        <v>30</v>
      </c>
      <c r="AN311" s="985">
        <f t="shared" si="161"/>
        <v>0</v>
      </c>
      <c r="AS311" s="198"/>
      <c r="AU311" s="39"/>
      <c r="AV311" s="39"/>
    </row>
    <row r="312" spans="3:48" ht="13.15" customHeight="1" x14ac:dyDescent="0.2">
      <c r="C312" s="35"/>
      <c r="D312" s="175" t="str">
        <f>IF(op!D200=0,"",op!D200)</f>
        <v/>
      </c>
      <c r="E312" s="175" t="str">
        <f>IF(op!E200=0,"",op!E200)</f>
        <v/>
      </c>
      <c r="F312" s="175" t="str">
        <f>IF(op!F200=0,"",op!F200)</f>
        <v/>
      </c>
      <c r="G312" s="38" t="str">
        <f>IF(op!G200="","",op!G200+1)</f>
        <v/>
      </c>
      <c r="H312" s="1184" t="str">
        <f>IF(op!H200=0,"",op!H200)</f>
        <v/>
      </c>
      <c r="I312" s="38" t="str">
        <f>IF(op!I200=0,"",op!I200)</f>
        <v/>
      </c>
      <c r="J312" s="177" t="str">
        <f t="shared" si="149"/>
        <v/>
      </c>
      <c r="K312" s="1185" t="str">
        <f>IF(op!K200=0,0,op!K200)</f>
        <v/>
      </c>
      <c r="L312" s="872"/>
      <c r="M312" s="860" t="str">
        <f>IF(K312="","",IF(op!M200=0,0,op!M200))</f>
        <v/>
      </c>
      <c r="N312" s="860" t="str">
        <f>IF(K312="","",IF(op!N200=0,0,op!N200))</f>
        <v/>
      </c>
      <c r="O312" s="990" t="str">
        <f t="shared" si="162"/>
        <v/>
      </c>
      <c r="P312" s="991" t="str">
        <f t="shared" si="163"/>
        <v/>
      </c>
      <c r="Q312" s="991" t="str">
        <f t="shared" si="164"/>
        <v/>
      </c>
      <c r="R312" s="872"/>
      <c r="S312" s="934" t="str">
        <f t="shared" si="150"/>
        <v/>
      </c>
      <c r="T312" s="934" t="str">
        <f t="shared" si="151"/>
        <v/>
      </c>
      <c r="U312" s="1055" t="str">
        <f t="shared" si="165"/>
        <v/>
      </c>
      <c r="V312" s="6"/>
      <c r="Z312" s="979" t="str">
        <f t="shared" si="152"/>
        <v/>
      </c>
      <c r="AA312" s="980">
        <f>+tab!$C$156</f>
        <v>0.62</v>
      </c>
      <c r="AB312" s="981" t="e">
        <f t="shared" si="166"/>
        <v>#VALUE!</v>
      </c>
      <c r="AC312" s="981" t="e">
        <f t="shared" si="167"/>
        <v>#VALUE!</v>
      </c>
      <c r="AD312" s="981" t="e">
        <f t="shared" si="168"/>
        <v>#VALUE!</v>
      </c>
      <c r="AE312" s="982" t="e">
        <f t="shared" si="153"/>
        <v>#VALUE!</v>
      </c>
      <c r="AF312" s="982" t="e">
        <f t="shared" si="154"/>
        <v>#VALUE!</v>
      </c>
      <c r="AG312" s="983">
        <f>IF(H312&gt;8,tab!C$157,tab!C$160)</f>
        <v>0.5</v>
      </c>
      <c r="AH312" s="957">
        <f t="shared" si="155"/>
        <v>0</v>
      </c>
      <c r="AI312" s="957">
        <f t="shared" si="156"/>
        <v>0</v>
      </c>
      <c r="AJ312" s="984" t="e">
        <f t="shared" si="157"/>
        <v>#VALUE!</v>
      </c>
      <c r="AK312" s="960" t="e">
        <f t="shared" si="158"/>
        <v>#VALUE!</v>
      </c>
      <c r="AL312" s="959">
        <f t="shared" si="159"/>
        <v>30</v>
      </c>
      <c r="AM312" s="959">
        <f t="shared" si="160"/>
        <v>30</v>
      </c>
      <c r="AN312" s="985">
        <f t="shared" si="161"/>
        <v>0</v>
      </c>
      <c r="AS312" s="198"/>
      <c r="AU312" s="39"/>
      <c r="AV312" s="39"/>
    </row>
    <row r="313" spans="3:48" ht="13.15" customHeight="1" x14ac:dyDescent="0.2">
      <c r="C313" s="35"/>
      <c r="D313" s="175" t="str">
        <f>IF(op!D201=0,"",op!D201)</f>
        <v/>
      </c>
      <c r="E313" s="175" t="str">
        <f>IF(op!E201=0,"",op!E201)</f>
        <v/>
      </c>
      <c r="F313" s="175" t="str">
        <f>IF(op!F201=0,"",op!F201)</f>
        <v/>
      </c>
      <c r="G313" s="38" t="str">
        <f>IF(op!G201="","",op!G201+1)</f>
        <v/>
      </c>
      <c r="H313" s="1184" t="str">
        <f>IF(op!H201=0,"",op!H201)</f>
        <v/>
      </c>
      <c r="I313" s="38" t="str">
        <f>IF(op!I201=0,"",op!I201)</f>
        <v/>
      </c>
      <c r="J313" s="177" t="str">
        <f t="shared" si="149"/>
        <v/>
      </c>
      <c r="K313" s="1185" t="str">
        <f>IF(op!K201=0,0,op!K201)</f>
        <v/>
      </c>
      <c r="L313" s="872"/>
      <c r="M313" s="860" t="str">
        <f>IF(K313="","",IF(op!M201=0,0,op!M201))</f>
        <v/>
      </c>
      <c r="N313" s="860" t="str">
        <f>IF(K313="","",IF(op!N201=0,0,op!N201))</f>
        <v/>
      </c>
      <c r="O313" s="990" t="str">
        <f t="shared" si="162"/>
        <v/>
      </c>
      <c r="P313" s="991" t="str">
        <f t="shared" si="163"/>
        <v/>
      </c>
      <c r="Q313" s="991" t="str">
        <f t="shared" si="164"/>
        <v/>
      </c>
      <c r="R313" s="872"/>
      <c r="S313" s="934" t="str">
        <f t="shared" si="150"/>
        <v/>
      </c>
      <c r="T313" s="934" t="str">
        <f t="shared" si="151"/>
        <v/>
      </c>
      <c r="U313" s="1055" t="str">
        <f t="shared" si="165"/>
        <v/>
      </c>
      <c r="V313" s="6"/>
      <c r="Z313" s="979" t="str">
        <f t="shared" si="152"/>
        <v/>
      </c>
      <c r="AA313" s="980">
        <f>+tab!$C$156</f>
        <v>0.62</v>
      </c>
      <c r="AB313" s="981" t="e">
        <f t="shared" si="166"/>
        <v>#VALUE!</v>
      </c>
      <c r="AC313" s="981" t="e">
        <f t="shared" si="167"/>
        <v>#VALUE!</v>
      </c>
      <c r="AD313" s="981" t="e">
        <f t="shared" si="168"/>
        <v>#VALUE!</v>
      </c>
      <c r="AE313" s="982" t="e">
        <f t="shared" si="153"/>
        <v>#VALUE!</v>
      </c>
      <c r="AF313" s="982" t="e">
        <f t="shared" si="154"/>
        <v>#VALUE!</v>
      </c>
      <c r="AG313" s="983">
        <f>IF(H313&gt;8,tab!C$157,tab!C$160)</f>
        <v>0.5</v>
      </c>
      <c r="AH313" s="957">
        <f t="shared" si="155"/>
        <v>0</v>
      </c>
      <c r="AI313" s="957">
        <f t="shared" si="156"/>
        <v>0</v>
      </c>
      <c r="AJ313" s="984" t="e">
        <f t="shared" si="157"/>
        <v>#VALUE!</v>
      </c>
      <c r="AK313" s="960" t="e">
        <f t="shared" si="158"/>
        <v>#VALUE!</v>
      </c>
      <c r="AL313" s="959">
        <f t="shared" si="159"/>
        <v>30</v>
      </c>
      <c r="AM313" s="959">
        <f t="shared" si="160"/>
        <v>30</v>
      </c>
      <c r="AN313" s="985">
        <f t="shared" si="161"/>
        <v>0</v>
      </c>
      <c r="AS313" s="198"/>
      <c r="AU313" s="39"/>
      <c r="AV313" s="39"/>
    </row>
    <row r="314" spans="3:48" ht="13.15" customHeight="1" x14ac:dyDescent="0.2">
      <c r="C314" s="35"/>
      <c r="D314" s="175" t="str">
        <f>IF(op!D202=0,"",op!D202)</f>
        <v/>
      </c>
      <c r="E314" s="175" t="str">
        <f>IF(op!E202=0,"",op!E202)</f>
        <v/>
      </c>
      <c r="F314" s="175" t="str">
        <f>IF(op!F202=0,"",op!F202)</f>
        <v/>
      </c>
      <c r="G314" s="38" t="str">
        <f>IF(op!G202="","",op!G202+1)</f>
        <v/>
      </c>
      <c r="H314" s="1184" t="str">
        <f>IF(op!H202=0,"",op!H202)</f>
        <v/>
      </c>
      <c r="I314" s="38" t="str">
        <f>IF(op!I202=0,"",op!I202)</f>
        <v/>
      </c>
      <c r="J314" s="177" t="str">
        <f t="shared" si="149"/>
        <v/>
      </c>
      <c r="K314" s="1185" t="str">
        <f>IF(op!K202=0,0,op!K202)</f>
        <v/>
      </c>
      <c r="L314" s="872"/>
      <c r="M314" s="860" t="str">
        <f>IF(K314="","",IF(op!M202=0,0,op!M202))</f>
        <v/>
      </c>
      <c r="N314" s="860" t="str">
        <f>IF(K314="","",IF(op!N202=0,0,op!N202))</f>
        <v/>
      </c>
      <c r="O314" s="990" t="str">
        <f t="shared" si="162"/>
        <v/>
      </c>
      <c r="P314" s="991" t="str">
        <f t="shared" si="163"/>
        <v/>
      </c>
      <c r="Q314" s="991" t="str">
        <f t="shared" si="164"/>
        <v/>
      </c>
      <c r="R314" s="872"/>
      <c r="S314" s="934" t="str">
        <f t="shared" si="150"/>
        <v/>
      </c>
      <c r="T314" s="934" t="str">
        <f t="shared" si="151"/>
        <v/>
      </c>
      <c r="U314" s="1055" t="str">
        <f t="shared" si="165"/>
        <v/>
      </c>
      <c r="V314" s="6"/>
      <c r="Z314" s="979" t="str">
        <f t="shared" si="152"/>
        <v/>
      </c>
      <c r="AA314" s="980">
        <f>+tab!$C$156</f>
        <v>0.62</v>
      </c>
      <c r="AB314" s="981" t="e">
        <f t="shared" si="166"/>
        <v>#VALUE!</v>
      </c>
      <c r="AC314" s="981" t="e">
        <f t="shared" si="167"/>
        <v>#VALUE!</v>
      </c>
      <c r="AD314" s="981" t="e">
        <f t="shared" si="168"/>
        <v>#VALUE!</v>
      </c>
      <c r="AE314" s="982" t="e">
        <f t="shared" si="153"/>
        <v>#VALUE!</v>
      </c>
      <c r="AF314" s="982" t="e">
        <f t="shared" si="154"/>
        <v>#VALUE!</v>
      </c>
      <c r="AG314" s="983">
        <f>IF(H314&gt;8,tab!C$157,tab!C$160)</f>
        <v>0.5</v>
      </c>
      <c r="AH314" s="957">
        <f t="shared" si="155"/>
        <v>0</v>
      </c>
      <c r="AI314" s="957">
        <f t="shared" si="156"/>
        <v>0</v>
      </c>
      <c r="AJ314" s="984" t="e">
        <f t="shared" si="157"/>
        <v>#VALUE!</v>
      </c>
      <c r="AK314" s="960" t="e">
        <f t="shared" si="158"/>
        <v>#VALUE!</v>
      </c>
      <c r="AL314" s="959">
        <f t="shared" si="159"/>
        <v>30</v>
      </c>
      <c r="AM314" s="959">
        <f t="shared" si="160"/>
        <v>30</v>
      </c>
      <c r="AN314" s="985">
        <f t="shared" si="161"/>
        <v>0</v>
      </c>
      <c r="AS314" s="198"/>
      <c r="AU314" s="39"/>
      <c r="AV314" s="39"/>
    </row>
    <row r="315" spans="3:48" ht="13.15" customHeight="1" x14ac:dyDescent="0.2">
      <c r="C315" s="35"/>
      <c r="D315" s="175" t="str">
        <f>IF(op!D203=0,"",op!D203)</f>
        <v/>
      </c>
      <c r="E315" s="175" t="str">
        <f>IF(op!E203=0,"",op!E203)</f>
        <v/>
      </c>
      <c r="F315" s="175" t="str">
        <f>IF(op!F203=0,"",op!F203)</f>
        <v/>
      </c>
      <c r="G315" s="38" t="str">
        <f>IF(op!G203="","",op!G203+1)</f>
        <v/>
      </c>
      <c r="H315" s="1184" t="str">
        <f>IF(op!H203=0,"",op!H203)</f>
        <v/>
      </c>
      <c r="I315" s="38" t="str">
        <f>IF(op!I203=0,"",op!I203)</f>
        <v/>
      </c>
      <c r="J315" s="177" t="str">
        <f t="shared" si="149"/>
        <v/>
      </c>
      <c r="K315" s="1185" t="str">
        <f>IF(op!K203=0,0,op!K203)</f>
        <v/>
      </c>
      <c r="L315" s="872"/>
      <c r="M315" s="860" t="str">
        <f>IF(K315="","",IF(op!M203=0,0,op!M203))</f>
        <v/>
      </c>
      <c r="N315" s="860" t="str">
        <f>IF(K315="","",IF(op!N203=0,0,op!N203))</f>
        <v/>
      </c>
      <c r="O315" s="990" t="str">
        <f t="shared" si="162"/>
        <v/>
      </c>
      <c r="P315" s="991" t="str">
        <f t="shared" si="163"/>
        <v/>
      </c>
      <c r="Q315" s="991" t="str">
        <f t="shared" si="164"/>
        <v/>
      </c>
      <c r="R315" s="872"/>
      <c r="S315" s="934" t="str">
        <f t="shared" si="150"/>
        <v/>
      </c>
      <c r="T315" s="934" t="str">
        <f t="shared" si="151"/>
        <v/>
      </c>
      <c r="U315" s="1055" t="str">
        <f t="shared" si="165"/>
        <v/>
      </c>
      <c r="V315" s="6"/>
      <c r="Z315" s="979" t="str">
        <f t="shared" si="152"/>
        <v/>
      </c>
      <c r="AA315" s="980">
        <f>+tab!$C$156</f>
        <v>0.62</v>
      </c>
      <c r="AB315" s="981" t="e">
        <f t="shared" si="166"/>
        <v>#VALUE!</v>
      </c>
      <c r="AC315" s="981" t="e">
        <f t="shared" si="167"/>
        <v>#VALUE!</v>
      </c>
      <c r="AD315" s="981" t="e">
        <f t="shared" si="168"/>
        <v>#VALUE!</v>
      </c>
      <c r="AE315" s="982" t="e">
        <f t="shared" si="153"/>
        <v>#VALUE!</v>
      </c>
      <c r="AF315" s="982" t="e">
        <f t="shared" si="154"/>
        <v>#VALUE!</v>
      </c>
      <c r="AG315" s="983">
        <f>IF(H315&gt;8,tab!C$157,tab!C$160)</f>
        <v>0.5</v>
      </c>
      <c r="AH315" s="957">
        <f t="shared" si="155"/>
        <v>0</v>
      </c>
      <c r="AI315" s="957">
        <f t="shared" si="156"/>
        <v>0</v>
      </c>
      <c r="AJ315" s="984" t="e">
        <f t="shared" si="157"/>
        <v>#VALUE!</v>
      </c>
      <c r="AK315" s="960" t="e">
        <f t="shared" si="158"/>
        <v>#VALUE!</v>
      </c>
      <c r="AL315" s="959">
        <f t="shared" si="159"/>
        <v>30</v>
      </c>
      <c r="AM315" s="959">
        <f t="shared" si="160"/>
        <v>30</v>
      </c>
      <c r="AN315" s="985">
        <f t="shared" si="161"/>
        <v>0</v>
      </c>
      <c r="AS315" s="198"/>
      <c r="AU315" s="39"/>
      <c r="AV315" s="39"/>
    </row>
    <row r="316" spans="3:48" ht="13.15" customHeight="1" x14ac:dyDescent="0.2">
      <c r="C316" s="35"/>
      <c r="D316" s="175" t="str">
        <f>IF(op!D204=0,"",op!D204)</f>
        <v/>
      </c>
      <c r="E316" s="175" t="str">
        <f>IF(op!E204=0,"",op!E204)</f>
        <v/>
      </c>
      <c r="F316" s="175" t="str">
        <f>IF(op!F204=0,"",op!F204)</f>
        <v/>
      </c>
      <c r="G316" s="38" t="str">
        <f>IF(op!G204="","",op!G204+1)</f>
        <v/>
      </c>
      <c r="H316" s="1184" t="str">
        <f>IF(op!H204=0,"",op!H204)</f>
        <v/>
      </c>
      <c r="I316" s="38" t="str">
        <f>IF(op!I204=0,"",op!I204)</f>
        <v/>
      </c>
      <c r="J316" s="177" t="str">
        <f t="shared" si="149"/>
        <v/>
      </c>
      <c r="K316" s="1185" t="str">
        <f>IF(op!K204=0,0,op!K204)</f>
        <v/>
      </c>
      <c r="L316" s="872"/>
      <c r="M316" s="860" t="str">
        <f>IF(K316="","",IF(op!M204=0,0,op!M204))</f>
        <v/>
      </c>
      <c r="N316" s="860" t="str">
        <f>IF(K316="","",IF(op!N204=0,0,op!N204))</f>
        <v/>
      </c>
      <c r="O316" s="990" t="str">
        <f t="shared" si="162"/>
        <v/>
      </c>
      <c r="P316" s="991" t="str">
        <f t="shared" si="163"/>
        <v/>
      </c>
      <c r="Q316" s="991" t="str">
        <f t="shared" si="164"/>
        <v/>
      </c>
      <c r="R316" s="872"/>
      <c r="S316" s="934" t="str">
        <f t="shared" si="150"/>
        <v/>
      </c>
      <c r="T316" s="934" t="str">
        <f t="shared" si="151"/>
        <v/>
      </c>
      <c r="U316" s="1055" t="str">
        <f t="shared" si="165"/>
        <v/>
      </c>
      <c r="V316" s="6"/>
      <c r="Z316" s="979" t="str">
        <f t="shared" si="152"/>
        <v/>
      </c>
      <c r="AA316" s="980">
        <f>+tab!$C$156</f>
        <v>0.62</v>
      </c>
      <c r="AB316" s="981" t="e">
        <f t="shared" si="166"/>
        <v>#VALUE!</v>
      </c>
      <c r="AC316" s="981" t="e">
        <f t="shared" si="167"/>
        <v>#VALUE!</v>
      </c>
      <c r="AD316" s="981" t="e">
        <f t="shared" si="168"/>
        <v>#VALUE!</v>
      </c>
      <c r="AE316" s="982" t="e">
        <f t="shared" si="153"/>
        <v>#VALUE!</v>
      </c>
      <c r="AF316" s="982" t="e">
        <f t="shared" si="154"/>
        <v>#VALUE!</v>
      </c>
      <c r="AG316" s="983">
        <f>IF(H316&gt;8,tab!C$157,tab!C$160)</f>
        <v>0.5</v>
      </c>
      <c r="AH316" s="957">
        <f t="shared" si="155"/>
        <v>0</v>
      </c>
      <c r="AI316" s="957">
        <f t="shared" si="156"/>
        <v>0</v>
      </c>
      <c r="AJ316" s="984" t="e">
        <f t="shared" si="157"/>
        <v>#VALUE!</v>
      </c>
      <c r="AK316" s="960" t="e">
        <f t="shared" si="158"/>
        <v>#VALUE!</v>
      </c>
      <c r="AL316" s="959">
        <f t="shared" si="159"/>
        <v>30</v>
      </c>
      <c r="AM316" s="959">
        <f t="shared" si="160"/>
        <v>30</v>
      </c>
      <c r="AN316" s="985">
        <f t="shared" si="161"/>
        <v>0</v>
      </c>
      <c r="AS316" s="198"/>
      <c r="AU316" s="39"/>
      <c r="AV316" s="39"/>
    </row>
    <row r="317" spans="3:48" ht="13.15" customHeight="1" x14ac:dyDescent="0.2">
      <c r="C317" s="35"/>
      <c r="D317" s="175" t="str">
        <f>IF(op!D205=0,"",op!D205)</f>
        <v/>
      </c>
      <c r="E317" s="175" t="str">
        <f>IF(op!E205=0,"",op!E205)</f>
        <v/>
      </c>
      <c r="F317" s="175" t="str">
        <f>IF(op!F205=0,"",op!F205)</f>
        <v/>
      </c>
      <c r="G317" s="38" t="str">
        <f>IF(op!G205="","",op!G205+1)</f>
        <v/>
      </c>
      <c r="H317" s="1184" t="str">
        <f>IF(op!H205=0,"",op!H205)</f>
        <v/>
      </c>
      <c r="I317" s="38" t="str">
        <f>IF(op!I205=0,"",op!I205)</f>
        <v/>
      </c>
      <c r="J317" s="177" t="str">
        <f t="shared" si="149"/>
        <v/>
      </c>
      <c r="K317" s="1185" t="str">
        <f>IF(op!K205=0,0,op!K205)</f>
        <v/>
      </c>
      <c r="L317" s="872"/>
      <c r="M317" s="860" t="str">
        <f>IF(K317="","",IF(op!M205=0,0,op!M205))</f>
        <v/>
      </c>
      <c r="N317" s="860" t="str">
        <f>IF(K317="","",IF(op!N205=0,0,op!N205))</f>
        <v/>
      </c>
      <c r="O317" s="990" t="str">
        <f t="shared" si="162"/>
        <v/>
      </c>
      <c r="P317" s="991" t="str">
        <f t="shared" si="163"/>
        <v/>
      </c>
      <c r="Q317" s="991" t="str">
        <f t="shared" si="164"/>
        <v/>
      </c>
      <c r="R317" s="872"/>
      <c r="S317" s="934" t="str">
        <f t="shared" si="150"/>
        <v/>
      </c>
      <c r="T317" s="934" t="str">
        <f t="shared" si="151"/>
        <v/>
      </c>
      <c r="U317" s="1055" t="str">
        <f t="shared" si="165"/>
        <v/>
      </c>
      <c r="V317" s="6"/>
      <c r="Z317" s="979" t="str">
        <f t="shared" si="152"/>
        <v/>
      </c>
      <c r="AA317" s="980">
        <f>+tab!$C$156</f>
        <v>0.62</v>
      </c>
      <c r="AB317" s="981" t="e">
        <f t="shared" si="166"/>
        <v>#VALUE!</v>
      </c>
      <c r="AC317" s="981" t="e">
        <f t="shared" si="167"/>
        <v>#VALUE!</v>
      </c>
      <c r="AD317" s="981" t="e">
        <f t="shared" si="168"/>
        <v>#VALUE!</v>
      </c>
      <c r="AE317" s="982" t="e">
        <f t="shared" si="153"/>
        <v>#VALUE!</v>
      </c>
      <c r="AF317" s="982" t="e">
        <f t="shared" si="154"/>
        <v>#VALUE!</v>
      </c>
      <c r="AG317" s="983">
        <f>IF(H317&gt;8,tab!C$157,tab!C$160)</f>
        <v>0.5</v>
      </c>
      <c r="AH317" s="957">
        <f t="shared" si="155"/>
        <v>0</v>
      </c>
      <c r="AI317" s="957">
        <f t="shared" si="156"/>
        <v>0</v>
      </c>
      <c r="AJ317" s="984" t="e">
        <f t="shared" si="157"/>
        <v>#VALUE!</v>
      </c>
      <c r="AK317" s="960" t="e">
        <f t="shared" si="158"/>
        <v>#VALUE!</v>
      </c>
      <c r="AL317" s="959">
        <f t="shared" si="159"/>
        <v>30</v>
      </c>
      <c r="AM317" s="959">
        <f t="shared" si="160"/>
        <v>30</v>
      </c>
      <c r="AN317" s="985">
        <f t="shared" si="161"/>
        <v>0</v>
      </c>
      <c r="AS317" s="198"/>
      <c r="AU317" s="39"/>
      <c r="AV317" s="39"/>
    </row>
    <row r="318" spans="3:48" ht="13.15" customHeight="1" x14ac:dyDescent="0.2">
      <c r="C318" s="35"/>
      <c r="D318" s="175" t="str">
        <f>IF(op!D206=0,"",op!D206)</f>
        <v/>
      </c>
      <c r="E318" s="175" t="str">
        <f>IF(op!E206=0,"",op!E206)</f>
        <v/>
      </c>
      <c r="F318" s="175" t="str">
        <f>IF(op!F206=0,"",op!F206)</f>
        <v/>
      </c>
      <c r="G318" s="38" t="str">
        <f>IF(op!G206="","",op!G206+1)</f>
        <v/>
      </c>
      <c r="H318" s="1184" t="str">
        <f>IF(op!H206=0,"",op!H206)</f>
        <v/>
      </c>
      <c r="I318" s="38" t="str">
        <f>IF(op!I206=0,"",op!I206)</f>
        <v/>
      </c>
      <c r="J318" s="177" t="str">
        <f t="shared" si="149"/>
        <v/>
      </c>
      <c r="K318" s="1185" t="str">
        <f>IF(op!K206=0,0,op!K206)</f>
        <v/>
      </c>
      <c r="L318" s="872"/>
      <c r="M318" s="860" t="str">
        <f>IF(K318="","",IF(op!M206=0,0,op!M206))</f>
        <v/>
      </c>
      <c r="N318" s="860" t="str">
        <f>IF(K318="","",IF(op!N206=0,0,op!N206))</f>
        <v/>
      </c>
      <c r="O318" s="990" t="str">
        <f t="shared" si="162"/>
        <v/>
      </c>
      <c r="P318" s="991" t="str">
        <f t="shared" si="163"/>
        <v/>
      </c>
      <c r="Q318" s="991" t="str">
        <f t="shared" si="164"/>
        <v/>
      </c>
      <c r="R318" s="872"/>
      <c r="S318" s="934" t="str">
        <f t="shared" si="150"/>
        <v/>
      </c>
      <c r="T318" s="934" t="str">
        <f t="shared" si="151"/>
        <v/>
      </c>
      <c r="U318" s="1055" t="str">
        <f t="shared" si="165"/>
        <v/>
      </c>
      <c r="V318" s="6"/>
      <c r="Z318" s="979" t="str">
        <f t="shared" si="152"/>
        <v/>
      </c>
      <c r="AA318" s="980">
        <f>+tab!$C$156</f>
        <v>0.62</v>
      </c>
      <c r="AB318" s="981" t="e">
        <f t="shared" si="166"/>
        <v>#VALUE!</v>
      </c>
      <c r="AC318" s="981" t="e">
        <f t="shared" si="167"/>
        <v>#VALUE!</v>
      </c>
      <c r="AD318" s="981" t="e">
        <f t="shared" si="168"/>
        <v>#VALUE!</v>
      </c>
      <c r="AE318" s="982" t="e">
        <f t="shared" si="153"/>
        <v>#VALUE!</v>
      </c>
      <c r="AF318" s="982" t="e">
        <f t="shared" si="154"/>
        <v>#VALUE!</v>
      </c>
      <c r="AG318" s="983">
        <f>IF(H318&gt;8,tab!C$157,tab!C$160)</f>
        <v>0.5</v>
      </c>
      <c r="AH318" s="957">
        <f t="shared" si="155"/>
        <v>0</v>
      </c>
      <c r="AI318" s="957">
        <f t="shared" si="156"/>
        <v>0</v>
      </c>
      <c r="AJ318" s="984" t="e">
        <f t="shared" si="157"/>
        <v>#VALUE!</v>
      </c>
      <c r="AK318" s="960" t="e">
        <f t="shared" si="158"/>
        <v>#VALUE!</v>
      </c>
      <c r="AL318" s="959">
        <f t="shared" si="159"/>
        <v>30</v>
      </c>
      <c r="AM318" s="959">
        <f t="shared" si="160"/>
        <v>30</v>
      </c>
      <c r="AN318" s="985">
        <f t="shared" si="161"/>
        <v>0</v>
      </c>
      <c r="AS318" s="198"/>
      <c r="AU318" s="39"/>
      <c r="AV318" s="39"/>
    </row>
    <row r="319" spans="3:48" ht="13.15" customHeight="1" x14ac:dyDescent="0.2">
      <c r="C319" s="35"/>
      <c r="D319" s="175" t="str">
        <f>IF(op!D207=0,"",op!D207)</f>
        <v/>
      </c>
      <c r="E319" s="175" t="str">
        <f>IF(op!E207=0,"",op!E207)</f>
        <v/>
      </c>
      <c r="F319" s="175" t="str">
        <f>IF(op!F207=0,"",op!F207)</f>
        <v/>
      </c>
      <c r="G319" s="38" t="str">
        <f>IF(op!G207="","",op!G207+1)</f>
        <v/>
      </c>
      <c r="H319" s="1184" t="str">
        <f>IF(op!H207=0,"",op!H207)</f>
        <v/>
      </c>
      <c r="I319" s="38" t="str">
        <f>IF(op!I207=0,"",op!I207)</f>
        <v/>
      </c>
      <c r="J319" s="177" t="str">
        <f t="shared" si="149"/>
        <v/>
      </c>
      <c r="K319" s="1185" t="str">
        <f>IF(op!K207=0,0,op!K207)</f>
        <v/>
      </c>
      <c r="L319" s="872"/>
      <c r="M319" s="860" t="str">
        <f>IF(K319="","",IF(op!M207=0,0,op!M207))</f>
        <v/>
      </c>
      <c r="N319" s="860" t="str">
        <f>IF(K319="","",IF(op!N207=0,0,op!N207))</f>
        <v/>
      </c>
      <c r="O319" s="990" t="str">
        <f t="shared" si="162"/>
        <v/>
      </c>
      <c r="P319" s="991" t="str">
        <f t="shared" si="163"/>
        <v/>
      </c>
      <c r="Q319" s="991" t="str">
        <f t="shared" si="164"/>
        <v/>
      </c>
      <c r="R319" s="872"/>
      <c r="S319" s="934" t="str">
        <f t="shared" si="150"/>
        <v/>
      </c>
      <c r="T319" s="934" t="str">
        <f t="shared" si="151"/>
        <v/>
      </c>
      <c r="U319" s="1055" t="str">
        <f t="shared" si="165"/>
        <v/>
      </c>
      <c r="V319" s="6"/>
      <c r="Z319" s="979" t="str">
        <f t="shared" si="152"/>
        <v/>
      </c>
      <c r="AA319" s="980">
        <f>+tab!$C$156</f>
        <v>0.62</v>
      </c>
      <c r="AB319" s="981" t="e">
        <f t="shared" si="166"/>
        <v>#VALUE!</v>
      </c>
      <c r="AC319" s="981" t="e">
        <f t="shared" si="167"/>
        <v>#VALUE!</v>
      </c>
      <c r="AD319" s="981" t="e">
        <f t="shared" si="168"/>
        <v>#VALUE!</v>
      </c>
      <c r="AE319" s="982" t="e">
        <f t="shared" si="153"/>
        <v>#VALUE!</v>
      </c>
      <c r="AF319" s="982" t="e">
        <f t="shared" si="154"/>
        <v>#VALUE!</v>
      </c>
      <c r="AG319" s="983">
        <f>IF(H319&gt;8,tab!C$157,tab!C$160)</f>
        <v>0.5</v>
      </c>
      <c r="AH319" s="957">
        <f t="shared" si="155"/>
        <v>0</v>
      </c>
      <c r="AI319" s="957">
        <f t="shared" si="156"/>
        <v>0</v>
      </c>
      <c r="AJ319" s="984" t="e">
        <f t="shared" si="157"/>
        <v>#VALUE!</v>
      </c>
      <c r="AK319" s="960" t="e">
        <f t="shared" si="158"/>
        <v>#VALUE!</v>
      </c>
      <c r="AL319" s="959">
        <f t="shared" si="159"/>
        <v>30</v>
      </c>
      <c r="AM319" s="959">
        <f t="shared" si="160"/>
        <v>30</v>
      </c>
      <c r="AN319" s="985">
        <f t="shared" si="161"/>
        <v>0</v>
      </c>
      <c r="AS319" s="198"/>
      <c r="AU319" s="39"/>
      <c r="AV319" s="39"/>
    </row>
    <row r="320" spans="3:48" ht="13.15" customHeight="1" x14ac:dyDescent="0.2">
      <c r="C320" s="35"/>
      <c r="D320" s="175" t="str">
        <f>IF(op!D208=0,"",op!D208)</f>
        <v/>
      </c>
      <c r="E320" s="175" t="str">
        <f>IF(op!E208=0,"",op!E208)</f>
        <v/>
      </c>
      <c r="F320" s="175" t="str">
        <f>IF(op!F208=0,"",op!F208)</f>
        <v/>
      </c>
      <c r="G320" s="38" t="str">
        <f>IF(op!G208="","",op!G208+1)</f>
        <v/>
      </c>
      <c r="H320" s="1184" t="str">
        <f>IF(op!H208=0,"",op!H208)</f>
        <v/>
      </c>
      <c r="I320" s="38" t="str">
        <f>IF(op!I208=0,"",op!I208)</f>
        <v/>
      </c>
      <c r="J320" s="177" t="str">
        <f t="shared" si="149"/>
        <v/>
      </c>
      <c r="K320" s="1185" t="str">
        <f>IF(op!K208=0,0,op!K208)</f>
        <v/>
      </c>
      <c r="L320" s="872"/>
      <c r="M320" s="860" t="str">
        <f>IF(K320="","",IF(op!M208=0,0,op!M208))</f>
        <v/>
      </c>
      <c r="N320" s="860" t="str">
        <f>IF(K320="","",IF(op!N208=0,0,op!N208))</f>
        <v/>
      </c>
      <c r="O320" s="990" t="str">
        <f t="shared" si="162"/>
        <v/>
      </c>
      <c r="P320" s="991" t="str">
        <f t="shared" si="163"/>
        <v/>
      </c>
      <c r="Q320" s="991" t="str">
        <f t="shared" si="164"/>
        <v/>
      </c>
      <c r="R320" s="872"/>
      <c r="S320" s="934" t="str">
        <f t="shared" si="150"/>
        <v/>
      </c>
      <c r="T320" s="934" t="str">
        <f t="shared" si="151"/>
        <v/>
      </c>
      <c r="U320" s="1055" t="str">
        <f t="shared" si="165"/>
        <v/>
      </c>
      <c r="V320" s="6"/>
      <c r="Z320" s="979" t="str">
        <f t="shared" si="152"/>
        <v/>
      </c>
      <c r="AA320" s="980">
        <f>+tab!$C$156</f>
        <v>0.62</v>
      </c>
      <c r="AB320" s="981" t="e">
        <f t="shared" si="166"/>
        <v>#VALUE!</v>
      </c>
      <c r="AC320" s="981" t="e">
        <f t="shared" si="167"/>
        <v>#VALUE!</v>
      </c>
      <c r="AD320" s="981" t="e">
        <f t="shared" si="168"/>
        <v>#VALUE!</v>
      </c>
      <c r="AE320" s="982" t="e">
        <f t="shared" si="153"/>
        <v>#VALUE!</v>
      </c>
      <c r="AF320" s="982" t="e">
        <f t="shared" si="154"/>
        <v>#VALUE!</v>
      </c>
      <c r="AG320" s="983">
        <f>IF(H320&gt;8,tab!C$157,tab!C$160)</f>
        <v>0.5</v>
      </c>
      <c r="AH320" s="957">
        <f t="shared" si="155"/>
        <v>0</v>
      </c>
      <c r="AI320" s="957">
        <f t="shared" si="156"/>
        <v>0</v>
      </c>
      <c r="AJ320" s="984" t="e">
        <f t="shared" si="157"/>
        <v>#VALUE!</v>
      </c>
      <c r="AK320" s="960" t="e">
        <f t="shared" si="158"/>
        <v>#VALUE!</v>
      </c>
      <c r="AL320" s="959">
        <f t="shared" si="159"/>
        <v>30</v>
      </c>
      <c r="AM320" s="959">
        <f t="shared" si="160"/>
        <v>30</v>
      </c>
      <c r="AN320" s="985">
        <f t="shared" si="161"/>
        <v>0</v>
      </c>
      <c r="AS320" s="198"/>
      <c r="AU320" s="39"/>
      <c r="AV320" s="39"/>
    </row>
    <row r="321" spans="3:48" ht="13.15" customHeight="1" x14ac:dyDescent="0.2">
      <c r="C321" s="35"/>
      <c r="D321" s="175" t="str">
        <f>IF(op!D209=0,"",op!D209)</f>
        <v/>
      </c>
      <c r="E321" s="175" t="str">
        <f>IF(op!E209=0,"",op!E209)</f>
        <v/>
      </c>
      <c r="F321" s="175" t="str">
        <f>IF(op!F209=0,"",op!F209)</f>
        <v/>
      </c>
      <c r="G321" s="38" t="str">
        <f>IF(op!G209="","",op!G209+1)</f>
        <v/>
      </c>
      <c r="H321" s="1184" t="str">
        <f>IF(op!H209=0,"",op!H209)</f>
        <v/>
      </c>
      <c r="I321" s="38" t="str">
        <f>IF(op!I209=0,"",op!I209)</f>
        <v/>
      </c>
      <c r="J321" s="177" t="str">
        <f t="shared" si="149"/>
        <v/>
      </c>
      <c r="K321" s="1185" t="str">
        <f>IF(op!K209=0,0,op!K209)</f>
        <v/>
      </c>
      <c r="L321" s="872"/>
      <c r="M321" s="860" t="str">
        <f>IF(K321="","",IF(op!M209=0,0,op!M209))</f>
        <v/>
      </c>
      <c r="N321" s="860" t="str">
        <f>IF(K321="","",IF(op!N209=0,0,op!N209))</f>
        <v/>
      </c>
      <c r="O321" s="990" t="str">
        <f t="shared" si="162"/>
        <v/>
      </c>
      <c r="P321" s="991" t="str">
        <f t="shared" si="163"/>
        <v/>
      </c>
      <c r="Q321" s="991" t="str">
        <f t="shared" si="164"/>
        <v/>
      </c>
      <c r="R321" s="872"/>
      <c r="S321" s="934" t="str">
        <f t="shared" si="150"/>
        <v/>
      </c>
      <c r="T321" s="934" t="str">
        <f t="shared" si="151"/>
        <v/>
      </c>
      <c r="U321" s="1055" t="str">
        <f t="shared" si="165"/>
        <v/>
      </c>
      <c r="V321" s="6"/>
      <c r="Z321" s="979" t="str">
        <f t="shared" si="152"/>
        <v/>
      </c>
      <c r="AA321" s="980">
        <f>+tab!$C$156</f>
        <v>0.62</v>
      </c>
      <c r="AB321" s="981" t="e">
        <f t="shared" si="166"/>
        <v>#VALUE!</v>
      </c>
      <c r="AC321" s="981" t="e">
        <f t="shared" si="167"/>
        <v>#VALUE!</v>
      </c>
      <c r="AD321" s="981" t="e">
        <f t="shared" si="168"/>
        <v>#VALUE!</v>
      </c>
      <c r="AE321" s="982" t="e">
        <f t="shared" si="153"/>
        <v>#VALUE!</v>
      </c>
      <c r="AF321" s="982" t="e">
        <f t="shared" si="154"/>
        <v>#VALUE!</v>
      </c>
      <c r="AG321" s="983">
        <f>IF(H321&gt;8,tab!C$157,tab!C$160)</f>
        <v>0.5</v>
      </c>
      <c r="AH321" s="957">
        <f t="shared" si="155"/>
        <v>0</v>
      </c>
      <c r="AI321" s="957">
        <f t="shared" si="156"/>
        <v>0</v>
      </c>
      <c r="AJ321" s="984" t="e">
        <f t="shared" si="157"/>
        <v>#VALUE!</v>
      </c>
      <c r="AK321" s="960" t="e">
        <f t="shared" si="158"/>
        <v>#VALUE!</v>
      </c>
      <c r="AL321" s="959">
        <f t="shared" si="159"/>
        <v>30</v>
      </c>
      <c r="AM321" s="959">
        <f t="shared" si="160"/>
        <v>30</v>
      </c>
      <c r="AN321" s="985">
        <f t="shared" si="161"/>
        <v>0</v>
      </c>
      <c r="AS321" s="198"/>
      <c r="AU321" s="39"/>
      <c r="AV321" s="39"/>
    </row>
    <row r="322" spans="3:48" ht="13.15" customHeight="1" x14ac:dyDescent="0.2">
      <c r="C322" s="35"/>
      <c r="D322" s="175" t="str">
        <f>IF(op!D210=0,"",op!D210)</f>
        <v/>
      </c>
      <c r="E322" s="175" t="str">
        <f>IF(op!E210=0,"",op!E210)</f>
        <v/>
      </c>
      <c r="F322" s="175" t="str">
        <f>IF(op!F210=0,"",op!F210)</f>
        <v/>
      </c>
      <c r="G322" s="38" t="str">
        <f>IF(op!G210="","",op!G210+1)</f>
        <v/>
      </c>
      <c r="H322" s="1184" t="str">
        <f>IF(op!H210=0,"",op!H210)</f>
        <v/>
      </c>
      <c r="I322" s="38" t="str">
        <f>IF(op!I210=0,"",op!I210)</f>
        <v/>
      </c>
      <c r="J322" s="177" t="str">
        <f t="shared" si="149"/>
        <v/>
      </c>
      <c r="K322" s="1185" t="str">
        <f>IF(op!K210=0,0,op!K210)</f>
        <v/>
      </c>
      <c r="L322" s="872"/>
      <c r="M322" s="860" t="str">
        <f>IF(K322="","",IF(op!M210=0,0,op!M210))</f>
        <v/>
      </c>
      <c r="N322" s="860" t="str">
        <f>IF(K322="","",IF(op!N210=0,0,op!N210))</f>
        <v/>
      </c>
      <c r="O322" s="990" t="str">
        <f t="shared" si="162"/>
        <v/>
      </c>
      <c r="P322" s="991" t="str">
        <f t="shared" si="163"/>
        <v/>
      </c>
      <c r="Q322" s="991" t="str">
        <f t="shared" si="164"/>
        <v/>
      </c>
      <c r="R322" s="872"/>
      <c r="S322" s="934" t="str">
        <f t="shared" si="150"/>
        <v/>
      </c>
      <c r="T322" s="934" t="str">
        <f t="shared" si="151"/>
        <v/>
      </c>
      <c r="U322" s="1055" t="str">
        <f t="shared" si="165"/>
        <v/>
      </c>
      <c r="V322" s="6"/>
      <c r="Z322" s="979" t="str">
        <f t="shared" si="152"/>
        <v/>
      </c>
      <c r="AA322" s="980">
        <f>+tab!$C$156</f>
        <v>0.62</v>
      </c>
      <c r="AB322" s="981" t="e">
        <f t="shared" si="166"/>
        <v>#VALUE!</v>
      </c>
      <c r="AC322" s="981" t="e">
        <f t="shared" si="167"/>
        <v>#VALUE!</v>
      </c>
      <c r="AD322" s="981" t="e">
        <f t="shared" si="168"/>
        <v>#VALUE!</v>
      </c>
      <c r="AE322" s="982" t="e">
        <f t="shared" si="153"/>
        <v>#VALUE!</v>
      </c>
      <c r="AF322" s="982" t="e">
        <f t="shared" si="154"/>
        <v>#VALUE!</v>
      </c>
      <c r="AG322" s="983">
        <f>IF(H322&gt;8,tab!C$157,tab!C$160)</f>
        <v>0.5</v>
      </c>
      <c r="AH322" s="957">
        <f t="shared" si="155"/>
        <v>0</v>
      </c>
      <c r="AI322" s="957">
        <f t="shared" si="156"/>
        <v>0</v>
      </c>
      <c r="AJ322" s="984" t="e">
        <f t="shared" si="157"/>
        <v>#VALUE!</v>
      </c>
      <c r="AK322" s="960" t="e">
        <f t="shared" si="158"/>
        <v>#VALUE!</v>
      </c>
      <c r="AL322" s="959">
        <f t="shared" si="159"/>
        <v>30</v>
      </c>
      <c r="AM322" s="959">
        <f t="shared" si="160"/>
        <v>30</v>
      </c>
      <c r="AN322" s="985">
        <f t="shared" si="161"/>
        <v>0</v>
      </c>
      <c r="AS322" s="198"/>
      <c r="AU322" s="39"/>
      <c r="AV322" s="39"/>
    </row>
    <row r="323" spans="3:48" ht="13.15" customHeight="1" x14ac:dyDescent="0.2">
      <c r="C323" s="35"/>
      <c r="D323" s="175" t="str">
        <f>IF(op!D211=0,"",op!D211)</f>
        <v/>
      </c>
      <c r="E323" s="175" t="str">
        <f>IF(op!E211=0,"",op!E211)</f>
        <v/>
      </c>
      <c r="F323" s="175" t="str">
        <f>IF(op!F211=0,"",op!F211)</f>
        <v/>
      </c>
      <c r="G323" s="38" t="str">
        <f>IF(op!G211="","",op!G211+1)</f>
        <v/>
      </c>
      <c r="H323" s="1184" t="str">
        <f>IF(op!H211=0,"",op!H211)</f>
        <v/>
      </c>
      <c r="I323" s="38" t="str">
        <f>IF(op!I211=0,"",op!I211)</f>
        <v/>
      </c>
      <c r="J323" s="177" t="str">
        <f t="shared" si="149"/>
        <v/>
      </c>
      <c r="K323" s="1185" t="str">
        <f>IF(op!K211=0,0,op!K211)</f>
        <v/>
      </c>
      <c r="L323" s="872"/>
      <c r="M323" s="860" t="str">
        <f>IF(K323="","",IF(op!M211=0,0,op!M211))</f>
        <v/>
      </c>
      <c r="N323" s="860" t="str">
        <f>IF(K323="","",IF(op!N211=0,0,op!N211))</f>
        <v/>
      </c>
      <c r="O323" s="990" t="str">
        <f t="shared" si="162"/>
        <v/>
      </c>
      <c r="P323" s="991" t="str">
        <f t="shared" si="163"/>
        <v/>
      </c>
      <c r="Q323" s="991" t="str">
        <f t="shared" si="164"/>
        <v/>
      </c>
      <c r="R323" s="872"/>
      <c r="S323" s="934" t="str">
        <f t="shared" si="150"/>
        <v/>
      </c>
      <c r="T323" s="934" t="str">
        <f t="shared" si="151"/>
        <v/>
      </c>
      <c r="U323" s="1055" t="str">
        <f t="shared" si="165"/>
        <v/>
      </c>
      <c r="V323" s="6"/>
      <c r="Z323" s="979" t="str">
        <f t="shared" si="152"/>
        <v/>
      </c>
      <c r="AA323" s="980">
        <f>+tab!$C$156</f>
        <v>0.62</v>
      </c>
      <c r="AB323" s="981" t="e">
        <f t="shared" si="166"/>
        <v>#VALUE!</v>
      </c>
      <c r="AC323" s="981" t="e">
        <f t="shared" si="167"/>
        <v>#VALUE!</v>
      </c>
      <c r="AD323" s="981" t="e">
        <f t="shared" si="168"/>
        <v>#VALUE!</v>
      </c>
      <c r="AE323" s="982" t="e">
        <f t="shared" si="153"/>
        <v>#VALUE!</v>
      </c>
      <c r="AF323" s="982" t="e">
        <f t="shared" si="154"/>
        <v>#VALUE!</v>
      </c>
      <c r="AG323" s="983">
        <f>IF(H323&gt;8,tab!C$157,tab!C$160)</f>
        <v>0.5</v>
      </c>
      <c r="AH323" s="957">
        <f t="shared" si="155"/>
        <v>0</v>
      </c>
      <c r="AI323" s="957">
        <f t="shared" si="156"/>
        <v>0</v>
      </c>
      <c r="AJ323" s="984" t="e">
        <f t="shared" si="157"/>
        <v>#VALUE!</v>
      </c>
      <c r="AK323" s="960" t="e">
        <f t="shared" si="158"/>
        <v>#VALUE!</v>
      </c>
      <c r="AL323" s="959">
        <f t="shared" si="159"/>
        <v>30</v>
      </c>
      <c r="AM323" s="959">
        <f t="shared" si="160"/>
        <v>30</v>
      </c>
      <c r="AN323" s="985">
        <f t="shared" si="161"/>
        <v>0</v>
      </c>
      <c r="AS323" s="198"/>
      <c r="AU323" s="39"/>
      <c r="AV323" s="39"/>
    </row>
    <row r="324" spans="3:48" ht="13.15" customHeight="1" x14ac:dyDescent="0.2">
      <c r="C324" s="35"/>
      <c r="D324" s="175" t="str">
        <f>IF(op!D212=0,"",op!D212)</f>
        <v/>
      </c>
      <c r="E324" s="175" t="str">
        <f>IF(op!E212=0,"",op!E212)</f>
        <v/>
      </c>
      <c r="F324" s="175" t="str">
        <f>IF(op!F212=0,"",op!F212)</f>
        <v/>
      </c>
      <c r="G324" s="38" t="str">
        <f>IF(op!G212="","",op!G212+1)</f>
        <v/>
      </c>
      <c r="H324" s="1184" t="str">
        <f>IF(op!H212=0,"",op!H212)</f>
        <v/>
      </c>
      <c r="I324" s="38" t="str">
        <f>IF(op!I212=0,"",op!I212)</f>
        <v/>
      </c>
      <c r="J324" s="177" t="str">
        <f t="shared" si="149"/>
        <v/>
      </c>
      <c r="K324" s="1185" t="str">
        <f>IF(op!K212=0,0,op!K212)</f>
        <v/>
      </c>
      <c r="L324" s="872"/>
      <c r="M324" s="860" t="str">
        <f>IF(K324="","",IF(op!M212=0,0,op!M212))</f>
        <v/>
      </c>
      <c r="N324" s="860" t="str">
        <f>IF(K324="","",IF(op!N212=0,0,op!N212))</f>
        <v/>
      </c>
      <c r="O324" s="990" t="str">
        <f t="shared" si="162"/>
        <v/>
      </c>
      <c r="P324" s="991" t="str">
        <f t="shared" si="163"/>
        <v/>
      </c>
      <c r="Q324" s="991" t="str">
        <f t="shared" si="164"/>
        <v/>
      </c>
      <c r="R324" s="872"/>
      <c r="S324" s="934" t="str">
        <f t="shared" si="150"/>
        <v/>
      </c>
      <c r="T324" s="934" t="str">
        <f t="shared" si="151"/>
        <v/>
      </c>
      <c r="U324" s="1055" t="str">
        <f t="shared" si="165"/>
        <v/>
      </c>
      <c r="V324" s="6"/>
      <c r="Z324" s="979" t="str">
        <f t="shared" si="152"/>
        <v/>
      </c>
      <c r="AA324" s="980">
        <f>+tab!$C$156</f>
        <v>0.62</v>
      </c>
      <c r="AB324" s="981" t="e">
        <f t="shared" si="166"/>
        <v>#VALUE!</v>
      </c>
      <c r="AC324" s="981" t="e">
        <f t="shared" si="167"/>
        <v>#VALUE!</v>
      </c>
      <c r="AD324" s="981" t="e">
        <f t="shared" si="168"/>
        <v>#VALUE!</v>
      </c>
      <c r="AE324" s="982" t="e">
        <f t="shared" si="153"/>
        <v>#VALUE!</v>
      </c>
      <c r="AF324" s="982" t="e">
        <f t="shared" si="154"/>
        <v>#VALUE!</v>
      </c>
      <c r="AG324" s="983">
        <f>IF(H324&gt;8,tab!C$157,tab!C$160)</f>
        <v>0.5</v>
      </c>
      <c r="AH324" s="957">
        <f t="shared" si="155"/>
        <v>0</v>
      </c>
      <c r="AI324" s="957">
        <f t="shared" si="156"/>
        <v>0</v>
      </c>
      <c r="AJ324" s="984" t="e">
        <f t="shared" si="157"/>
        <v>#VALUE!</v>
      </c>
      <c r="AK324" s="960" t="e">
        <f t="shared" si="158"/>
        <v>#VALUE!</v>
      </c>
      <c r="AL324" s="959">
        <f t="shared" si="159"/>
        <v>30</v>
      </c>
      <c r="AM324" s="959">
        <f t="shared" si="160"/>
        <v>30</v>
      </c>
      <c r="AN324" s="985">
        <f t="shared" si="161"/>
        <v>0</v>
      </c>
      <c r="AS324" s="198"/>
      <c r="AU324" s="39"/>
      <c r="AV324" s="39"/>
    </row>
    <row r="325" spans="3:48" ht="13.15" customHeight="1" x14ac:dyDescent="0.2">
      <c r="C325" s="35"/>
      <c r="D325" s="175" t="str">
        <f>IF(op!D213=0,"",op!D213)</f>
        <v/>
      </c>
      <c r="E325" s="175" t="str">
        <f>IF(op!E213=0,"",op!E213)</f>
        <v/>
      </c>
      <c r="F325" s="175" t="str">
        <f>IF(op!F213=0,"",op!F213)</f>
        <v/>
      </c>
      <c r="G325" s="38" t="str">
        <f>IF(op!G213="","",op!G213+1)</f>
        <v/>
      </c>
      <c r="H325" s="1184" t="str">
        <f>IF(op!H213=0,"",op!H213)</f>
        <v/>
      </c>
      <c r="I325" s="38" t="str">
        <f>IF(op!I213=0,"",op!I213)</f>
        <v/>
      </c>
      <c r="J325" s="177" t="str">
        <f t="shared" si="149"/>
        <v/>
      </c>
      <c r="K325" s="1185" t="str">
        <f>IF(op!K213=0,0,op!K213)</f>
        <v/>
      </c>
      <c r="L325" s="872"/>
      <c r="M325" s="860" t="str">
        <f>IF(K325="","",IF(op!M213=0,0,op!M213))</f>
        <v/>
      </c>
      <c r="N325" s="860" t="str">
        <f>IF(K325="","",IF(op!N213=0,0,op!N213))</f>
        <v/>
      </c>
      <c r="O325" s="990" t="str">
        <f t="shared" si="162"/>
        <v/>
      </c>
      <c r="P325" s="991" t="str">
        <f t="shared" si="163"/>
        <v/>
      </c>
      <c r="Q325" s="991" t="str">
        <f t="shared" si="164"/>
        <v/>
      </c>
      <c r="R325" s="872"/>
      <c r="S325" s="934" t="str">
        <f t="shared" si="150"/>
        <v/>
      </c>
      <c r="T325" s="934" t="str">
        <f t="shared" si="151"/>
        <v/>
      </c>
      <c r="U325" s="1055" t="str">
        <f t="shared" si="165"/>
        <v/>
      </c>
      <c r="V325" s="6"/>
      <c r="Z325" s="979" t="str">
        <f t="shared" si="152"/>
        <v/>
      </c>
      <c r="AA325" s="980">
        <f>+tab!$C$156</f>
        <v>0.62</v>
      </c>
      <c r="AB325" s="981" t="e">
        <f t="shared" si="166"/>
        <v>#VALUE!</v>
      </c>
      <c r="AC325" s="981" t="e">
        <f t="shared" si="167"/>
        <v>#VALUE!</v>
      </c>
      <c r="AD325" s="981" t="e">
        <f t="shared" si="168"/>
        <v>#VALUE!</v>
      </c>
      <c r="AE325" s="982" t="e">
        <f t="shared" si="153"/>
        <v>#VALUE!</v>
      </c>
      <c r="AF325" s="982" t="e">
        <f t="shared" si="154"/>
        <v>#VALUE!</v>
      </c>
      <c r="AG325" s="983">
        <f>IF(H325&gt;8,tab!C$157,tab!C$160)</f>
        <v>0.5</v>
      </c>
      <c r="AH325" s="957">
        <f t="shared" si="155"/>
        <v>0</v>
      </c>
      <c r="AI325" s="957">
        <f t="shared" si="156"/>
        <v>0</v>
      </c>
      <c r="AJ325" s="984" t="e">
        <f t="shared" si="157"/>
        <v>#VALUE!</v>
      </c>
      <c r="AK325" s="960" t="e">
        <f t="shared" si="158"/>
        <v>#VALUE!</v>
      </c>
      <c r="AL325" s="959">
        <f t="shared" si="159"/>
        <v>30</v>
      </c>
      <c r="AM325" s="959">
        <f t="shared" si="160"/>
        <v>30</v>
      </c>
      <c r="AN325" s="985">
        <f t="shared" si="161"/>
        <v>0</v>
      </c>
      <c r="AS325" s="198"/>
      <c r="AU325" s="39"/>
      <c r="AV325" s="39"/>
    </row>
    <row r="326" spans="3:48" ht="13.15" customHeight="1" x14ac:dyDescent="0.2">
      <c r="C326" s="35"/>
      <c r="D326" s="175" t="str">
        <f>IF(op!D214=0,"",op!D214)</f>
        <v/>
      </c>
      <c r="E326" s="175" t="str">
        <f>IF(op!E214=0,"",op!E214)</f>
        <v/>
      </c>
      <c r="F326" s="175" t="str">
        <f>IF(op!F214=0,"",op!F214)</f>
        <v/>
      </c>
      <c r="G326" s="38" t="str">
        <f>IF(op!G214="","",op!G214+1)</f>
        <v/>
      </c>
      <c r="H326" s="1184" t="str">
        <f>IF(op!H214=0,"",op!H214)</f>
        <v/>
      </c>
      <c r="I326" s="38" t="str">
        <f>IF(op!I214=0,"",op!I214)</f>
        <v/>
      </c>
      <c r="J326" s="177" t="str">
        <f t="shared" si="149"/>
        <v/>
      </c>
      <c r="K326" s="1185" t="str">
        <f>IF(op!K214=0,0,op!K214)</f>
        <v/>
      </c>
      <c r="L326" s="872"/>
      <c r="M326" s="860" t="str">
        <f>IF(K326="","",IF(op!M214=0,0,op!M214))</f>
        <v/>
      </c>
      <c r="N326" s="860" t="str">
        <f>IF(K326="","",IF(op!N214=0,0,op!N214))</f>
        <v/>
      </c>
      <c r="O326" s="990" t="str">
        <f t="shared" si="162"/>
        <v/>
      </c>
      <c r="P326" s="991" t="str">
        <f t="shared" si="163"/>
        <v/>
      </c>
      <c r="Q326" s="991" t="str">
        <f t="shared" si="164"/>
        <v/>
      </c>
      <c r="R326" s="872"/>
      <c r="S326" s="934" t="str">
        <f t="shared" si="150"/>
        <v/>
      </c>
      <c r="T326" s="934" t="str">
        <f t="shared" si="151"/>
        <v/>
      </c>
      <c r="U326" s="1055" t="str">
        <f t="shared" si="165"/>
        <v/>
      </c>
      <c r="V326" s="6"/>
      <c r="Z326" s="979" t="str">
        <f t="shared" si="152"/>
        <v/>
      </c>
      <c r="AA326" s="980">
        <f>+tab!$C$156</f>
        <v>0.62</v>
      </c>
      <c r="AB326" s="981" t="e">
        <f t="shared" si="166"/>
        <v>#VALUE!</v>
      </c>
      <c r="AC326" s="981" t="e">
        <f t="shared" si="167"/>
        <v>#VALUE!</v>
      </c>
      <c r="AD326" s="981" t="e">
        <f t="shared" si="168"/>
        <v>#VALUE!</v>
      </c>
      <c r="AE326" s="982" t="e">
        <f t="shared" si="153"/>
        <v>#VALUE!</v>
      </c>
      <c r="AF326" s="982" t="e">
        <f t="shared" si="154"/>
        <v>#VALUE!</v>
      </c>
      <c r="AG326" s="983">
        <f>IF(H326&gt;8,tab!C$157,tab!C$160)</f>
        <v>0.5</v>
      </c>
      <c r="AH326" s="957">
        <f t="shared" si="155"/>
        <v>0</v>
      </c>
      <c r="AI326" s="957">
        <f t="shared" si="156"/>
        <v>0</v>
      </c>
      <c r="AJ326" s="984" t="e">
        <f t="shared" si="157"/>
        <v>#VALUE!</v>
      </c>
      <c r="AK326" s="960" t="e">
        <f t="shared" si="158"/>
        <v>#VALUE!</v>
      </c>
      <c r="AL326" s="959">
        <f t="shared" si="159"/>
        <v>30</v>
      </c>
      <c r="AM326" s="959">
        <f t="shared" si="160"/>
        <v>30</v>
      </c>
      <c r="AN326" s="985">
        <f t="shared" si="161"/>
        <v>0</v>
      </c>
      <c r="AS326" s="198"/>
      <c r="AU326" s="39"/>
      <c r="AV326" s="39"/>
    </row>
    <row r="327" spans="3:48" ht="13.15" customHeight="1" x14ac:dyDescent="0.2">
      <c r="C327" s="35"/>
      <c r="D327" s="175" t="str">
        <f>IF(op!D215=0,"",op!D215)</f>
        <v/>
      </c>
      <c r="E327" s="175" t="str">
        <f>IF(op!E215=0,"",op!E215)</f>
        <v/>
      </c>
      <c r="F327" s="175" t="str">
        <f>IF(op!F215=0,"",op!F215)</f>
        <v/>
      </c>
      <c r="G327" s="38" t="str">
        <f>IF(op!G215="","",op!G215+1)</f>
        <v/>
      </c>
      <c r="H327" s="1184" t="str">
        <f>IF(op!H215=0,"",op!H215)</f>
        <v/>
      </c>
      <c r="I327" s="38" t="str">
        <f>IF(op!I215=0,"",op!I215)</f>
        <v/>
      </c>
      <c r="J327" s="177" t="str">
        <f t="shared" si="149"/>
        <v/>
      </c>
      <c r="K327" s="1185" t="str">
        <f>IF(op!K215=0,0,op!K215)</f>
        <v/>
      </c>
      <c r="L327" s="872"/>
      <c r="M327" s="860" t="str">
        <f>IF(K327="","",IF(op!M215=0,0,op!M215))</f>
        <v/>
      </c>
      <c r="N327" s="860" t="str">
        <f>IF(K327="","",IF(op!N215=0,0,op!N215))</f>
        <v/>
      </c>
      <c r="O327" s="990" t="str">
        <f t="shared" si="162"/>
        <v/>
      </c>
      <c r="P327" s="991" t="str">
        <f t="shared" si="163"/>
        <v/>
      </c>
      <c r="Q327" s="991" t="str">
        <f t="shared" si="164"/>
        <v/>
      </c>
      <c r="R327" s="872"/>
      <c r="S327" s="934" t="str">
        <f t="shared" si="150"/>
        <v/>
      </c>
      <c r="T327" s="934" t="str">
        <f t="shared" si="151"/>
        <v/>
      </c>
      <c r="U327" s="1055" t="str">
        <f t="shared" si="165"/>
        <v/>
      </c>
      <c r="V327" s="6"/>
      <c r="Z327" s="979" t="str">
        <f t="shared" si="152"/>
        <v/>
      </c>
      <c r="AA327" s="980">
        <f>+tab!$C$156</f>
        <v>0.62</v>
      </c>
      <c r="AB327" s="981" t="e">
        <f t="shared" si="166"/>
        <v>#VALUE!</v>
      </c>
      <c r="AC327" s="981" t="e">
        <f t="shared" si="167"/>
        <v>#VALUE!</v>
      </c>
      <c r="AD327" s="981" t="e">
        <f t="shared" si="168"/>
        <v>#VALUE!</v>
      </c>
      <c r="AE327" s="982" t="e">
        <f t="shared" si="153"/>
        <v>#VALUE!</v>
      </c>
      <c r="AF327" s="982" t="e">
        <f t="shared" si="154"/>
        <v>#VALUE!</v>
      </c>
      <c r="AG327" s="983">
        <f>IF(H327&gt;8,tab!C$157,tab!C$160)</f>
        <v>0.5</v>
      </c>
      <c r="AH327" s="957">
        <f t="shared" si="155"/>
        <v>0</v>
      </c>
      <c r="AI327" s="957">
        <f t="shared" si="156"/>
        <v>0</v>
      </c>
      <c r="AJ327" s="984" t="e">
        <f t="shared" si="157"/>
        <v>#VALUE!</v>
      </c>
      <c r="AK327" s="960" t="e">
        <f t="shared" si="158"/>
        <v>#VALUE!</v>
      </c>
      <c r="AL327" s="959">
        <f t="shared" si="159"/>
        <v>30</v>
      </c>
      <c r="AM327" s="959">
        <f t="shared" si="160"/>
        <v>30</v>
      </c>
      <c r="AN327" s="985">
        <f t="shared" si="161"/>
        <v>0</v>
      </c>
      <c r="AS327" s="198"/>
      <c r="AU327" s="39"/>
      <c r="AV327" s="39"/>
    </row>
    <row r="328" spans="3:48" ht="13.15" customHeight="1" x14ac:dyDescent="0.2">
      <c r="C328" s="35"/>
      <c r="D328" s="175" t="str">
        <f>IF(op!D216=0,"",op!D216)</f>
        <v/>
      </c>
      <c r="E328" s="175" t="str">
        <f>IF(op!E216=0,"",op!E216)</f>
        <v/>
      </c>
      <c r="F328" s="175" t="str">
        <f>IF(op!F216=0,"",op!F216)</f>
        <v/>
      </c>
      <c r="G328" s="38" t="str">
        <f>IF(op!G216="","",op!G216+1)</f>
        <v/>
      </c>
      <c r="H328" s="1184" t="str">
        <f>IF(op!H216=0,"",op!H216)</f>
        <v/>
      </c>
      <c r="I328" s="38" t="str">
        <f>IF(op!I216=0,"",op!I216)</f>
        <v/>
      </c>
      <c r="J328" s="177" t="str">
        <f t="shared" si="149"/>
        <v/>
      </c>
      <c r="K328" s="1185" t="str">
        <f>IF(op!K216=0,0,op!K216)</f>
        <v/>
      </c>
      <c r="L328" s="872"/>
      <c r="M328" s="860" t="str">
        <f>IF(K328="","",IF(op!M216=0,0,op!M216))</f>
        <v/>
      </c>
      <c r="N328" s="860" t="str">
        <f>IF(K328="","",IF(op!N216=0,0,op!N216))</f>
        <v/>
      </c>
      <c r="O328" s="990" t="str">
        <f t="shared" si="162"/>
        <v/>
      </c>
      <c r="P328" s="991" t="str">
        <f t="shared" si="163"/>
        <v/>
      </c>
      <c r="Q328" s="991" t="str">
        <f t="shared" si="164"/>
        <v/>
      </c>
      <c r="R328" s="872"/>
      <c r="S328" s="934" t="str">
        <f t="shared" si="150"/>
        <v/>
      </c>
      <c r="T328" s="934" t="str">
        <f t="shared" si="151"/>
        <v/>
      </c>
      <c r="U328" s="1055" t="str">
        <f t="shared" si="165"/>
        <v/>
      </c>
      <c r="V328" s="6"/>
      <c r="Z328" s="979" t="str">
        <f t="shared" si="152"/>
        <v/>
      </c>
      <c r="AA328" s="980">
        <f>+tab!$C$156</f>
        <v>0.62</v>
      </c>
      <c r="AB328" s="981" t="e">
        <f t="shared" si="166"/>
        <v>#VALUE!</v>
      </c>
      <c r="AC328" s="981" t="e">
        <f t="shared" si="167"/>
        <v>#VALUE!</v>
      </c>
      <c r="AD328" s="981" t="e">
        <f t="shared" si="168"/>
        <v>#VALUE!</v>
      </c>
      <c r="AE328" s="982" t="e">
        <f t="shared" si="153"/>
        <v>#VALUE!</v>
      </c>
      <c r="AF328" s="982" t="e">
        <f t="shared" si="154"/>
        <v>#VALUE!</v>
      </c>
      <c r="AG328" s="983">
        <f>IF(H328&gt;8,tab!C$157,tab!C$160)</f>
        <v>0.5</v>
      </c>
      <c r="AH328" s="957">
        <f t="shared" si="155"/>
        <v>0</v>
      </c>
      <c r="AI328" s="957">
        <f t="shared" si="156"/>
        <v>0</v>
      </c>
      <c r="AJ328" s="984" t="e">
        <f t="shared" si="157"/>
        <v>#VALUE!</v>
      </c>
      <c r="AK328" s="960" t="e">
        <f t="shared" si="158"/>
        <v>#VALUE!</v>
      </c>
      <c r="AL328" s="959">
        <f t="shared" si="159"/>
        <v>30</v>
      </c>
      <c r="AM328" s="959">
        <f t="shared" si="160"/>
        <v>30</v>
      </c>
      <c r="AN328" s="985">
        <f t="shared" si="161"/>
        <v>0</v>
      </c>
      <c r="AS328" s="198"/>
      <c r="AU328" s="39"/>
      <c r="AV328" s="39"/>
    </row>
    <row r="329" spans="3:48" ht="13.15" customHeight="1" x14ac:dyDescent="0.2">
      <c r="C329" s="35"/>
      <c r="D329" s="175" t="str">
        <f>IF(op!D217=0,"",op!D217)</f>
        <v/>
      </c>
      <c r="E329" s="175" t="str">
        <f>IF(op!E217=0,"",op!E217)</f>
        <v/>
      </c>
      <c r="F329" s="175" t="str">
        <f>IF(op!F217=0,"",op!F217)</f>
        <v/>
      </c>
      <c r="G329" s="38" t="str">
        <f>IF(op!G217="","",op!G217+1)</f>
        <v/>
      </c>
      <c r="H329" s="1184" t="str">
        <f>IF(op!H217=0,"",op!H217)</f>
        <v/>
      </c>
      <c r="I329" s="38" t="str">
        <f>IF(op!I217=0,"",op!I217)</f>
        <v/>
      </c>
      <c r="J329" s="177" t="str">
        <f t="shared" si="149"/>
        <v/>
      </c>
      <c r="K329" s="1185" t="str">
        <f>IF(op!K217=0,0,op!K217)</f>
        <v/>
      </c>
      <c r="L329" s="872"/>
      <c r="M329" s="860" t="str">
        <f>IF(K329="","",IF(op!M217=0,0,op!M217))</f>
        <v/>
      </c>
      <c r="N329" s="860" t="str">
        <f>IF(K329="","",IF(op!N217=0,0,op!N217))</f>
        <v/>
      </c>
      <c r="O329" s="990" t="str">
        <f t="shared" si="162"/>
        <v/>
      </c>
      <c r="P329" s="991" t="str">
        <f t="shared" si="163"/>
        <v/>
      </c>
      <c r="Q329" s="991" t="str">
        <f t="shared" si="164"/>
        <v/>
      </c>
      <c r="R329" s="872"/>
      <c r="S329" s="934" t="str">
        <f t="shared" si="150"/>
        <v/>
      </c>
      <c r="T329" s="934" t="str">
        <f t="shared" si="151"/>
        <v/>
      </c>
      <c r="U329" s="1055" t="str">
        <f t="shared" si="165"/>
        <v/>
      </c>
      <c r="V329" s="6"/>
      <c r="Z329" s="979" t="str">
        <f t="shared" si="152"/>
        <v/>
      </c>
      <c r="AA329" s="980">
        <f>+tab!$C$156</f>
        <v>0.62</v>
      </c>
      <c r="AB329" s="981" t="e">
        <f t="shared" si="166"/>
        <v>#VALUE!</v>
      </c>
      <c r="AC329" s="981" t="e">
        <f t="shared" si="167"/>
        <v>#VALUE!</v>
      </c>
      <c r="AD329" s="981" t="e">
        <f t="shared" si="168"/>
        <v>#VALUE!</v>
      </c>
      <c r="AE329" s="982" t="e">
        <f t="shared" si="153"/>
        <v>#VALUE!</v>
      </c>
      <c r="AF329" s="982" t="e">
        <f t="shared" si="154"/>
        <v>#VALUE!</v>
      </c>
      <c r="AG329" s="983">
        <f>IF(H329&gt;8,tab!C$157,tab!C$160)</f>
        <v>0.5</v>
      </c>
      <c r="AH329" s="957">
        <f t="shared" si="155"/>
        <v>0</v>
      </c>
      <c r="AI329" s="957">
        <f t="shared" si="156"/>
        <v>0</v>
      </c>
      <c r="AJ329" s="984" t="e">
        <f t="shared" si="157"/>
        <v>#VALUE!</v>
      </c>
      <c r="AK329" s="960" t="e">
        <f t="shared" si="158"/>
        <v>#VALUE!</v>
      </c>
      <c r="AL329" s="959">
        <f t="shared" si="159"/>
        <v>30</v>
      </c>
      <c r="AM329" s="959">
        <f t="shared" si="160"/>
        <v>30</v>
      </c>
      <c r="AN329" s="985">
        <f t="shared" si="161"/>
        <v>0</v>
      </c>
      <c r="AS329" s="198"/>
      <c r="AU329" s="39"/>
      <c r="AV329" s="39"/>
    </row>
    <row r="330" spans="3:48" ht="13.15" customHeight="1" x14ac:dyDescent="0.2">
      <c r="C330" s="35"/>
      <c r="D330" s="175" t="str">
        <f>IF(op!D218=0,"",op!D218)</f>
        <v/>
      </c>
      <c r="E330" s="175" t="str">
        <f>IF(op!E218=0,"",op!E218)</f>
        <v/>
      </c>
      <c r="F330" s="175" t="str">
        <f>IF(op!F218=0,"",op!F218)</f>
        <v/>
      </c>
      <c r="G330" s="38" t="str">
        <f>IF(op!G218="","",op!G218+1)</f>
        <v/>
      </c>
      <c r="H330" s="1184" t="str">
        <f>IF(op!H218=0,"",op!H218)</f>
        <v/>
      </c>
      <c r="I330" s="38" t="str">
        <f>IF(op!I218=0,"",op!I218)</f>
        <v/>
      </c>
      <c r="J330" s="177" t="str">
        <f t="shared" si="149"/>
        <v/>
      </c>
      <c r="K330" s="1185" t="str">
        <f>IF(op!K218=0,0,op!K218)</f>
        <v/>
      </c>
      <c r="L330" s="872"/>
      <c r="M330" s="860" t="str">
        <f>IF(K330="","",IF(op!M218=0,0,op!M218))</f>
        <v/>
      </c>
      <c r="N330" s="860" t="str">
        <f>IF(K330="","",IF(op!N218=0,0,op!N218))</f>
        <v/>
      </c>
      <c r="O330" s="990" t="str">
        <f t="shared" si="162"/>
        <v/>
      </c>
      <c r="P330" s="991" t="str">
        <f t="shared" si="163"/>
        <v/>
      </c>
      <c r="Q330" s="991" t="str">
        <f t="shared" si="164"/>
        <v/>
      </c>
      <c r="R330" s="872"/>
      <c r="S330" s="934" t="str">
        <f t="shared" si="150"/>
        <v/>
      </c>
      <c r="T330" s="934" t="str">
        <f t="shared" si="151"/>
        <v/>
      </c>
      <c r="U330" s="1055" t="str">
        <f t="shared" si="165"/>
        <v/>
      </c>
      <c r="V330" s="6"/>
      <c r="Z330" s="979" t="str">
        <f t="shared" si="152"/>
        <v/>
      </c>
      <c r="AA330" s="980">
        <f>+tab!$C$156</f>
        <v>0.62</v>
      </c>
      <c r="AB330" s="981" t="e">
        <f t="shared" si="166"/>
        <v>#VALUE!</v>
      </c>
      <c r="AC330" s="981" t="e">
        <f t="shared" si="167"/>
        <v>#VALUE!</v>
      </c>
      <c r="AD330" s="981" t="e">
        <f t="shared" si="168"/>
        <v>#VALUE!</v>
      </c>
      <c r="AE330" s="982" t="e">
        <f t="shared" si="153"/>
        <v>#VALUE!</v>
      </c>
      <c r="AF330" s="982" t="e">
        <f t="shared" si="154"/>
        <v>#VALUE!</v>
      </c>
      <c r="AG330" s="983">
        <f>IF(H330&gt;8,tab!C$157,tab!C$160)</f>
        <v>0.5</v>
      </c>
      <c r="AH330" s="957">
        <f t="shared" si="155"/>
        <v>0</v>
      </c>
      <c r="AI330" s="957">
        <f t="shared" si="156"/>
        <v>0</v>
      </c>
      <c r="AJ330" s="984" t="e">
        <f t="shared" si="157"/>
        <v>#VALUE!</v>
      </c>
      <c r="AK330" s="960" t="e">
        <f t="shared" si="158"/>
        <v>#VALUE!</v>
      </c>
      <c r="AL330" s="959">
        <f t="shared" si="159"/>
        <v>30</v>
      </c>
      <c r="AM330" s="959">
        <f t="shared" si="160"/>
        <v>30</v>
      </c>
      <c r="AN330" s="985">
        <f t="shared" si="161"/>
        <v>0</v>
      </c>
      <c r="AS330" s="198"/>
      <c r="AU330" s="39"/>
      <c r="AV330" s="39"/>
    </row>
    <row r="331" spans="3:48" ht="13.15" customHeight="1" x14ac:dyDescent="0.2">
      <c r="C331" s="35"/>
      <c r="D331" s="175" t="str">
        <f>IF(op!D219=0,"",op!D219)</f>
        <v/>
      </c>
      <c r="E331" s="175" t="str">
        <f>IF(op!E219=0,"",op!E219)</f>
        <v/>
      </c>
      <c r="F331" s="175" t="str">
        <f>IF(op!F219=0,"",op!F219)</f>
        <v/>
      </c>
      <c r="G331" s="38" t="str">
        <f>IF(op!G219="","",op!G219+1)</f>
        <v/>
      </c>
      <c r="H331" s="1184" t="str">
        <f>IF(op!H219=0,"",op!H219)</f>
        <v/>
      </c>
      <c r="I331" s="38" t="str">
        <f>IF(op!I219=0,"",op!I219)</f>
        <v/>
      </c>
      <c r="J331" s="177" t="str">
        <f t="shared" si="149"/>
        <v/>
      </c>
      <c r="K331" s="1185" t="str">
        <f>IF(op!K219=0,0,op!K219)</f>
        <v/>
      </c>
      <c r="L331" s="872"/>
      <c r="M331" s="860" t="str">
        <f>IF(K331="","",IF(op!M219=0,0,op!M219))</f>
        <v/>
      </c>
      <c r="N331" s="860" t="str">
        <f>IF(K331="","",IF(op!N219=0,0,op!N219))</f>
        <v/>
      </c>
      <c r="O331" s="990" t="str">
        <f t="shared" si="162"/>
        <v/>
      </c>
      <c r="P331" s="991" t="str">
        <f t="shared" si="163"/>
        <v/>
      </c>
      <c r="Q331" s="991" t="str">
        <f t="shared" si="164"/>
        <v/>
      </c>
      <c r="R331" s="872"/>
      <c r="S331" s="934" t="str">
        <f t="shared" si="150"/>
        <v/>
      </c>
      <c r="T331" s="934" t="str">
        <f t="shared" si="151"/>
        <v/>
      </c>
      <c r="U331" s="1055" t="str">
        <f t="shared" si="165"/>
        <v/>
      </c>
      <c r="V331" s="6"/>
      <c r="Z331" s="979" t="str">
        <f t="shared" si="152"/>
        <v/>
      </c>
      <c r="AA331" s="980">
        <f>+tab!$C$156</f>
        <v>0.62</v>
      </c>
      <c r="AB331" s="981" t="e">
        <f t="shared" si="166"/>
        <v>#VALUE!</v>
      </c>
      <c r="AC331" s="981" t="e">
        <f t="shared" si="167"/>
        <v>#VALUE!</v>
      </c>
      <c r="AD331" s="981" t="e">
        <f t="shared" si="168"/>
        <v>#VALUE!</v>
      </c>
      <c r="AE331" s="982" t="e">
        <f t="shared" si="153"/>
        <v>#VALUE!</v>
      </c>
      <c r="AF331" s="982" t="e">
        <f t="shared" si="154"/>
        <v>#VALUE!</v>
      </c>
      <c r="AG331" s="983">
        <f>IF(H331&gt;8,tab!C$157,tab!C$160)</f>
        <v>0.5</v>
      </c>
      <c r="AH331" s="957">
        <f t="shared" si="155"/>
        <v>0</v>
      </c>
      <c r="AI331" s="957">
        <f t="shared" si="156"/>
        <v>0</v>
      </c>
      <c r="AJ331" s="984" t="e">
        <f t="shared" si="157"/>
        <v>#VALUE!</v>
      </c>
      <c r="AK331" s="960" t="e">
        <f t="shared" si="158"/>
        <v>#VALUE!</v>
      </c>
      <c r="AL331" s="959">
        <f t="shared" si="159"/>
        <v>30</v>
      </c>
      <c r="AM331" s="959">
        <f t="shared" si="160"/>
        <v>30</v>
      </c>
      <c r="AN331" s="985">
        <f t="shared" si="161"/>
        <v>0</v>
      </c>
      <c r="AS331" s="198"/>
      <c r="AU331" s="39"/>
      <c r="AV331" s="39"/>
    </row>
    <row r="332" spans="3:48" ht="13.15" customHeight="1" x14ac:dyDescent="0.2">
      <c r="C332" s="35"/>
      <c r="D332" s="175" t="str">
        <f>IF(op!D220=0,"",op!D220)</f>
        <v/>
      </c>
      <c r="E332" s="175" t="str">
        <f>IF(op!E220=0,"",op!E220)</f>
        <v/>
      </c>
      <c r="F332" s="175" t="str">
        <f>IF(op!F220=0,"",op!F220)</f>
        <v/>
      </c>
      <c r="G332" s="38" t="str">
        <f>IF(op!G220="","",op!G220+1)</f>
        <v/>
      </c>
      <c r="H332" s="1184" t="str">
        <f>IF(op!H220=0,"",op!H220)</f>
        <v/>
      </c>
      <c r="I332" s="38" t="str">
        <f>IF(op!I220=0,"",op!I220)</f>
        <v/>
      </c>
      <c r="J332" s="177" t="str">
        <f t="shared" si="149"/>
        <v/>
      </c>
      <c r="K332" s="1185" t="str">
        <f>IF(op!K220=0,0,op!K220)</f>
        <v/>
      </c>
      <c r="L332" s="872"/>
      <c r="M332" s="860" t="str">
        <f>IF(K332="","",IF(op!M220=0,0,op!M220))</f>
        <v/>
      </c>
      <c r="N332" s="860" t="str">
        <f>IF(K332="","",IF(op!N220=0,0,op!N220))</f>
        <v/>
      </c>
      <c r="O332" s="990" t="str">
        <f t="shared" si="162"/>
        <v/>
      </c>
      <c r="P332" s="991" t="str">
        <f t="shared" si="163"/>
        <v/>
      </c>
      <c r="Q332" s="991" t="str">
        <f t="shared" si="164"/>
        <v/>
      </c>
      <c r="R332" s="872"/>
      <c r="S332" s="934" t="str">
        <f t="shared" si="150"/>
        <v/>
      </c>
      <c r="T332" s="934" t="str">
        <f t="shared" si="151"/>
        <v/>
      </c>
      <c r="U332" s="1055" t="str">
        <f t="shared" si="165"/>
        <v/>
      </c>
      <c r="V332" s="6"/>
      <c r="Z332" s="979" t="str">
        <f t="shared" si="152"/>
        <v/>
      </c>
      <c r="AA332" s="980">
        <f>+tab!$C$156</f>
        <v>0.62</v>
      </c>
      <c r="AB332" s="981" t="e">
        <f t="shared" si="166"/>
        <v>#VALUE!</v>
      </c>
      <c r="AC332" s="981" t="e">
        <f t="shared" si="167"/>
        <v>#VALUE!</v>
      </c>
      <c r="AD332" s="981" t="e">
        <f t="shared" si="168"/>
        <v>#VALUE!</v>
      </c>
      <c r="AE332" s="982" t="e">
        <f t="shared" si="153"/>
        <v>#VALUE!</v>
      </c>
      <c r="AF332" s="982" t="e">
        <f t="shared" si="154"/>
        <v>#VALUE!</v>
      </c>
      <c r="AG332" s="983">
        <f>IF(H332&gt;8,tab!C$157,tab!C$160)</f>
        <v>0.5</v>
      </c>
      <c r="AH332" s="957">
        <f t="shared" si="155"/>
        <v>0</v>
      </c>
      <c r="AI332" s="957">
        <f t="shared" si="156"/>
        <v>0</v>
      </c>
      <c r="AJ332" s="984" t="e">
        <f t="shared" si="157"/>
        <v>#VALUE!</v>
      </c>
      <c r="AK332" s="960" t="e">
        <f t="shared" si="158"/>
        <v>#VALUE!</v>
      </c>
      <c r="AL332" s="959">
        <f t="shared" si="159"/>
        <v>30</v>
      </c>
      <c r="AM332" s="959">
        <f t="shared" si="160"/>
        <v>30</v>
      </c>
      <c r="AN332" s="985">
        <f t="shared" si="161"/>
        <v>0</v>
      </c>
      <c r="AS332" s="198"/>
      <c r="AU332" s="39"/>
      <c r="AV332" s="39"/>
    </row>
    <row r="333" spans="3:48" ht="13.15" customHeight="1" x14ac:dyDescent="0.2">
      <c r="C333" s="35"/>
      <c r="D333" s="175" t="str">
        <f>IF(op!D221=0,"",op!D221)</f>
        <v/>
      </c>
      <c r="E333" s="175" t="str">
        <f>IF(op!E221=0,"",op!E221)</f>
        <v/>
      </c>
      <c r="F333" s="175" t="str">
        <f>IF(op!F221=0,"",op!F221)</f>
        <v/>
      </c>
      <c r="G333" s="38" t="str">
        <f>IF(op!G221="","",op!G221+1)</f>
        <v/>
      </c>
      <c r="H333" s="1184" t="str">
        <f>IF(op!H221=0,"",op!H221)</f>
        <v/>
      </c>
      <c r="I333" s="38" t="str">
        <f>IF(op!I221=0,"",op!I221)</f>
        <v/>
      </c>
      <c r="J333" s="177" t="str">
        <f t="shared" si="149"/>
        <v/>
      </c>
      <c r="K333" s="1185" t="str">
        <f>IF(op!K221=0,0,op!K221)</f>
        <v/>
      </c>
      <c r="L333" s="872"/>
      <c r="M333" s="860" t="str">
        <f>IF(K333="","",IF(op!M221=0,0,op!M221))</f>
        <v/>
      </c>
      <c r="N333" s="860" t="str">
        <f>IF(K333="","",IF(op!N221=0,0,op!N221))</f>
        <v/>
      </c>
      <c r="O333" s="990" t="str">
        <f t="shared" si="162"/>
        <v/>
      </c>
      <c r="P333" s="991" t="str">
        <f t="shared" si="163"/>
        <v/>
      </c>
      <c r="Q333" s="991" t="str">
        <f t="shared" si="164"/>
        <v/>
      </c>
      <c r="R333" s="872"/>
      <c r="S333" s="934" t="str">
        <f t="shared" si="150"/>
        <v/>
      </c>
      <c r="T333" s="934" t="str">
        <f t="shared" si="151"/>
        <v/>
      </c>
      <c r="U333" s="1055" t="str">
        <f t="shared" si="165"/>
        <v/>
      </c>
      <c r="V333" s="6"/>
      <c r="Z333" s="979" t="str">
        <f t="shared" si="152"/>
        <v/>
      </c>
      <c r="AA333" s="980">
        <f>+tab!$C$156</f>
        <v>0.62</v>
      </c>
      <c r="AB333" s="981" t="e">
        <f t="shared" si="166"/>
        <v>#VALUE!</v>
      </c>
      <c r="AC333" s="981" t="e">
        <f t="shared" si="167"/>
        <v>#VALUE!</v>
      </c>
      <c r="AD333" s="981" t="e">
        <f t="shared" si="168"/>
        <v>#VALUE!</v>
      </c>
      <c r="AE333" s="982" t="e">
        <f t="shared" si="153"/>
        <v>#VALUE!</v>
      </c>
      <c r="AF333" s="982" t="e">
        <f t="shared" si="154"/>
        <v>#VALUE!</v>
      </c>
      <c r="AG333" s="983">
        <f>IF(H333&gt;8,tab!C$157,tab!C$160)</f>
        <v>0.5</v>
      </c>
      <c r="AH333" s="957">
        <f t="shared" si="155"/>
        <v>0</v>
      </c>
      <c r="AI333" s="957">
        <f t="shared" si="156"/>
        <v>0</v>
      </c>
      <c r="AJ333" s="984" t="e">
        <f t="shared" si="157"/>
        <v>#VALUE!</v>
      </c>
      <c r="AK333" s="960" t="e">
        <f t="shared" si="158"/>
        <v>#VALUE!</v>
      </c>
      <c r="AL333" s="959">
        <f t="shared" si="159"/>
        <v>30</v>
      </c>
      <c r="AM333" s="959">
        <f t="shared" si="160"/>
        <v>30</v>
      </c>
      <c r="AN333" s="985">
        <f t="shared" si="161"/>
        <v>0</v>
      </c>
      <c r="AS333" s="198"/>
      <c r="AU333" s="39"/>
      <c r="AV333" s="39"/>
    </row>
    <row r="334" spans="3:48" ht="13.15" customHeight="1" x14ac:dyDescent="0.2">
      <c r="C334" s="35"/>
      <c r="D334" s="175" t="str">
        <f>IF(op!D222=0,"",op!D222)</f>
        <v/>
      </c>
      <c r="E334" s="175" t="str">
        <f>IF(op!E222=0,"",op!E222)</f>
        <v/>
      </c>
      <c r="F334" s="175" t="str">
        <f>IF(op!F222=0,"",op!F222)</f>
        <v/>
      </c>
      <c r="G334" s="38" t="str">
        <f>IF(op!G222="","",op!G222+1)</f>
        <v/>
      </c>
      <c r="H334" s="1184" t="str">
        <f>IF(op!H222=0,"",op!H222)</f>
        <v/>
      </c>
      <c r="I334" s="38" t="str">
        <f>IF(op!I222=0,"",op!I222)</f>
        <v/>
      </c>
      <c r="J334" s="177" t="str">
        <f t="shared" si="149"/>
        <v/>
      </c>
      <c r="K334" s="1185" t="str">
        <f>IF(op!K222=0,0,op!K222)</f>
        <v/>
      </c>
      <c r="L334" s="872"/>
      <c r="M334" s="860" t="str">
        <f>IF(K334="","",IF(op!M222=0,0,op!M222))</f>
        <v/>
      </c>
      <c r="N334" s="860" t="str">
        <f>IF(K334="","",IF(op!N222=0,0,op!N222))</f>
        <v/>
      </c>
      <c r="O334" s="990" t="str">
        <f t="shared" si="162"/>
        <v/>
      </c>
      <c r="P334" s="991" t="str">
        <f t="shared" si="163"/>
        <v/>
      </c>
      <c r="Q334" s="991" t="str">
        <f t="shared" si="164"/>
        <v/>
      </c>
      <c r="R334" s="872"/>
      <c r="S334" s="934" t="str">
        <f t="shared" si="150"/>
        <v/>
      </c>
      <c r="T334" s="934" t="str">
        <f t="shared" si="151"/>
        <v/>
      </c>
      <c r="U334" s="1055" t="str">
        <f t="shared" si="165"/>
        <v/>
      </c>
      <c r="V334" s="6"/>
      <c r="Z334" s="979" t="str">
        <f t="shared" si="152"/>
        <v/>
      </c>
      <c r="AA334" s="980">
        <f>+tab!$C$156</f>
        <v>0.62</v>
      </c>
      <c r="AB334" s="981" t="e">
        <f t="shared" si="166"/>
        <v>#VALUE!</v>
      </c>
      <c r="AC334" s="981" t="e">
        <f t="shared" si="167"/>
        <v>#VALUE!</v>
      </c>
      <c r="AD334" s="981" t="e">
        <f t="shared" si="168"/>
        <v>#VALUE!</v>
      </c>
      <c r="AE334" s="982" t="e">
        <f t="shared" si="153"/>
        <v>#VALUE!</v>
      </c>
      <c r="AF334" s="982" t="e">
        <f t="shared" si="154"/>
        <v>#VALUE!</v>
      </c>
      <c r="AG334" s="983">
        <f>IF(H334&gt;8,tab!C$157,tab!C$160)</f>
        <v>0.5</v>
      </c>
      <c r="AH334" s="957">
        <f t="shared" si="155"/>
        <v>0</v>
      </c>
      <c r="AI334" s="957">
        <f t="shared" si="156"/>
        <v>0</v>
      </c>
      <c r="AJ334" s="984" t="e">
        <f t="shared" si="157"/>
        <v>#VALUE!</v>
      </c>
      <c r="AK334" s="960" t="e">
        <f t="shared" si="158"/>
        <v>#VALUE!</v>
      </c>
      <c r="AL334" s="959">
        <f t="shared" si="159"/>
        <v>30</v>
      </c>
      <c r="AM334" s="959">
        <f t="shared" si="160"/>
        <v>30</v>
      </c>
      <c r="AN334" s="985">
        <f t="shared" si="161"/>
        <v>0</v>
      </c>
      <c r="AS334" s="198"/>
      <c r="AU334" s="39"/>
      <c r="AV334" s="39"/>
    </row>
    <row r="335" spans="3:48" ht="13.15" customHeight="1" x14ac:dyDescent="0.2">
      <c r="C335" s="35"/>
      <c r="D335" s="175" t="str">
        <f>IF(op!D223=0,"",op!D223)</f>
        <v/>
      </c>
      <c r="E335" s="175" t="str">
        <f>IF(op!E223=0,"",op!E223)</f>
        <v/>
      </c>
      <c r="F335" s="175" t="str">
        <f>IF(op!F223=0,"",op!F223)</f>
        <v/>
      </c>
      <c r="G335" s="38" t="str">
        <f>IF(op!G223="","",op!G223+1)</f>
        <v/>
      </c>
      <c r="H335" s="1184" t="str">
        <f>IF(op!H223=0,"",op!H223)</f>
        <v/>
      </c>
      <c r="I335" s="38" t="str">
        <f>IF(op!I223=0,"",op!I223)</f>
        <v/>
      </c>
      <c r="J335" s="177" t="str">
        <f t="shared" si="149"/>
        <v/>
      </c>
      <c r="K335" s="1185" t="str">
        <f>IF(op!K223=0,0,op!K223)</f>
        <v/>
      </c>
      <c r="L335" s="872"/>
      <c r="M335" s="860" t="str">
        <f>IF(K335="","",IF(op!M223=0,0,op!M223))</f>
        <v/>
      </c>
      <c r="N335" s="860" t="str">
        <f>IF(K335="","",IF(op!N223=0,0,op!N223))</f>
        <v/>
      </c>
      <c r="O335" s="990" t="str">
        <f t="shared" si="162"/>
        <v/>
      </c>
      <c r="P335" s="991" t="str">
        <f t="shared" si="163"/>
        <v/>
      </c>
      <c r="Q335" s="991" t="str">
        <f t="shared" si="164"/>
        <v/>
      </c>
      <c r="R335" s="872"/>
      <c r="S335" s="934" t="str">
        <f t="shared" si="150"/>
        <v/>
      </c>
      <c r="T335" s="934" t="str">
        <f t="shared" si="151"/>
        <v/>
      </c>
      <c r="U335" s="1055" t="str">
        <f t="shared" si="165"/>
        <v/>
      </c>
      <c r="V335" s="6"/>
      <c r="Z335" s="979" t="str">
        <f t="shared" si="152"/>
        <v/>
      </c>
      <c r="AA335" s="980">
        <f>+tab!$C$156</f>
        <v>0.62</v>
      </c>
      <c r="AB335" s="981" t="e">
        <f t="shared" si="166"/>
        <v>#VALUE!</v>
      </c>
      <c r="AC335" s="981" t="e">
        <f t="shared" si="167"/>
        <v>#VALUE!</v>
      </c>
      <c r="AD335" s="981" t="e">
        <f t="shared" si="168"/>
        <v>#VALUE!</v>
      </c>
      <c r="AE335" s="982" t="e">
        <f t="shared" si="153"/>
        <v>#VALUE!</v>
      </c>
      <c r="AF335" s="982" t="e">
        <f t="shared" si="154"/>
        <v>#VALUE!</v>
      </c>
      <c r="AG335" s="983">
        <f>IF(H335&gt;8,tab!C$157,tab!C$160)</f>
        <v>0.5</v>
      </c>
      <c r="AH335" s="957">
        <f t="shared" si="155"/>
        <v>0</v>
      </c>
      <c r="AI335" s="957">
        <f t="shared" si="156"/>
        <v>0</v>
      </c>
      <c r="AJ335" s="984" t="e">
        <f t="shared" si="157"/>
        <v>#VALUE!</v>
      </c>
      <c r="AK335" s="960" t="e">
        <f t="shared" si="158"/>
        <v>#VALUE!</v>
      </c>
      <c r="AL335" s="959">
        <f t="shared" si="159"/>
        <v>30</v>
      </c>
      <c r="AM335" s="959">
        <f t="shared" si="160"/>
        <v>30</v>
      </c>
      <c r="AN335" s="985">
        <f t="shared" si="161"/>
        <v>0</v>
      </c>
      <c r="AS335" s="198"/>
      <c r="AU335" s="39"/>
      <c r="AV335" s="39"/>
    </row>
    <row r="336" spans="3:48" ht="13.15" customHeight="1" x14ac:dyDescent="0.2">
      <c r="C336" s="35"/>
      <c r="D336" s="175" t="str">
        <f>IF(op!D224=0,"",op!D224)</f>
        <v/>
      </c>
      <c r="E336" s="175" t="str">
        <f>IF(op!E224=0,"",op!E224)</f>
        <v/>
      </c>
      <c r="F336" s="175" t="str">
        <f>IF(op!F224=0,"",op!F224)</f>
        <v/>
      </c>
      <c r="G336" s="38" t="str">
        <f>IF(op!G224="","",op!G224+1)</f>
        <v/>
      </c>
      <c r="H336" s="1184" t="str">
        <f>IF(op!H224=0,"",op!H224)</f>
        <v/>
      </c>
      <c r="I336" s="38" t="str">
        <f>IF(op!I224=0,"",op!I224)</f>
        <v/>
      </c>
      <c r="J336" s="177" t="str">
        <f>IF(E336="","",IF(J224=VLOOKUP(I336,Schaal2014,22,FALSE),J224,J224+1))</f>
        <v/>
      </c>
      <c r="K336" s="1185" t="str">
        <f>IF(op!K224=0,0,op!K224)</f>
        <v/>
      </c>
      <c r="L336" s="872"/>
      <c r="M336" s="860" t="str">
        <f>IF(K336="","",IF(op!M224=0,0,op!M224))</f>
        <v/>
      </c>
      <c r="N336" s="860" t="str">
        <f>IF(K336="","",IF(op!N224=0,0,op!N224))</f>
        <v/>
      </c>
      <c r="O336" s="990" t="str">
        <f t="shared" si="162"/>
        <v/>
      </c>
      <c r="P336" s="991" t="str">
        <f t="shared" si="163"/>
        <v/>
      </c>
      <c r="Q336" s="991" t="str">
        <f t="shared" si="164"/>
        <v/>
      </c>
      <c r="R336" s="872"/>
      <c r="S336" s="934" t="str">
        <f t="shared" si="150"/>
        <v/>
      </c>
      <c r="T336" s="934" t="str">
        <f t="shared" si="151"/>
        <v/>
      </c>
      <c r="U336" s="1055" t="str">
        <f t="shared" si="165"/>
        <v/>
      </c>
      <c r="V336" s="6"/>
      <c r="Z336" s="979" t="str">
        <f t="shared" si="152"/>
        <v/>
      </c>
      <c r="AA336" s="980">
        <f>+tab!$C$156</f>
        <v>0.62</v>
      </c>
      <c r="AB336" s="981" t="e">
        <f t="shared" si="166"/>
        <v>#VALUE!</v>
      </c>
      <c r="AC336" s="981" t="e">
        <f t="shared" si="167"/>
        <v>#VALUE!</v>
      </c>
      <c r="AD336" s="981" t="e">
        <f t="shared" si="168"/>
        <v>#VALUE!</v>
      </c>
      <c r="AE336" s="982" t="e">
        <f t="shared" si="153"/>
        <v>#VALUE!</v>
      </c>
      <c r="AF336" s="982" t="e">
        <f t="shared" si="154"/>
        <v>#VALUE!</v>
      </c>
      <c r="AG336" s="983">
        <f>IF(H336&gt;8,tab!C$157,tab!C$160)</f>
        <v>0.5</v>
      </c>
      <c r="AH336" s="957">
        <f t="shared" si="155"/>
        <v>0</v>
      </c>
      <c r="AI336" s="957">
        <f t="shared" ref="AI336:AI339" si="169">IF(AH336=25,Z336*1.08*K336/2,IF(AH336=40,Z336*1.08*K336,IF(AH336=0,0)))</f>
        <v>0</v>
      </c>
      <c r="AJ336" s="984" t="e">
        <f t="shared" si="157"/>
        <v>#VALUE!</v>
      </c>
      <c r="AK336" s="960" t="e">
        <f t="shared" ref="AK336:AK339" si="170">YEAR($E$233)-YEAR(H336)-AJ336</f>
        <v>#VALUE!</v>
      </c>
      <c r="AL336" s="959">
        <f t="shared" ref="AL336:AL339" si="171">IF((H336=""),30,AK336)</f>
        <v>30</v>
      </c>
      <c r="AM336" s="959">
        <f t="shared" si="160"/>
        <v>30</v>
      </c>
      <c r="AN336" s="985">
        <f t="shared" ref="AN336:AN339" si="172">(AM336*(SUM(K336:K336)))</f>
        <v>0</v>
      </c>
      <c r="AS336" s="198"/>
      <c r="AU336" s="39"/>
      <c r="AV336" s="39"/>
    </row>
    <row r="337" spans="3:50" ht="13.15" customHeight="1" x14ac:dyDescent="0.2">
      <c r="C337" s="35"/>
      <c r="D337" s="175" t="str">
        <f>IF(op!D225=0,"",op!D225)</f>
        <v/>
      </c>
      <c r="E337" s="175" t="str">
        <f>IF(op!E225=0,"",op!E225)</f>
        <v/>
      </c>
      <c r="F337" s="175" t="str">
        <f>IF(op!F225=0,"",op!F225)</f>
        <v/>
      </c>
      <c r="G337" s="38" t="str">
        <f>IF(op!G225="","",op!G225+1)</f>
        <v/>
      </c>
      <c r="H337" s="1184" t="str">
        <f>IF(op!H225=0,"",op!H225)</f>
        <v/>
      </c>
      <c r="I337" s="38" t="str">
        <f>IF(op!I225=0,"",op!I225)</f>
        <v/>
      </c>
      <c r="J337" s="177" t="str">
        <f>IF(E337="","",IF(J225=VLOOKUP(I337,Schaal2014,22,FALSE),J225,J225+1))</f>
        <v/>
      </c>
      <c r="K337" s="1185" t="str">
        <f>IF(op!K225=0,0,op!K225)</f>
        <v/>
      </c>
      <c r="L337" s="872"/>
      <c r="M337" s="860" t="str">
        <f>IF(K337="","",IF(op!M225=0,0,op!M225))</f>
        <v/>
      </c>
      <c r="N337" s="860" t="str">
        <f>IF(K337="","",IF(op!N225=0,0,op!N225))</f>
        <v/>
      </c>
      <c r="O337" s="990" t="str">
        <f t="shared" si="162"/>
        <v/>
      </c>
      <c r="P337" s="991" t="str">
        <f t="shared" si="163"/>
        <v/>
      </c>
      <c r="Q337" s="991" t="str">
        <f t="shared" si="164"/>
        <v/>
      </c>
      <c r="R337" s="872"/>
      <c r="S337" s="934" t="str">
        <f t="shared" si="150"/>
        <v/>
      </c>
      <c r="T337" s="934" t="str">
        <f t="shared" si="151"/>
        <v/>
      </c>
      <c r="U337" s="1055" t="str">
        <f t="shared" si="165"/>
        <v/>
      </c>
      <c r="V337" s="6"/>
      <c r="Z337" s="979" t="str">
        <f t="shared" si="152"/>
        <v/>
      </c>
      <c r="AA337" s="980">
        <f>+tab!$C$156</f>
        <v>0.62</v>
      </c>
      <c r="AB337" s="981" t="e">
        <f t="shared" si="166"/>
        <v>#VALUE!</v>
      </c>
      <c r="AC337" s="981" t="e">
        <f t="shared" si="167"/>
        <v>#VALUE!</v>
      </c>
      <c r="AD337" s="981" t="e">
        <f t="shared" si="168"/>
        <v>#VALUE!</v>
      </c>
      <c r="AE337" s="982" t="e">
        <f t="shared" si="153"/>
        <v>#VALUE!</v>
      </c>
      <c r="AF337" s="982" t="e">
        <f t="shared" si="154"/>
        <v>#VALUE!</v>
      </c>
      <c r="AG337" s="983">
        <f>IF(H337&gt;8,tab!C$157,tab!C$160)</f>
        <v>0.5</v>
      </c>
      <c r="AH337" s="957">
        <f t="shared" si="155"/>
        <v>0</v>
      </c>
      <c r="AI337" s="957">
        <f t="shared" si="169"/>
        <v>0</v>
      </c>
      <c r="AJ337" s="984" t="e">
        <f t="shared" si="157"/>
        <v>#VALUE!</v>
      </c>
      <c r="AK337" s="960" t="e">
        <f t="shared" si="170"/>
        <v>#VALUE!</v>
      </c>
      <c r="AL337" s="959">
        <f t="shared" si="171"/>
        <v>30</v>
      </c>
      <c r="AM337" s="959">
        <f t="shared" si="160"/>
        <v>30</v>
      </c>
      <c r="AN337" s="985">
        <f t="shared" si="172"/>
        <v>0</v>
      </c>
      <c r="AS337" s="198"/>
    </row>
    <row r="338" spans="3:50" ht="13.15" customHeight="1" x14ac:dyDescent="0.2">
      <c r="C338" s="35"/>
      <c r="D338" s="175" t="str">
        <f>IF(op!D226=0,"",op!D226)</f>
        <v/>
      </c>
      <c r="E338" s="175" t="str">
        <f>IF(op!E226=0,"",op!E226)</f>
        <v/>
      </c>
      <c r="F338" s="175" t="str">
        <f>IF(op!F226=0,"",op!F226)</f>
        <v/>
      </c>
      <c r="G338" s="38" t="str">
        <f>IF(op!G226="","",op!G226+1)</f>
        <v/>
      </c>
      <c r="H338" s="1184" t="str">
        <f>IF(op!H226=0,"",op!H226)</f>
        <v/>
      </c>
      <c r="I338" s="38" t="str">
        <f>IF(op!I226=0,"",op!I226)</f>
        <v/>
      </c>
      <c r="J338" s="177" t="str">
        <f>IF(E338="","",IF(J226=VLOOKUP(I338,Schaal2014,22,FALSE),J226,J226+1))</f>
        <v/>
      </c>
      <c r="K338" s="1185" t="str">
        <f>IF(op!K226=0,0,op!K226)</f>
        <v/>
      </c>
      <c r="L338" s="872"/>
      <c r="M338" s="860" t="str">
        <f>IF(K338="","",IF(op!M226=0,0,op!M226))</f>
        <v/>
      </c>
      <c r="N338" s="860" t="str">
        <f>IF(K338="","",IF(op!N226=0,0,op!N226))</f>
        <v/>
      </c>
      <c r="O338" s="990" t="str">
        <f t="shared" si="162"/>
        <v/>
      </c>
      <c r="P338" s="991" t="str">
        <f t="shared" si="163"/>
        <v/>
      </c>
      <c r="Q338" s="991" t="str">
        <f t="shared" si="164"/>
        <v/>
      </c>
      <c r="R338" s="872"/>
      <c r="S338" s="934" t="str">
        <f t="shared" si="150"/>
        <v/>
      </c>
      <c r="T338" s="934" t="str">
        <f t="shared" si="151"/>
        <v/>
      </c>
      <c r="U338" s="1055" t="str">
        <f t="shared" si="165"/>
        <v/>
      </c>
      <c r="V338" s="6"/>
      <c r="Z338" s="979" t="str">
        <f t="shared" si="152"/>
        <v/>
      </c>
      <c r="AA338" s="980">
        <f>+tab!$C$156</f>
        <v>0.62</v>
      </c>
      <c r="AB338" s="981" t="e">
        <f t="shared" si="166"/>
        <v>#VALUE!</v>
      </c>
      <c r="AC338" s="981" t="e">
        <f t="shared" si="167"/>
        <v>#VALUE!</v>
      </c>
      <c r="AD338" s="981" t="e">
        <f t="shared" si="168"/>
        <v>#VALUE!</v>
      </c>
      <c r="AE338" s="982" t="e">
        <f t="shared" si="153"/>
        <v>#VALUE!</v>
      </c>
      <c r="AF338" s="982" t="e">
        <f t="shared" si="154"/>
        <v>#VALUE!</v>
      </c>
      <c r="AG338" s="983">
        <f>IF(H338&gt;8,tab!C$157,tab!C$160)</f>
        <v>0.5</v>
      </c>
      <c r="AH338" s="957">
        <f t="shared" si="155"/>
        <v>0</v>
      </c>
      <c r="AI338" s="957">
        <f t="shared" si="169"/>
        <v>0</v>
      </c>
      <c r="AJ338" s="984" t="e">
        <f t="shared" si="157"/>
        <v>#VALUE!</v>
      </c>
      <c r="AK338" s="960" t="e">
        <f t="shared" si="170"/>
        <v>#VALUE!</v>
      </c>
      <c r="AL338" s="959">
        <f t="shared" si="171"/>
        <v>30</v>
      </c>
      <c r="AM338" s="959">
        <f t="shared" si="160"/>
        <v>30</v>
      </c>
      <c r="AN338" s="985">
        <f t="shared" si="172"/>
        <v>0</v>
      </c>
      <c r="AS338" s="198"/>
    </row>
    <row r="339" spans="3:50" ht="13.15" customHeight="1" x14ac:dyDescent="0.2">
      <c r="C339" s="35"/>
      <c r="D339" s="175" t="str">
        <f>IF(op!D227=0,"",op!D227)</f>
        <v/>
      </c>
      <c r="E339" s="175" t="str">
        <f>IF(op!E227=0,"",op!E227)</f>
        <v/>
      </c>
      <c r="F339" s="175" t="str">
        <f>IF(op!F227=0,"",op!F227)</f>
        <v/>
      </c>
      <c r="G339" s="38" t="str">
        <f>IF(op!G227="","",op!G227+1)</f>
        <v/>
      </c>
      <c r="H339" s="1184" t="str">
        <f>IF(op!H227=0,"",op!H227)</f>
        <v/>
      </c>
      <c r="I339" s="38" t="str">
        <f>IF(op!I227=0,"",op!I227)</f>
        <v/>
      </c>
      <c r="J339" s="177" t="str">
        <f>IF(E339="","",IF(J227=VLOOKUP(I339,Schaal2014,22,FALSE),J227,J227+1))</f>
        <v/>
      </c>
      <c r="K339" s="1185" t="str">
        <f>IF(op!K227=0,0,op!K227)</f>
        <v/>
      </c>
      <c r="L339" s="872"/>
      <c r="M339" s="860" t="str">
        <f>IF(K339="","",IF(op!M227=0,0,op!M227))</f>
        <v/>
      </c>
      <c r="N339" s="860" t="str">
        <f>IF(K339="","",IF(op!N227=0,0,op!N227))</f>
        <v/>
      </c>
      <c r="O339" s="990" t="str">
        <f t="shared" si="162"/>
        <v/>
      </c>
      <c r="P339" s="991" t="str">
        <f t="shared" si="163"/>
        <v/>
      </c>
      <c r="Q339" s="991" t="str">
        <f t="shared" si="164"/>
        <v/>
      </c>
      <c r="R339" s="872"/>
      <c r="S339" s="934" t="str">
        <f t="shared" si="150"/>
        <v/>
      </c>
      <c r="T339" s="934" t="str">
        <f t="shared" si="151"/>
        <v/>
      </c>
      <c r="U339" s="1055" t="str">
        <f t="shared" si="165"/>
        <v/>
      </c>
      <c r="V339" s="6"/>
      <c r="Z339" s="979" t="str">
        <f t="shared" si="152"/>
        <v/>
      </c>
      <c r="AA339" s="980">
        <f>+tab!$C$156</f>
        <v>0.62</v>
      </c>
      <c r="AB339" s="981" t="e">
        <f t="shared" si="166"/>
        <v>#VALUE!</v>
      </c>
      <c r="AC339" s="981" t="e">
        <f t="shared" si="167"/>
        <v>#VALUE!</v>
      </c>
      <c r="AD339" s="981" t="e">
        <f t="shared" si="168"/>
        <v>#VALUE!</v>
      </c>
      <c r="AE339" s="982" t="e">
        <f t="shared" si="153"/>
        <v>#VALUE!</v>
      </c>
      <c r="AF339" s="982" t="e">
        <f t="shared" si="154"/>
        <v>#VALUE!</v>
      </c>
      <c r="AG339" s="983">
        <f>IF(H339&gt;8,tab!C$157,tab!C$160)</f>
        <v>0.5</v>
      </c>
      <c r="AH339" s="957">
        <f t="shared" si="155"/>
        <v>0</v>
      </c>
      <c r="AI339" s="957">
        <f t="shared" si="169"/>
        <v>0</v>
      </c>
      <c r="AJ339" s="984" t="e">
        <f t="shared" si="157"/>
        <v>#VALUE!</v>
      </c>
      <c r="AK339" s="960" t="e">
        <f t="shared" si="170"/>
        <v>#VALUE!</v>
      </c>
      <c r="AL339" s="959">
        <f t="shared" si="171"/>
        <v>30</v>
      </c>
      <c r="AM339" s="959">
        <f t="shared" si="160"/>
        <v>30</v>
      </c>
      <c r="AN339" s="985">
        <f t="shared" si="172"/>
        <v>0</v>
      </c>
      <c r="AS339" s="198"/>
    </row>
    <row r="340" spans="3:50" ht="13.15" customHeight="1" x14ac:dyDescent="0.2">
      <c r="C340" s="35"/>
      <c r="D340" s="31"/>
      <c r="E340" s="34"/>
      <c r="F340" s="31"/>
      <c r="G340" s="34"/>
      <c r="H340" s="1179"/>
      <c r="I340" s="34"/>
      <c r="J340" s="240"/>
      <c r="K340" s="951">
        <f>SUM(K240:K339)</f>
        <v>1</v>
      </c>
      <c r="L340" s="858"/>
      <c r="M340" s="992">
        <f>SUM(M240:M339)</f>
        <v>0</v>
      </c>
      <c r="N340" s="992">
        <f t="shared" ref="N340" si="173">SUM(N240:N339)</f>
        <v>0</v>
      </c>
      <c r="O340" s="992">
        <f t="shared" ref="O340" si="174">SUM(O240:O339)</f>
        <v>40</v>
      </c>
      <c r="P340" s="992">
        <f t="shared" ref="P340" si="175">SUM(P240:P339)</f>
        <v>0</v>
      </c>
      <c r="Q340" s="992">
        <f t="shared" ref="Q340" si="176">SUM(Q240:Q339)</f>
        <v>40</v>
      </c>
      <c r="R340" s="858"/>
      <c r="S340" s="953">
        <f t="shared" ref="S340:U340" si="177">SUM(S240:S339)</f>
        <v>57653.731790235084</v>
      </c>
      <c r="T340" s="953">
        <f t="shared" si="177"/>
        <v>1424.4282097649188</v>
      </c>
      <c r="U340" s="953">
        <f t="shared" si="177"/>
        <v>59078.16</v>
      </c>
      <c r="V340" s="6"/>
      <c r="AI340" s="957">
        <f>SUM(AI240:AI339)</f>
        <v>1641.0600000000002</v>
      </c>
      <c r="AJ340" s="986"/>
      <c r="AK340" s="986"/>
      <c r="AN340" s="987">
        <f>ROUND(SUM(AN240:AN339)/K340,2)</f>
        <v>43</v>
      </c>
      <c r="AS340" s="198"/>
    </row>
    <row r="341" spans="3:50" ht="13.15" customHeight="1" x14ac:dyDescent="0.2">
      <c r="C341" s="41"/>
      <c r="D341" s="187"/>
      <c r="E341" s="187"/>
      <c r="F341" s="187"/>
      <c r="G341" s="188"/>
      <c r="H341" s="1180"/>
      <c r="I341" s="188"/>
      <c r="J341" s="189"/>
      <c r="K341" s="190"/>
      <c r="L341" s="190"/>
      <c r="M341" s="190"/>
      <c r="N341" s="190"/>
      <c r="O341" s="190"/>
      <c r="P341" s="189"/>
      <c r="Q341" s="187"/>
      <c r="R341" s="190"/>
      <c r="S341" s="189"/>
      <c r="T341" s="189"/>
      <c r="U341" s="1050"/>
      <c r="V341" s="43"/>
      <c r="AS341" s="198"/>
    </row>
    <row r="342" spans="3:50" ht="13.15" customHeight="1" x14ac:dyDescent="0.2"/>
    <row r="343" spans="3:50" ht="13.15" customHeight="1" x14ac:dyDescent="0.2"/>
    <row r="344" spans="3:50" ht="13.15" customHeight="1" x14ac:dyDescent="0.2">
      <c r="C344" s="39" t="s">
        <v>49</v>
      </c>
      <c r="E344" s="211" t="str">
        <f>tab!F2</f>
        <v>2017/18</v>
      </c>
    </row>
    <row r="345" spans="3:50" ht="13.15" customHeight="1" x14ac:dyDescent="0.2">
      <c r="C345" s="39" t="s">
        <v>165</v>
      </c>
      <c r="E345" s="211">
        <f>tab!G3</f>
        <v>43009</v>
      </c>
    </row>
    <row r="346" spans="3:50" ht="13.15" customHeight="1" x14ac:dyDescent="0.2"/>
    <row r="347" spans="3:50" ht="13.15" customHeight="1" x14ac:dyDescent="0.2">
      <c r="C347" s="25"/>
      <c r="D347" s="145"/>
      <c r="E347" s="146"/>
      <c r="F347" s="68"/>
      <c r="G347" s="27"/>
      <c r="H347" s="147"/>
      <c r="I347" s="148"/>
      <c r="J347" s="148"/>
      <c r="K347" s="149"/>
      <c r="L347" s="149"/>
      <c r="M347" s="149"/>
      <c r="N347" s="149"/>
      <c r="O347" s="149"/>
      <c r="P347" s="148"/>
      <c r="Q347" s="26"/>
      <c r="R347" s="149"/>
      <c r="S347" s="150"/>
      <c r="T347" s="150"/>
      <c r="U347" s="1047"/>
      <c r="V347" s="28"/>
      <c r="AO347" s="85"/>
      <c r="AP347" s="85"/>
      <c r="AQ347" s="85"/>
      <c r="AR347" s="86"/>
      <c r="AS347" s="87"/>
      <c r="AT347" s="88"/>
      <c r="AU347" s="123"/>
      <c r="AV347" s="86"/>
    </row>
    <row r="348" spans="3:50" ht="13.15" customHeight="1" x14ac:dyDescent="0.2">
      <c r="C348" s="224"/>
      <c r="D348" s="914" t="s">
        <v>166</v>
      </c>
      <c r="E348" s="923"/>
      <c r="F348" s="923"/>
      <c r="G348" s="917"/>
      <c r="H348" s="917"/>
      <c r="I348" s="1182"/>
      <c r="J348" s="1182"/>
      <c r="K348" s="1182"/>
      <c r="L348" s="924"/>
      <c r="M348" s="914" t="s">
        <v>627</v>
      </c>
      <c r="N348" s="925"/>
      <c r="O348" s="925"/>
      <c r="P348" s="925"/>
      <c r="Q348" s="925"/>
      <c r="R348" s="924"/>
      <c r="S348" s="1237" t="s">
        <v>637</v>
      </c>
      <c r="T348" s="1238"/>
      <c r="U348" s="1239"/>
      <c r="V348" s="225"/>
      <c r="W348" s="252"/>
      <c r="X348" s="252"/>
      <c r="Y348" s="252"/>
      <c r="Z348" s="988"/>
      <c r="AA348" s="988"/>
      <c r="AB348" s="988"/>
      <c r="AC348" s="988"/>
      <c r="AD348" s="988"/>
      <c r="AE348" s="988"/>
      <c r="AF348" s="988"/>
      <c r="AG348" s="988"/>
      <c r="AH348" s="988"/>
      <c r="AI348" s="988"/>
      <c r="AJ348" s="959"/>
      <c r="AK348" s="959"/>
      <c r="AN348" s="959"/>
      <c r="AU348" s="39"/>
      <c r="AV348" s="39"/>
      <c r="AW348" s="252"/>
      <c r="AX348" s="252"/>
    </row>
    <row r="349" spans="3:50" ht="13.15" customHeight="1" x14ac:dyDescent="0.2">
      <c r="C349" s="230"/>
      <c r="D349" s="898" t="s">
        <v>167</v>
      </c>
      <c r="E349" s="898" t="s">
        <v>121</v>
      </c>
      <c r="F349" s="898" t="s">
        <v>168</v>
      </c>
      <c r="G349" s="1168" t="s">
        <v>169</v>
      </c>
      <c r="H349" s="1169" t="s">
        <v>170</v>
      </c>
      <c r="I349" s="1168" t="s">
        <v>171</v>
      </c>
      <c r="J349" s="1168" t="s">
        <v>172</v>
      </c>
      <c r="K349" s="930" t="s">
        <v>173</v>
      </c>
      <c r="L349" s="927"/>
      <c r="M349" s="916" t="s">
        <v>628</v>
      </c>
      <c r="N349" s="916" t="s">
        <v>630</v>
      </c>
      <c r="O349" s="916" t="s">
        <v>632</v>
      </c>
      <c r="P349" s="916" t="s">
        <v>634</v>
      </c>
      <c r="Q349" s="918" t="s">
        <v>636</v>
      </c>
      <c r="R349" s="927"/>
      <c r="S349" s="928" t="s">
        <v>638</v>
      </c>
      <c r="T349" s="928" t="s">
        <v>641</v>
      </c>
      <c r="U349" s="1038" t="s">
        <v>174</v>
      </c>
      <c r="V349" s="231"/>
      <c r="W349" s="254"/>
      <c r="X349" s="254"/>
      <c r="Y349" s="254"/>
      <c r="Z349" s="972" t="s">
        <v>180</v>
      </c>
      <c r="AA349" s="973" t="s">
        <v>643</v>
      </c>
      <c r="AB349" s="974" t="s">
        <v>644</v>
      </c>
      <c r="AC349" s="974" t="s">
        <v>644</v>
      </c>
      <c r="AD349" s="974" t="s">
        <v>647</v>
      </c>
      <c r="AE349" s="974" t="s">
        <v>652</v>
      </c>
      <c r="AF349" s="974" t="s">
        <v>650</v>
      </c>
      <c r="AG349" s="974" t="s">
        <v>653</v>
      </c>
      <c r="AH349" s="974" t="s">
        <v>175</v>
      </c>
      <c r="AI349" s="975" t="s">
        <v>176</v>
      </c>
      <c r="AJ349" s="976" t="s">
        <v>185</v>
      </c>
      <c r="AK349" s="976" t="s">
        <v>186</v>
      </c>
      <c r="AL349" s="976" t="s">
        <v>187</v>
      </c>
      <c r="AM349" s="974" t="s">
        <v>188</v>
      </c>
      <c r="AN349" s="972" t="s">
        <v>1</v>
      </c>
      <c r="AU349" s="39"/>
      <c r="AV349" s="39"/>
      <c r="AW349" s="252"/>
      <c r="AX349" s="254"/>
    </row>
    <row r="350" spans="3:50" s="196" customFormat="1" ht="13.15" customHeight="1" x14ac:dyDescent="0.2">
      <c r="C350" s="235"/>
      <c r="D350" s="923"/>
      <c r="E350" s="898"/>
      <c r="F350" s="929"/>
      <c r="G350" s="1168" t="s">
        <v>177</v>
      </c>
      <c r="H350" s="1169" t="s">
        <v>178</v>
      </c>
      <c r="I350" s="1168"/>
      <c r="J350" s="1168"/>
      <c r="K350" s="930" t="s">
        <v>179</v>
      </c>
      <c r="L350" s="927"/>
      <c r="M350" s="916" t="s">
        <v>629</v>
      </c>
      <c r="N350" s="916" t="s">
        <v>631</v>
      </c>
      <c r="O350" s="916" t="s">
        <v>633</v>
      </c>
      <c r="P350" s="916" t="s">
        <v>635</v>
      </c>
      <c r="Q350" s="918" t="s">
        <v>182</v>
      </c>
      <c r="R350" s="927"/>
      <c r="S350" s="928" t="s">
        <v>639</v>
      </c>
      <c r="T350" s="928" t="s">
        <v>640</v>
      </c>
      <c r="U350" s="1038" t="s">
        <v>182</v>
      </c>
      <c r="V350" s="236"/>
      <c r="Z350" s="974" t="s">
        <v>642</v>
      </c>
      <c r="AA350" s="977">
        <f>+tab!$C$156</f>
        <v>0.62</v>
      </c>
      <c r="AB350" s="974" t="s">
        <v>645</v>
      </c>
      <c r="AC350" s="974" t="s">
        <v>646</v>
      </c>
      <c r="AD350" s="974" t="s">
        <v>648</v>
      </c>
      <c r="AE350" s="974" t="s">
        <v>651</v>
      </c>
      <c r="AF350" s="974" t="s">
        <v>651</v>
      </c>
      <c r="AG350" s="974" t="s">
        <v>649</v>
      </c>
      <c r="AH350" s="974"/>
      <c r="AI350" s="974" t="s">
        <v>181</v>
      </c>
      <c r="AJ350" s="978" t="s">
        <v>189</v>
      </c>
      <c r="AK350" s="978" t="s">
        <v>189</v>
      </c>
      <c r="AL350" s="976"/>
      <c r="AM350" s="974" t="s">
        <v>1</v>
      </c>
      <c r="AN350" s="972"/>
      <c r="AX350" s="197"/>
    </row>
    <row r="351" spans="3:50" ht="13.15" customHeight="1" x14ac:dyDescent="0.2">
      <c r="C351" s="35"/>
      <c r="D351" s="923"/>
      <c r="E351" s="923"/>
      <c r="F351" s="923"/>
      <c r="G351" s="917"/>
      <c r="H351" s="1178"/>
      <c r="I351" s="1168"/>
      <c r="J351" s="1168"/>
      <c r="K351" s="930"/>
      <c r="L351" s="930"/>
      <c r="M351" s="930"/>
      <c r="N351" s="930"/>
      <c r="O351" s="930"/>
      <c r="P351" s="931"/>
      <c r="Q351" s="923"/>
      <c r="R351" s="930"/>
      <c r="S351" s="932"/>
      <c r="T351" s="932"/>
      <c r="U351" s="1054"/>
      <c r="V351" s="6"/>
      <c r="AN351" s="972"/>
      <c r="AU351" s="39"/>
      <c r="AV351" s="39"/>
      <c r="AX351" s="174"/>
    </row>
    <row r="352" spans="3:50" ht="13.15" customHeight="1" x14ac:dyDescent="0.2">
      <c r="C352" s="35"/>
      <c r="D352" s="175" t="str">
        <f>IF(op!D240=0,"",op!D240)</f>
        <v/>
      </c>
      <c r="E352" s="175" t="str">
        <f>IF(op!E240=0,"",op!E240)</f>
        <v>piet</v>
      </c>
      <c r="F352" s="175" t="str">
        <f>IF(op!F240=0,"",op!F240)</f>
        <v>leraar</v>
      </c>
      <c r="G352" s="38">
        <f>IF(op!G240="","",op!G240+1)</f>
        <v>26</v>
      </c>
      <c r="H352" s="1184">
        <f>IF(op!H240=0,"",op!H240)</f>
        <v>26665</v>
      </c>
      <c r="I352" s="38" t="str">
        <f>IF(op!I240=0,"",op!I240)</f>
        <v>LA</v>
      </c>
      <c r="J352" s="177">
        <f t="shared" ref="J352:J383" si="178">IF(E352="","",IF(J240=VLOOKUP(I352,Schaal2014,22,FALSE),J240,J240+1))</f>
        <v>13</v>
      </c>
      <c r="K352" s="1185">
        <f>IF(op!K240=0,0,op!K240)</f>
        <v>1</v>
      </c>
      <c r="L352" s="872"/>
      <c r="M352" s="860">
        <f>IF(K352="","",IF(op!M240=0,0,op!M240))</f>
        <v>0</v>
      </c>
      <c r="N352" s="860">
        <f>IF(K352="","",IF(op!N240=0,0,op!N240))</f>
        <v>0</v>
      </c>
      <c r="O352" s="990">
        <f t="shared" ref="O352" si="179">IF(K352="","",IF(K352*40&gt;40,40,K352*40))</f>
        <v>40</v>
      </c>
      <c r="P352" s="991">
        <f t="shared" ref="P352" si="180">IF(I352="","",IF(J352&lt;4,IF(40*K352&gt;40,40,40*K352),0))</f>
        <v>0</v>
      </c>
      <c r="Q352" s="991">
        <f t="shared" ref="Q352" si="181">IF(K352="","",SUM(M352:P352))</f>
        <v>40</v>
      </c>
      <c r="R352" s="872"/>
      <c r="S352" s="934">
        <f t="shared" ref="S352:S383" si="182">IF(K352="","",(1659*K352-Q352)*AC352)</f>
        <v>59493.946329113925</v>
      </c>
      <c r="T352" s="934">
        <f t="shared" ref="T352:T383" si="183">IF(K352="","",(Q352*AD352)+AB352*(AE352+AF352*(1-AG352)))</f>
        <v>1469.8936708860761</v>
      </c>
      <c r="U352" s="1055">
        <f t="shared" ref="U352" si="184">IF(K352="","",SUM(S352:T352))</f>
        <v>60963.840000000004</v>
      </c>
      <c r="V352" s="239"/>
      <c r="Z352" s="979">
        <f t="shared" ref="Z352:Z383" si="185">IF(I352="","",VLOOKUP(I352,Schaal2014,J352+1,FALSE))</f>
        <v>3136</v>
      </c>
      <c r="AA352" s="980">
        <f>+tab!$C$156</f>
        <v>0.62</v>
      </c>
      <c r="AB352" s="981">
        <f>Z352*12/1659</f>
        <v>22.683544303797468</v>
      </c>
      <c r="AC352" s="981">
        <f>Z352*12*(1+AA352)/1659</f>
        <v>36.747341772151898</v>
      </c>
      <c r="AD352" s="981">
        <f>AC352-AB352</f>
        <v>14.06379746835443</v>
      </c>
      <c r="AE352" s="982">
        <f t="shared" ref="AE352:AE383" si="186">O352+P352</f>
        <v>40</v>
      </c>
      <c r="AF352" s="982">
        <f t="shared" ref="AF352:AF383" si="187">M352+N352</f>
        <v>0</v>
      </c>
      <c r="AG352" s="983">
        <f>IF(H352&gt;8,tab!C$157,tab!C$160)</f>
        <v>0.5</v>
      </c>
      <c r="AH352" s="957">
        <f t="shared" ref="AH352:AH383" si="188">IF(G352&lt;25,0,IF(G352=25,25,IF(G352&lt;40,0,IF(G352=40,40,IF(G352&gt;=40,0)))))</f>
        <v>0</v>
      </c>
      <c r="AI352" s="957">
        <f t="shared" ref="AI352:AI383" si="189">IF(AH352=25,Z352*1.08*K352/2,IF(AH352=40,Z352*1.08*K352,IF(AH352=0,0)))</f>
        <v>0</v>
      </c>
      <c r="AJ352" s="984" t="b">
        <f t="shared" ref="AJ352:AJ383" si="190">DATE(YEAR($E$345),MONTH(H352),DAY(H352))&gt;$E$345</f>
        <v>0</v>
      </c>
      <c r="AK352" s="960">
        <f t="shared" ref="AK352:AK383" si="191">YEAR($E$345)-YEAR(H352)-AJ352</f>
        <v>44</v>
      </c>
      <c r="AL352" s="959">
        <f t="shared" ref="AL352:AL383" si="192">IF((H352=""),30,AK352)</f>
        <v>44</v>
      </c>
      <c r="AM352" s="959">
        <f t="shared" ref="AM352:AM415" si="193">IF((AL352)&gt;50,50,(AL352))</f>
        <v>44</v>
      </c>
      <c r="AN352" s="985">
        <f t="shared" ref="AN352:AN383" si="194">(AM352*(SUM(K352:K352)))</f>
        <v>44</v>
      </c>
      <c r="AS352" s="198"/>
    </row>
    <row r="353" spans="3:48" ht="13.15" customHeight="1" x14ac:dyDescent="0.2">
      <c r="C353" s="35"/>
      <c r="D353" s="175" t="str">
        <f>IF(op!D241=0,"",op!D241)</f>
        <v/>
      </c>
      <c r="E353" s="175" t="str">
        <f>IF(op!E241=0,"",op!E241)</f>
        <v/>
      </c>
      <c r="F353" s="175" t="str">
        <f>IF(op!F241=0,"",op!F241)</f>
        <v/>
      </c>
      <c r="G353" s="38" t="str">
        <f>IF(op!G241="","",op!G241+1)</f>
        <v/>
      </c>
      <c r="H353" s="1184" t="str">
        <f>IF(op!H241=0,"",op!H241)</f>
        <v/>
      </c>
      <c r="I353" s="38" t="str">
        <f>IF(op!I241=0,"",op!I241)</f>
        <v/>
      </c>
      <c r="J353" s="177" t="str">
        <f t="shared" si="178"/>
        <v/>
      </c>
      <c r="K353" s="1185" t="str">
        <f>IF(op!K241=0,0,op!K241)</f>
        <v/>
      </c>
      <c r="L353" s="872"/>
      <c r="M353" s="860" t="str">
        <f>IF(K353="","",IF(op!M241=0,0,op!M241))</f>
        <v/>
      </c>
      <c r="N353" s="860" t="str">
        <f>IF(K353="","",IF(op!N241=0,0,op!N241))</f>
        <v/>
      </c>
      <c r="O353" s="990" t="str">
        <f t="shared" ref="O353:O416" si="195">IF(K353="","",IF(K353*40&gt;40,40,K353*40))</f>
        <v/>
      </c>
      <c r="P353" s="991" t="str">
        <f t="shared" ref="P353:P416" si="196">IF(I353="","",IF(J353&lt;4,IF(40*K353&gt;40,40,40*K353),0))</f>
        <v/>
      </c>
      <c r="Q353" s="991" t="str">
        <f t="shared" ref="Q353:Q416" si="197">IF(K353="","",SUM(M353:P353))</f>
        <v/>
      </c>
      <c r="R353" s="872"/>
      <c r="S353" s="934" t="str">
        <f t="shared" si="182"/>
        <v/>
      </c>
      <c r="T353" s="934" t="str">
        <f t="shared" si="183"/>
        <v/>
      </c>
      <c r="U353" s="1055" t="str">
        <f t="shared" ref="U353:U416" si="198">IF(K353="","",SUM(S353:T353))</f>
        <v/>
      </c>
      <c r="V353" s="239"/>
      <c r="Z353" s="979" t="str">
        <f t="shared" si="185"/>
        <v/>
      </c>
      <c r="AA353" s="980">
        <f>+tab!$C$156</f>
        <v>0.62</v>
      </c>
      <c r="AB353" s="981" t="e">
        <f t="shared" ref="AB353:AB416" si="199">Z353*12/1659</f>
        <v>#VALUE!</v>
      </c>
      <c r="AC353" s="981" t="e">
        <f t="shared" ref="AC353:AC416" si="200">Z353*12*(1+AA353)/1659</f>
        <v>#VALUE!</v>
      </c>
      <c r="AD353" s="981" t="e">
        <f t="shared" ref="AD353:AD416" si="201">AC353-AB353</f>
        <v>#VALUE!</v>
      </c>
      <c r="AE353" s="982" t="e">
        <f t="shared" si="186"/>
        <v>#VALUE!</v>
      </c>
      <c r="AF353" s="982" t="e">
        <f t="shared" si="187"/>
        <v>#VALUE!</v>
      </c>
      <c r="AG353" s="983">
        <f>IF(H353&gt;8,tab!C$157,tab!C$160)</f>
        <v>0.5</v>
      </c>
      <c r="AH353" s="957">
        <f t="shared" si="188"/>
        <v>0</v>
      </c>
      <c r="AI353" s="957">
        <f t="shared" si="189"/>
        <v>0</v>
      </c>
      <c r="AJ353" s="984" t="e">
        <f t="shared" si="190"/>
        <v>#VALUE!</v>
      </c>
      <c r="AK353" s="960" t="e">
        <f t="shared" si="191"/>
        <v>#VALUE!</v>
      </c>
      <c r="AL353" s="959">
        <f t="shared" si="192"/>
        <v>30</v>
      </c>
      <c r="AM353" s="959">
        <f t="shared" si="193"/>
        <v>30</v>
      </c>
      <c r="AN353" s="985">
        <f t="shared" si="194"/>
        <v>0</v>
      </c>
      <c r="AS353" s="198"/>
      <c r="AU353" s="39"/>
      <c r="AV353" s="39"/>
    </row>
    <row r="354" spans="3:48" ht="13.15" customHeight="1" x14ac:dyDescent="0.2">
      <c r="C354" s="35"/>
      <c r="D354" s="175" t="str">
        <f>IF(op!D242=0,"",op!D242)</f>
        <v/>
      </c>
      <c r="E354" s="175" t="str">
        <f>IF(op!E242=0,"",op!E242)</f>
        <v/>
      </c>
      <c r="F354" s="175" t="str">
        <f>IF(op!F242=0,"",op!F242)</f>
        <v/>
      </c>
      <c r="G354" s="38" t="str">
        <f>IF(op!G242="","",op!G242+1)</f>
        <v/>
      </c>
      <c r="H354" s="1184" t="str">
        <f>IF(op!H242=0,"",op!H242)</f>
        <v/>
      </c>
      <c r="I354" s="38" t="str">
        <f>IF(op!I242=0,"",op!I242)</f>
        <v/>
      </c>
      <c r="J354" s="177" t="str">
        <f t="shared" si="178"/>
        <v/>
      </c>
      <c r="K354" s="1185" t="str">
        <f>IF(op!K242=0,0,op!K242)</f>
        <v/>
      </c>
      <c r="L354" s="872"/>
      <c r="M354" s="860" t="str">
        <f>IF(K354="","",IF(op!M242=0,0,op!M242))</f>
        <v/>
      </c>
      <c r="N354" s="860" t="str">
        <f>IF(K354="","",IF(op!N242=0,0,op!N242))</f>
        <v/>
      </c>
      <c r="O354" s="990" t="str">
        <f t="shared" si="195"/>
        <v/>
      </c>
      <c r="P354" s="991" t="str">
        <f t="shared" si="196"/>
        <v/>
      </c>
      <c r="Q354" s="991" t="str">
        <f t="shared" si="197"/>
        <v/>
      </c>
      <c r="R354" s="872"/>
      <c r="S354" s="934" t="str">
        <f t="shared" si="182"/>
        <v/>
      </c>
      <c r="T354" s="934" t="str">
        <f t="shared" si="183"/>
        <v/>
      </c>
      <c r="U354" s="1055" t="str">
        <f t="shared" si="198"/>
        <v/>
      </c>
      <c r="V354" s="185"/>
      <c r="Z354" s="979" t="str">
        <f t="shared" si="185"/>
        <v/>
      </c>
      <c r="AA354" s="980">
        <f>+tab!$C$156</f>
        <v>0.62</v>
      </c>
      <c r="AB354" s="981" t="e">
        <f t="shared" si="199"/>
        <v>#VALUE!</v>
      </c>
      <c r="AC354" s="981" t="e">
        <f t="shared" si="200"/>
        <v>#VALUE!</v>
      </c>
      <c r="AD354" s="981" t="e">
        <f t="shared" si="201"/>
        <v>#VALUE!</v>
      </c>
      <c r="AE354" s="982" t="e">
        <f t="shared" si="186"/>
        <v>#VALUE!</v>
      </c>
      <c r="AF354" s="982" t="e">
        <f t="shared" si="187"/>
        <v>#VALUE!</v>
      </c>
      <c r="AG354" s="983">
        <f>IF(H354&gt;8,tab!C$157,tab!C$160)</f>
        <v>0.5</v>
      </c>
      <c r="AH354" s="957">
        <f t="shared" si="188"/>
        <v>0</v>
      </c>
      <c r="AI354" s="957">
        <f t="shared" si="189"/>
        <v>0</v>
      </c>
      <c r="AJ354" s="984" t="e">
        <f t="shared" si="190"/>
        <v>#VALUE!</v>
      </c>
      <c r="AK354" s="960" t="e">
        <f t="shared" si="191"/>
        <v>#VALUE!</v>
      </c>
      <c r="AL354" s="959">
        <f t="shared" si="192"/>
        <v>30</v>
      </c>
      <c r="AM354" s="959">
        <f t="shared" si="193"/>
        <v>30</v>
      </c>
      <c r="AN354" s="985">
        <f t="shared" si="194"/>
        <v>0</v>
      </c>
      <c r="AS354" s="198"/>
      <c r="AU354" s="39"/>
      <c r="AV354" s="39"/>
    </row>
    <row r="355" spans="3:48" ht="13.15" customHeight="1" x14ac:dyDescent="0.2">
      <c r="C355" s="35"/>
      <c r="D355" s="175" t="str">
        <f>IF(op!D243=0,"",op!D243)</f>
        <v/>
      </c>
      <c r="E355" s="175" t="str">
        <f>IF(op!E243=0,"",op!E243)</f>
        <v/>
      </c>
      <c r="F355" s="175" t="str">
        <f>IF(op!F243=0,"",op!F243)</f>
        <v/>
      </c>
      <c r="G355" s="38" t="str">
        <f>IF(op!G243="","",op!G243+1)</f>
        <v/>
      </c>
      <c r="H355" s="1184" t="str">
        <f>IF(op!H243=0,"",op!H243)</f>
        <v/>
      </c>
      <c r="I355" s="38" t="str">
        <f>IF(op!I243=0,"",op!I243)</f>
        <v/>
      </c>
      <c r="J355" s="177" t="str">
        <f t="shared" si="178"/>
        <v/>
      </c>
      <c r="K355" s="1185" t="str">
        <f>IF(op!K243=0,0,op!K243)</f>
        <v/>
      </c>
      <c r="L355" s="872"/>
      <c r="M355" s="860" t="str">
        <f>IF(K355="","",IF(op!M243=0,0,op!M243))</f>
        <v/>
      </c>
      <c r="N355" s="860" t="str">
        <f>IF(K355="","",IF(op!N243=0,0,op!N243))</f>
        <v/>
      </c>
      <c r="O355" s="990" t="str">
        <f t="shared" si="195"/>
        <v/>
      </c>
      <c r="P355" s="991" t="str">
        <f t="shared" si="196"/>
        <v/>
      </c>
      <c r="Q355" s="991" t="str">
        <f t="shared" si="197"/>
        <v/>
      </c>
      <c r="R355" s="872"/>
      <c r="S355" s="934" t="str">
        <f t="shared" si="182"/>
        <v/>
      </c>
      <c r="T355" s="934" t="str">
        <f t="shared" si="183"/>
        <v/>
      </c>
      <c r="U355" s="1055" t="str">
        <f t="shared" si="198"/>
        <v/>
      </c>
      <c r="V355" s="185"/>
      <c r="Z355" s="979" t="str">
        <f t="shared" si="185"/>
        <v/>
      </c>
      <c r="AA355" s="980">
        <f>+tab!$C$156</f>
        <v>0.62</v>
      </c>
      <c r="AB355" s="981" t="e">
        <f t="shared" si="199"/>
        <v>#VALUE!</v>
      </c>
      <c r="AC355" s="981" t="e">
        <f t="shared" si="200"/>
        <v>#VALUE!</v>
      </c>
      <c r="AD355" s="981" t="e">
        <f t="shared" si="201"/>
        <v>#VALUE!</v>
      </c>
      <c r="AE355" s="982" t="e">
        <f t="shared" si="186"/>
        <v>#VALUE!</v>
      </c>
      <c r="AF355" s="982" t="e">
        <f t="shared" si="187"/>
        <v>#VALUE!</v>
      </c>
      <c r="AG355" s="983">
        <f>IF(H355&gt;8,tab!C$157,tab!C$160)</f>
        <v>0.5</v>
      </c>
      <c r="AH355" s="957">
        <f t="shared" si="188"/>
        <v>0</v>
      </c>
      <c r="AI355" s="957">
        <f t="shared" si="189"/>
        <v>0</v>
      </c>
      <c r="AJ355" s="984" t="e">
        <f t="shared" si="190"/>
        <v>#VALUE!</v>
      </c>
      <c r="AK355" s="960" t="e">
        <f t="shared" si="191"/>
        <v>#VALUE!</v>
      </c>
      <c r="AL355" s="959">
        <f t="shared" si="192"/>
        <v>30</v>
      </c>
      <c r="AM355" s="959">
        <f t="shared" si="193"/>
        <v>30</v>
      </c>
      <c r="AN355" s="985">
        <f t="shared" si="194"/>
        <v>0</v>
      </c>
      <c r="AS355" s="198"/>
      <c r="AU355" s="39"/>
      <c r="AV355" s="39"/>
    </row>
    <row r="356" spans="3:48" ht="13.15" customHeight="1" x14ac:dyDescent="0.2">
      <c r="C356" s="35"/>
      <c r="D356" s="175" t="str">
        <f>IF(op!D244=0,"",op!D244)</f>
        <v/>
      </c>
      <c r="E356" s="175" t="str">
        <f>IF(op!E244=0,"",op!E244)</f>
        <v/>
      </c>
      <c r="F356" s="175" t="str">
        <f>IF(op!F244=0,"",op!F244)</f>
        <v/>
      </c>
      <c r="G356" s="38" t="str">
        <f>IF(op!G244="","",op!G244+1)</f>
        <v/>
      </c>
      <c r="H356" s="1184" t="str">
        <f>IF(op!H244=0,"",op!H244)</f>
        <v/>
      </c>
      <c r="I356" s="38" t="str">
        <f>IF(op!I244=0,"",op!I244)</f>
        <v/>
      </c>
      <c r="J356" s="177" t="str">
        <f t="shared" si="178"/>
        <v/>
      </c>
      <c r="K356" s="1185" t="str">
        <f>IF(op!K244=0,0,op!K244)</f>
        <v/>
      </c>
      <c r="L356" s="872"/>
      <c r="M356" s="860" t="str">
        <f>IF(K356="","",IF(op!M244=0,0,op!M244))</f>
        <v/>
      </c>
      <c r="N356" s="860" t="str">
        <f>IF(K356="","",IF(op!N244=0,0,op!N244))</f>
        <v/>
      </c>
      <c r="O356" s="990" t="str">
        <f t="shared" si="195"/>
        <v/>
      </c>
      <c r="P356" s="991" t="str">
        <f t="shared" si="196"/>
        <v/>
      </c>
      <c r="Q356" s="991" t="str">
        <f t="shared" si="197"/>
        <v/>
      </c>
      <c r="R356" s="872"/>
      <c r="S356" s="934" t="str">
        <f t="shared" si="182"/>
        <v/>
      </c>
      <c r="T356" s="934" t="str">
        <f t="shared" si="183"/>
        <v/>
      </c>
      <c r="U356" s="1055" t="str">
        <f t="shared" si="198"/>
        <v/>
      </c>
      <c r="V356" s="239"/>
      <c r="Z356" s="979" t="str">
        <f t="shared" si="185"/>
        <v/>
      </c>
      <c r="AA356" s="980">
        <f>+tab!$C$156</f>
        <v>0.62</v>
      </c>
      <c r="AB356" s="981" t="e">
        <f t="shared" si="199"/>
        <v>#VALUE!</v>
      </c>
      <c r="AC356" s="981" t="e">
        <f t="shared" si="200"/>
        <v>#VALUE!</v>
      </c>
      <c r="AD356" s="981" t="e">
        <f t="shared" si="201"/>
        <v>#VALUE!</v>
      </c>
      <c r="AE356" s="982" t="e">
        <f t="shared" si="186"/>
        <v>#VALUE!</v>
      </c>
      <c r="AF356" s="982" t="e">
        <f t="shared" si="187"/>
        <v>#VALUE!</v>
      </c>
      <c r="AG356" s="983">
        <f>IF(H356&gt;8,tab!C$157,tab!C$160)</f>
        <v>0.5</v>
      </c>
      <c r="AH356" s="957">
        <f t="shared" si="188"/>
        <v>0</v>
      </c>
      <c r="AI356" s="957">
        <f t="shared" si="189"/>
        <v>0</v>
      </c>
      <c r="AJ356" s="984" t="e">
        <f t="shared" si="190"/>
        <v>#VALUE!</v>
      </c>
      <c r="AK356" s="960" t="e">
        <f t="shared" si="191"/>
        <v>#VALUE!</v>
      </c>
      <c r="AL356" s="959">
        <f t="shared" si="192"/>
        <v>30</v>
      </c>
      <c r="AM356" s="959">
        <f t="shared" si="193"/>
        <v>30</v>
      </c>
      <c r="AN356" s="985">
        <f t="shared" si="194"/>
        <v>0</v>
      </c>
      <c r="AS356" s="198"/>
      <c r="AU356" s="39"/>
      <c r="AV356" s="39"/>
    </row>
    <row r="357" spans="3:48" ht="13.15" customHeight="1" x14ac:dyDescent="0.2">
      <c r="C357" s="35"/>
      <c r="D357" s="175" t="str">
        <f>IF(op!D245=0,"",op!D245)</f>
        <v/>
      </c>
      <c r="E357" s="175" t="str">
        <f>IF(op!E245=0,"",op!E245)</f>
        <v/>
      </c>
      <c r="F357" s="175" t="str">
        <f>IF(op!F245=0,"",op!F245)</f>
        <v/>
      </c>
      <c r="G357" s="38" t="str">
        <f>IF(op!G245="","",op!G245+1)</f>
        <v/>
      </c>
      <c r="H357" s="1184" t="str">
        <f>IF(op!H245=0,"",op!H245)</f>
        <v/>
      </c>
      <c r="I357" s="38" t="str">
        <f>IF(op!I245=0,"",op!I245)</f>
        <v/>
      </c>
      <c r="J357" s="177" t="str">
        <f t="shared" si="178"/>
        <v/>
      </c>
      <c r="K357" s="1185" t="str">
        <f>IF(op!K245=0,0,op!K245)</f>
        <v/>
      </c>
      <c r="L357" s="872"/>
      <c r="M357" s="860" t="str">
        <f>IF(K357="","",IF(op!M245=0,0,op!M245))</f>
        <v/>
      </c>
      <c r="N357" s="860" t="str">
        <f>IF(K357="","",IF(op!N245=0,0,op!N245))</f>
        <v/>
      </c>
      <c r="O357" s="990" t="str">
        <f t="shared" si="195"/>
        <v/>
      </c>
      <c r="P357" s="991" t="str">
        <f t="shared" si="196"/>
        <v/>
      </c>
      <c r="Q357" s="991" t="str">
        <f t="shared" si="197"/>
        <v/>
      </c>
      <c r="R357" s="872"/>
      <c r="S357" s="934" t="str">
        <f t="shared" si="182"/>
        <v/>
      </c>
      <c r="T357" s="934" t="str">
        <f t="shared" si="183"/>
        <v/>
      </c>
      <c r="U357" s="1055" t="str">
        <f t="shared" si="198"/>
        <v/>
      </c>
      <c r="V357" s="239"/>
      <c r="Z357" s="979" t="str">
        <f t="shared" si="185"/>
        <v/>
      </c>
      <c r="AA357" s="980">
        <f>+tab!$C$156</f>
        <v>0.62</v>
      </c>
      <c r="AB357" s="981" t="e">
        <f t="shared" si="199"/>
        <v>#VALUE!</v>
      </c>
      <c r="AC357" s="981" t="e">
        <f t="shared" si="200"/>
        <v>#VALUE!</v>
      </c>
      <c r="AD357" s="981" t="e">
        <f t="shared" si="201"/>
        <v>#VALUE!</v>
      </c>
      <c r="AE357" s="982" t="e">
        <f t="shared" si="186"/>
        <v>#VALUE!</v>
      </c>
      <c r="AF357" s="982" t="e">
        <f t="shared" si="187"/>
        <v>#VALUE!</v>
      </c>
      <c r="AG357" s="983">
        <f>IF(H357&gt;8,tab!C$157,tab!C$160)</f>
        <v>0.5</v>
      </c>
      <c r="AH357" s="957">
        <f t="shared" si="188"/>
        <v>0</v>
      </c>
      <c r="AI357" s="957">
        <f t="shared" si="189"/>
        <v>0</v>
      </c>
      <c r="AJ357" s="984" t="e">
        <f t="shared" si="190"/>
        <v>#VALUE!</v>
      </c>
      <c r="AK357" s="960" t="e">
        <f t="shared" si="191"/>
        <v>#VALUE!</v>
      </c>
      <c r="AL357" s="959">
        <f t="shared" si="192"/>
        <v>30</v>
      </c>
      <c r="AM357" s="959">
        <f t="shared" si="193"/>
        <v>30</v>
      </c>
      <c r="AN357" s="985">
        <f t="shared" si="194"/>
        <v>0</v>
      </c>
      <c r="AS357" s="198"/>
      <c r="AU357" s="39"/>
      <c r="AV357" s="39"/>
    </row>
    <row r="358" spans="3:48" ht="13.15" customHeight="1" x14ac:dyDescent="0.2">
      <c r="C358" s="35"/>
      <c r="D358" s="175" t="str">
        <f>IF(op!D246=0,"",op!D246)</f>
        <v/>
      </c>
      <c r="E358" s="175" t="str">
        <f>IF(op!E246=0,"",op!E246)</f>
        <v/>
      </c>
      <c r="F358" s="175" t="str">
        <f>IF(op!F246=0,"",op!F246)</f>
        <v/>
      </c>
      <c r="G358" s="38" t="str">
        <f>IF(op!G246="","",op!G246+1)</f>
        <v/>
      </c>
      <c r="H358" s="1184" t="str">
        <f>IF(op!H246=0,"",op!H246)</f>
        <v/>
      </c>
      <c r="I358" s="38" t="str">
        <f>IF(op!I246=0,"",op!I246)</f>
        <v/>
      </c>
      <c r="J358" s="177" t="str">
        <f t="shared" si="178"/>
        <v/>
      </c>
      <c r="K358" s="1185" t="str">
        <f>IF(op!K246=0,0,op!K246)</f>
        <v/>
      </c>
      <c r="L358" s="872"/>
      <c r="M358" s="860" t="str">
        <f>IF(K358="","",IF(op!M246=0,0,op!M246))</f>
        <v/>
      </c>
      <c r="N358" s="860" t="str">
        <f>IF(K358="","",IF(op!N246=0,0,op!N246))</f>
        <v/>
      </c>
      <c r="O358" s="990" t="str">
        <f t="shared" si="195"/>
        <v/>
      </c>
      <c r="P358" s="991" t="str">
        <f t="shared" si="196"/>
        <v/>
      </c>
      <c r="Q358" s="991" t="str">
        <f t="shared" si="197"/>
        <v/>
      </c>
      <c r="R358" s="872"/>
      <c r="S358" s="934" t="str">
        <f t="shared" si="182"/>
        <v/>
      </c>
      <c r="T358" s="934" t="str">
        <f t="shared" si="183"/>
        <v/>
      </c>
      <c r="U358" s="1055" t="str">
        <f t="shared" si="198"/>
        <v/>
      </c>
      <c r="V358" s="6"/>
      <c r="Z358" s="979" t="str">
        <f t="shared" si="185"/>
        <v/>
      </c>
      <c r="AA358" s="980">
        <f>+tab!$C$156</f>
        <v>0.62</v>
      </c>
      <c r="AB358" s="981" t="e">
        <f t="shared" si="199"/>
        <v>#VALUE!</v>
      </c>
      <c r="AC358" s="981" t="e">
        <f t="shared" si="200"/>
        <v>#VALUE!</v>
      </c>
      <c r="AD358" s="981" t="e">
        <f t="shared" si="201"/>
        <v>#VALUE!</v>
      </c>
      <c r="AE358" s="982" t="e">
        <f t="shared" si="186"/>
        <v>#VALUE!</v>
      </c>
      <c r="AF358" s="982" t="e">
        <f t="shared" si="187"/>
        <v>#VALUE!</v>
      </c>
      <c r="AG358" s="983">
        <f>IF(H358&gt;8,tab!C$157,tab!C$160)</f>
        <v>0.5</v>
      </c>
      <c r="AH358" s="957">
        <f t="shared" si="188"/>
        <v>0</v>
      </c>
      <c r="AI358" s="957">
        <f t="shared" si="189"/>
        <v>0</v>
      </c>
      <c r="AJ358" s="984" t="e">
        <f t="shared" si="190"/>
        <v>#VALUE!</v>
      </c>
      <c r="AK358" s="960" t="e">
        <f t="shared" si="191"/>
        <v>#VALUE!</v>
      </c>
      <c r="AL358" s="959">
        <f t="shared" si="192"/>
        <v>30</v>
      </c>
      <c r="AM358" s="959">
        <f t="shared" si="193"/>
        <v>30</v>
      </c>
      <c r="AN358" s="985">
        <f t="shared" si="194"/>
        <v>0</v>
      </c>
      <c r="AS358" s="198"/>
      <c r="AU358" s="39"/>
      <c r="AV358" s="39"/>
    </row>
    <row r="359" spans="3:48" ht="13.15" customHeight="1" x14ac:dyDescent="0.2">
      <c r="C359" s="35"/>
      <c r="D359" s="175" t="str">
        <f>IF(op!D247=0,"",op!D247)</f>
        <v/>
      </c>
      <c r="E359" s="175" t="str">
        <f>IF(op!E247=0,"",op!E247)</f>
        <v/>
      </c>
      <c r="F359" s="175" t="str">
        <f>IF(op!F247=0,"",op!F247)</f>
        <v/>
      </c>
      <c r="G359" s="38" t="str">
        <f>IF(op!G247="","",op!G247+1)</f>
        <v/>
      </c>
      <c r="H359" s="1184" t="str">
        <f>IF(op!H247=0,"",op!H247)</f>
        <v/>
      </c>
      <c r="I359" s="38" t="str">
        <f>IF(op!I247=0,"",op!I247)</f>
        <v/>
      </c>
      <c r="J359" s="177" t="str">
        <f t="shared" si="178"/>
        <v/>
      </c>
      <c r="K359" s="1185" t="str">
        <f>IF(op!K247=0,0,op!K247)</f>
        <v/>
      </c>
      <c r="L359" s="872"/>
      <c r="M359" s="860" t="str">
        <f>IF(K359="","",IF(op!M247=0,0,op!M247))</f>
        <v/>
      </c>
      <c r="N359" s="860" t="str">
        <f>IF(K359="","",IF(op!N247=0,0,op!N247))</f>
        <v/>
      </c>
      <c r="O359" s="990" t="str">
        <f t="shared" si="195"/>
        <v/>
      </c>
      <c r="P359" s="991" t="str">
        <f t="shared" si="196"/>
        <v/>
      </c>
      <c r="Q359" s="991" t="str">
        <f t="shared" si="197"/>
        <v/>
      </c>
      <c r="R359" s="872"/>
      <c r="S359" s="934" t="str">
        <f t="shared" si="182"/>
        <v/>
      </c>
      <c r="T359" s="934" t="str">
        <f t="shared" si="183"/>
        <v/>
      </c>
      <c r="U359" s="1055" t="str">
        <f t="shared" si="198"/>
        <v/>
      </c>
      <c r="V359" s="6"/>
      <c r="Z359" s="979" t="str">
        <f t="shared" si="185"/>
        <v/>
      </c>
      <c r="AA359" s="980">
        <f>+tab!$C$156</f>
        <v>0.62</v>
      </c>
      <c r="AB359" s="981" t="e">
        <f t="shared" si="199"/>
        <v>#VALUE!</v>
      </c>
      <c r="AC359" s="981" t="e">
        <f t="shared" si="200"/>
        <v>#VALUE!</v>
      </c>
      <c r="AD359" s="981" t="e">
        <f t="shared" si="201"/>
        <v>#VALUE!</v>
      </c>
      <c r="AE359" s="982" t="e">
        <f t="shared" si="186"/>
        <v>#VALUE!</v>
      </c>
      <c r="AF359" s="982" t="e">
        <f t="shared" si="187"/>
        <v>#VALUE!</v>
      </c>
      <c r="AG359" s="983">
        <f>IF(H359&gt;8,tab!C$157,tab!C$160)</f>
        <v>0.5</v>
      </c>
      <c r="AH359" s="957">
        <f t="shared" si="188"/>
        <v>0</v>
      </c>
      <c r="AI359" s="957">
        <f t="shared" si="189"/>
        <v>0</v>
      </c>
      <c r="AJ359" s="984" t="e">
        <f t="shared" si="190"/>
        <v>#VALUE!</v>
      </c>
      <c r="AK359" s="960" t="e">
        <f t="shared" si="191"/>
        <v>#VALUE!</v>
      </c>
      <c r="AL359" s="959">
        <f t="shared" si="192"/>
        <v>30</v>
      </c>
      <c r="AM359" s="959">
        <f t="shared" si="193"/>
        <v>30</v>
      </c>
      <c r="AN359" s="985">
        <f t="shared" si="194"/>
        <v>0</v>
      </c>
      <c r="AS359" s="198"/>
      <c r="AU359" s="39"/>
      <c r="AV359" s="39"/>
    </row>
    <row r="360" spans="3:48" ht="13.15" customHeight="1" x14ac:dyDescent="0.2">
      <c r="C360" s="35"/>
      <c r="D360" s="175" t="str">
        <f>IF(op!D248=0,"",op!D248)</f>
        <v/>
      </c>
      <c r="E360" s="175" t="str">
        <f>IF(op!E248=0,"",op!E248)</f>
        <v/>
      </c>
      <c r="F360" s="175" t="str">
        <f>IF(op!F248=0,"",op!F248)</f>
        <v/>
      </c>
      <c r="G360" s="38" t="str">
        <f>IF(op!G248="","",op!G248+1)</f>
        <v/>
      </c>
      <c r="H360" s="1184" t="str">
        <f>IF(op!H248=0,"",op!H248)</f>
        <v/>
      </c>
      <c r="I360" s="38" t="str">
        <f>IF(op!I248=0,"",op!I248)</f>
        <v/>
      </c>
      <c r="J360" s="177" t="str">
        <f t="shared" si="178"/>
        <v/>
      </c>
      <c r="K360" s="1185" t="str">
        <f>IF(op!K248=0,0,op!K248)</f>
        <v/>
      </c>
      <c r="L360" s="872"/>
      <c r="M360" s="860" t="str">
        <f>IF(K360="","",IF(op!M248=0,0,op!M248))</f>
        <v/>
      </c>
      <c r="N360" s="860" t="str">
        <f>IF(K360="","",IF(op!N248=0,0,op!N248))</f>
        <v/>
      </c>
      <c r="O360" s="990" t="str">
        <f t="shared" si="195"/>
        <v/>
      </c>
      <c r="P360" s="991" t="str">
        <f t="shared" si="196"/>
        <v/>
      </c>
      <c r="Q360" s="991" t="str">
        <f t="shared" si="197"/>
        <v/>
      </c>
      <c r="R360" s="872"/>
      <c r="S360" s="934" t="str">
        <f t="shared" si="182"/>
        <v/>
      </c>
      <c r="T360" s="934" t="str">
        <f t="shared" si="183"/>
        <v/>
      </c>
      <c r="U360" s="1055" t="str">
        <f t="shared" si="198"/>
        <v/>
      </c>
      <c r="V360" s="6"/>
      <c r="Z360" s="979" t="str">
        <f t="shared" si="185"/>
        <v/>
      </c>
      <c r="AA360" s="980">
        <f>+tab!$C$156</f>
        <v>0.62</v>
      </c>
      <c r="AB360" s="981" t="e">
        <f t="shared" si="199"/>
        <v>#VALUE!</v>
      </c>
      <c r="AC360" s="981" t="e">
        <f t="shared" si="200"/>
        <v>#VALUE!</v>
      </c>
      <c r="AD360" s="981" t="e">
        <f t="shared" si="201"/>
        <v>#VALUE!</v>
      </c>
      <c r="AE360" s="982" t="e">
        <f t="shared" si="186"/>
        <v>#VALUE!</v>
      </c>
      <c r="AF360" s="982" t="e">
        <f t="shared" si="187"/>
        <v>#VALUE!</v>
      </c>
      <c r="AG360" s="983">
        <f>IF(H360&gt;8,tab!C$157,tab!C$160)</f>
        <v>0.5</v>
      </c>
      <c r="AH360" s="957">
        <f t="shared" si="188"/>
        <v>0</v>
      </c>
      <c r="AI360" s="957">
        <f t="shared" si="189"/>
        <v>0</v>
      </c>
      <c r="AJ360" s="984" t="e">
        <f t="shared" si="190"/>
        <v>#VALUE!</v>
      </c>
      <c r="AK360" s="960" t="e">
        <f t="shared" si="191"/>
        <v>#VALUE!</v>
      </c>
      <c r="AL360" s="959">
        <f t="shared" si="192"/>
        <v>30</v>
      </c>
      <c r="AM360" s="959">
        <f t="shared" si="193"/>
        <v>30</v>
      </c>
      <c r="AN360" s="985">
        <f t="shared" si="194"/>
        <v>0</v>
      </c>
      <c r="AS360" s="198"/>
      <c r="AU360" s="39"/>
      <c r="AV360" s="39"/>
    </row>
    <row r="361" spans="3:48" ht="13.15" customHeight="1" x14ac:dyDescent="0.2">
      <c r="C361" s="35"/>
      <c r="D361" s="175" t="str">
        <f>IF(op!D249=0,"",op!D249)</f>
        <v/>
      </c>
      <c r="E361" s="175" t="str">
        <f>IF(op!E249=0,"",op!E249)</f>
        <v/>
      </c>
      <c r="F361" s="175" t="str">
        <f>IF(op!F249=0,"",op!F249)</f>
        <v/>
      </c>
      <c r="G361" s="38" t="str">
        <f>IF(op!G249="","",op!G249+1)</f>
        <v/>
      </c>
      <c r="H361" s="1184" t="str">
        <f>IF(op!H249=0,"",op!H249)</f>
        <v/>
      </c>
      <c r="I361" s="38" t="str">
        <f>IF(op!I249=0,"",op!I249)</f>
        <v/>
      </c>
      <c r="J361" s="177" t="str">
        <f t="shared" si="178"/>
        <v/>
      </c>
      <c r="K361" s="1185" t="str">
        <f>IF(op!K249=0,0,op!K249)</f>
        <v/>
      </c>
      <c r="L361" s="872"/>
      <c r="M361" s="860" t="str">
        <f>IF(K361="","",IF(op!M249=0,0,op!M249))</f>
        <v/>
      </c>
      <c r="N361" s="860" t="str">
        <f>IF(K361="","",IF(op!N249=0,0,op!N249))</f>
        <v/>
      </c>
      <c r="O361" s="990" t="str">
        <f t="shared" si="195"/>
        <v/>
      </c>
      <c r="P361" s="991" t="str">
        <f t="shared" si="196"/>
        <v/>
      </c>
      <c r="Q361" s="991" t="str">
        <f t="shared" si="197"/>
        <v/>
      </c>
      <c r="R361" s="872"/>
      <c r="S361" s="934" t="str">
        <f t="shared" si="182"/>
        <v/>
      </c>
      <c r="T361" s="934" t="str">
        <f t="shared" si="183"/>
        <v/>
      </c>
      <c r="U361" s="1055" t="str">
        <f t="shared" si="198"/>
        <v/>
      </c>
      <c r="V361" s="6"/>
      <c r="Z361" s="979" t="str">
        <f t="shared" si="185"/>
        <v/>
      </c>
      <c r="AA361" s="980">
        <f>+tab!$C$156</f>
        <v>0.62</v>
      </c>
      <c r="AB361" s="981" t="e">
        <f t="shared" si="199"/>
        <v>#VALUE!</v>
      </c>
      <c r="AC361" s="981" t="e">
        <f t="shared" si="200"/>
        <v>#VALUE!</v>
      </c>
      <c r="AD361" s="981" t="e">
        <f t="shared" si="201"/>
        <v>#VALUE!</v>
      </c>
      <c r="AE361" s="982" t="e">
        <f t="shared" si="186"/>
        <v>#VALUE!</v>
      </c>
      <c r="AF361" s="982" t="e">
        <f t="shared" si="187"/>
        <v>#VALUE!</v>
      </c>
      <c r="AG361" s="983">
        <f>IF(H361&gt;8,tab!C$157,tab!C$160)</f>
        <v>0.5</v>
      </c>
      <c r="AH361" s="957">
        <f t="shared" si="188"/>
        <v>0</v>
      </c>
      <c r="AI361" s="957">
        <f t="shared" si="189"/>
        <v>0</v>
      </c>
      <c r="AJ361" s="984" t="e">
        <f t="shared" si="190"/>
        <v>#VALUE!</v>
      </c>
      <c r="AK361" s="960" t="e">
        <f t="shared" si="191"/>
        <v>#VALUE!</v>
      </c>
      <c r="AL361" s="959">
        <f t="shared" si="192"/>
        <v>30</v>
      </c>
      <c r="AM361" s="959">
        <f t="shared" si="193"/>
        <v>30</v>
      </c>
      <c r="AN361" s="985">
        <f t="shared" si="194"/>
        <v>0</v>
      </c>
      <c r="AS361" s="198"/>
      <c r="AU361" s="39"/>
      <c r="AV361" s="39"/>
    </row>
    <row r="362" spans="3:48" ht="13.15" customHeight="1" x14ac:dyDescent="0.2">
      <c r="C362" s="35"/>
      <c r="D362" s="175" t="str">
        <f>IF(op!D250=0,"",op!D250)</f>
        <v/>
      </c>
      <c r="E362" s="175" t="str">
        <f>IF(op!E250=0,"",op!E250)</f>
        <v/>
      </c>
      <c r="F362" s="175" t="str">
        <f>IF(op!F250=0,"",op!F250)</f>
        <v/>
      </c>
      <c r="G362" s="38" t="str">
        <f>IF(op!G250="","",op!G250+1)</f>
        <v/>
      </c>
      <c r="H362" s="1184" t="str">
        <f>IF(op!H250=0,"",op!H250)</f>
        <v/>
      </c>
      <c r="I362" s="38" t="str">
        <f>IF(op!I250=0,"",op!I250)</f>
        <v/>
      </c>
      <c r="J362" s="177" t="str">
        <f t="shared" si="178"/>
        <v/>
      </c>
      <c r="K362" s="1185" t="str">
        <f>IF(op!K250=0,0,op!K250)</f>
        <v/>
      </c>
      <c r="L362" s="872"/>
      <c r="M362" s="860" t="str">
        <f>IF(K362="","",IF(op!M250=0,0,op!M250))</f>
        <v/>
      </c>
      <c r="N362" s="860" t="str">
        <f>IF(K362="","",IF(op!N250=0,0,op!N250))</f>
        <v/>
      </c>
      <c r="O362" s="990" t="str">
        <f t="shared" si="195"/>
        <v/>
      </c>
      <c r="P362" s="991" t="str">
        <f t="shared" si="196"/>
        <v/>
      </c>
      <c r="Q362" s="991" t="str">
        <f t="shared" si="197"/>
        <v/>
      </c>
      <c r="R362" s="872"/>
      <c r="S362" s="934" t="str">
        <f t="shared" si="182"/>
        <v/>
      </c>
      <c r="T362" s="934" t="str">
        <f t="shared" si="183"/>
        <v/>
      </c>
      <c r="U362" s="1055" t="str">
        <f t="shared" si="198"/>
        <v/>
      </c>
      <c r="V362" s="6"/>
      <c r="Z362" s="979" t="str">
        <f t="shared" si="185"/>
        <v/>
      </c>
      <c r="AA362" s="980">
        <f>+tab!$C$156</f>
        <v>0.62</v>
      </c>
      <c r="AB362" s="981" t="e">
        <f t="shared" si="199"/>
        <v>#VALUE!</v>
      </c>
      <c r="AC362" s="981" t="e">
        <f t="shared" si="200"/>
        <v>#VALUE!</v>
      </c>
      <c r="AD362" s="981" t="e">
        <f t="shared" si="201"/>
        <v>#VALUE!</v>
      </c>
      <c r="AE362" s="982" t="e">
        <f t="shared" si="186"/>
        <v>#VALUE!</v>
      </c>
      <c r="AF362" s="982" t="e">
        <f t="shared" si="187"/>
        <v>#VALUE!</v>
      </c>
      <c r="AG362" s="983">
        <f>IF(H362&gt;8,tab!C$157,tab!C$160)</f>
        <v>0.5</v>
      </c>
      <c r="AH362" s="957">
        <f t="shared" si="188"/>
        <v>0</v>
      </c>
      <c r="AI362" s="957">
        <f t="shared" si="189"/>
        <v>0</v>
      </c>
      <c r="AJ362" s="984" t="e">
        <f t="shared" si="190"/>
        <v>#VALUE!</v>
      </c>
      <c r="AK362" s="960" t="e">
        <f t="shared" si="191"/>
        <v>#VALUE!</v>
      </c>
      <c r="AL362" s="959">
        <f t="shared" si="192"/>
        <v>30</v>
      </c>
      <c r="AM362" s="959">
        <f t="shared" si="193"/>
        <v>30</v>
      </c>
      <c r="AN362" s="985">
        <f t="shared" si="194"/>
        <v>0</v>
      </c>
      <c r="AS362" s="198"/>
      <c r="AU362" s="39"/>
      <c r="AV362" s="39"/>
    </row>
    <row r="363" spans="3:48" ht="13.15" customHeight="1" x14ac:dyDescent="0.2">
      <c r="C363" s="35"/>
      <c r="D363" s="175" t="str">
        <f>IF(op!D251=0,"",op!D251)</f>
        <v/>
      </c>
      <c r="E363" s="175" t="str">
        <f>IF(op!E251=0,"",op!E251)</f>
        <v/>
      </c>
      <c r="F363" s="175" t="str">
        <f>IF(op!F251=0,"",op!F251)</f>
        <v/>
      </c>
      <c r="G363" s="38" t="str">
        <f>IF(op!G251="","",op!G251+1)</f>
        <v/>
      </c>
      <c r="H363" s="1184" t="str">
        <f>IF(op!H251=0,"",op!H251)</f>
        <v/>
      </c>
      <c r="I363" s="38" t="str">
        <f>IF(op!I251=0,"",op!I251)</f>
        <v/>
      </c>
      <c r="J363" s="177" t="str">
        <f t="shared" si="178"/>
        <v/>
      </c>
      <c r="K363" s="1185" t="str">
        <f>IF(op!K251=0,0,op!K251)</f>
        <v/>
      </c>
      <c r="L363" s="872"/>
      <c r="M363" s="860" t="str">
        <f>IF(K363="","",IF(op!M251=0,0,op!M251))</f>
        <v/>
      </c>
      <c r="N363" s="860" t="str">
        <f>IF(K363="","",IF(op!N251=0,0,op!N251))</f>
        <v/>
      </c>
      <c r="O363" s="990" t="str">
        <f t="shared" si="195"/>
        <v/>
      </c>
      <c r="P363" s="991" t="str">
        <f t="shared" si="196"/>
        <v/>
      </c>
      <c r="Q363" s="991" t="str">
        <f t="shared" si="197"/>
        <v/>
      </c>
      <c r="R363" s="872"/>
      <c r="S363" s="934" t="str">
        <f t="shared" si="182"/>
        <v/>
      </c>
      <c r="T363" s="934" t="str">
        <f t="shared" si="183"/>
        <v/>
      </c>
      <c r="U363" s="1055" t="str">
        <f t="shared" si="198"/>
        <v/>
      </c>
      <c r="V363" s="6"/>
      <c r="Z363" s="979" t="str">
        <f t="shared" si="185"/>
        <v/>
      </c>
      <c r="AA363" s="980">
        <f>+tab!$C$156</f>
        <v>0.62</v>
      </c>
      <c r="AB363" s="981" t="e">
        <f t="shared" si="199"/>
        <v>#VALUE!</v>
      </c>
      <c r="AC363" s="981" t="e">
        <f t="shared" si="200"/>
        <v>#VALUE!</v>
      </c>
      <c r="AD363" s="981" t="e">
        <f t="shared" si="201"/>
        <v>#VALUE!</v>
      </c>
      <c r="AE363" s="982" t="e">
        <f t="shared" si="186"/>
        <v>#VALUE!</v>
      </c>
      <c r="AF363" s="982" t="e">
        <f t="shared" si="187"/>
        <v>#VALUE!</v>
      </c>
      <c r="AG363" s="983">
        <f>IF(H363&gt;8,tab!C$157,tab!C$160)</f>
        <v>0.5</v>
      </c>
      <c r="AH363" s="957">
        <f t="shared" si="188"/>
        <v>0</v>
      </c>
      <c r="AI363" s="957">
        <f t="shared" si="189"/>
        <v>0</v>
      </c>
      <c r="AJ363" s="984" t="e">
        <f t="shared" si="190"/>
        <v>#VALUE!</v>
      </c>
      <c r="AK363" s="960" t="e">
        <f t="shared" si="191"/>
        <v>#VALUE!</v>
      </c>
      <c r="AL363" s="959">
        <f t="shared" si="192"/>
        <v>30</v>
      </c>
      <c r="AM363" s="959">
        <f t="shared" si="193"/>
        <v>30</v>
      </c>
      <c r="AN363" s="985">
        <f t="shared" si="194"/>
        <v>0</v>
      </c>
      <c r="AS363" s="198"/>
      <c r="AU363" s="39"/>
      <c r="AV363" s="39"/>
    </row>
    <row r="364" spans="3:48" ht="13.15" customHeight="1" x14ac:dyDescent="0.2">
      <c r="C364" s="35"/>
      <c r="D364" s="175" t="str">
        <f>IF(op!D252=0,"",op!D252)</f>
        <v/>
      </c>
      <c r="E364" s="175" t="str">
        <f>IF(op!E252=0,"",op!E252)</f>
        <v/>
      </c>
      <c r="F364" s="175" t="str">
        <f>IF(op!F252=0,"",op!F252)</f>
        <v/>
      </c>
      <c r="G364" s="38" t="str">
        <f>IF(op!G252="","",op!G252+1)</f>
        <v/>
      </c>
      <c r="H364" s="1184" t="str">
        <f>IF(op!H252=0,"",op!H252)</f>
        <v/>
      </c>
      <c r="I364" s="38" t="str">
        <f>IF(op!I252=0,"",op!I252)</f>
        <v/>
      </c>
      <c r="J364" s="177" t="str">
        <f t="shared" si="178"/>
        <v/>
      </c>
      <c r="K364" s="1185" t="str">
        <f>IF(op!K252=0,0,op!K252)</f>
        <v/>
      </c>
      <c r="L364" s="872"/>
      <c r="M364" s="860" t="str">
        <f>IF(K364="","",IF(op!M252=0,0,op!M252))</f>
        <v/>
      </c>
      <c r="N364" s="860" t="str">
        <f>IF(K364="","",IF(op!N252=0,0,op!N252))</f>
        <v/>
      </c>
      <c r="O364" s="990" t="str">
        <f t="shared" si="195"/>
        <v/>
      </c>
      <c r="P364" s="991" t="str">
        <f t="shared" si="196"/>
        <v/>
      </c>
      <c r="Q364" s="991" t="str">
        <f t="shared" si="197"/>
        <v/>
      </c>
      <c r="R364" s="872"/>
      <c r="S364" s="934" t="str">
        <f t="shared" si="182"/>
        <v/>
      </c>
      <c r="T364" s="934" t="str">
        <f t="shared" si="183"/>
        <v/>
      </c>
      <c r="U364" s="1055" t="str">
        <f t="shared" si="198"/>
        <v/>
      </c>
      <c r="V364" s="6"/>
      <c r="Z364" s="979" t="str">
        <f t="shared" si="185"/>
        <v/>
      </c>
      <c r="AA364" s="980">
        <f>+tab!$C$156</f>
        <v>0.62</v>
      </c>
      <c r="AB364" s="981" t="e">
        <f t="shared" si="199"/>
        <v>#VALUE!</v>
      </c>
      <c r="AC364" s="981" t="e">
        <f t="shared" si="200"/>
        <v>#VALUE!</v>
      </c>
      <c r="AD364" s="981" t="e">
        <f t="shared" si="201"/>
        <v>#VALUE!</v>
      </c>
      <c r="AE364" s="982" t="e">
        <f t="shared" si="186"/>
        <v>#VALUE!</v>
      </c>
      <c r="AF364" s="982" t="e">
        <f t="shared" si="187"/>
        <v>#VALUE!</v>
      </c>
      <c r="AG364" s="983">
        <f>IF(H364&gt;8,tab!C$157,tab!C$160)</f>
        <v>0.5</v>
      </c>
      <c r="AH364" s="957">
        <f t="shared" si="188"/>
        <v>0</v>
      </c>
      <c r="AI364" s="957">
        <f t="shared" si="189"/>
        <v>0</v>
      </c>
      <c r="AJ364" s="984" t="e">
        <f t="shared" si="190"/>
        <v>#VALUE!</v>
      </c>
      <c r="AK364" s="960" t="e">
        <f t="shared" si="191"/>
        <v>#VALUE!</v>
      </c>
      <c r="AL364" s="959">
        <f t="shared" si="192"/>
        <v>30</v>
      </c>
      <c r="AM364" s="959">
        <f t="shared" si="193"/>
        <v>30</v>
      </c>
      <c r="AN364" s="985">
        <f t="shared" si="194"/>
        <v>0</v>
      </c>
      <c r="AS364" s="198"/>
      <c r="AU364" s="39"/>
      <c r="AV364" s="39"/>
    </row>
    <row r="365" spans="3:48" ht="13.15" customHeight="1" x14ac:dyDescent="0.2">
      <c r="C365" s="35"/>
      <c r="D365" s="175" t="str">
        <f>IF(op!D253=0,"",op!D253)</f>
        <v/>
      </c>
      <c r="E365" s="175" t="str">
        <f>IF(op!E253=0,"",op!E253)</f>
        <v/>
      </c>
      <c r="F365" s="175" t="str">
        <f>IF(op!F253=0,"",op!F253)</f>
        <v/>
      </c>
      <c r="G365" s="38" t="str">
        <f>IF(op!G253="","",op!G253+1)</f>
        <v/>
      </c>
      <c r="H365" s="1184" t="str">
        <f>IF(op!H253=0,"",op!H253)</f>
        <v/>
      </c>
      <c r="I365" s="38" t="str">
        <f>IF(op!I253=0,"",op!I253)</f>
        <v/>
      </c>
      <c r="J365" s="177" t="str">
        <f t="shared" si="178"/>
        <v/>
      </c>
      <c r="K365" s="1185" t="str">
        <f>IF(op!K253=0,0,op!K253)</f>
        <v/>
      </c>
      <c r="L365" s="872"/>
      <c r="M365" s="860" t="str">
        <f>IF(K365="","",IF(op!M253=0,0,op!M253))</f>
        <v/>
      </c>
      <c r="N365" s="860" t="str">
        <f>IF(K365="","",IF(op!N253=0,0,op!N253))</f>
        <v/>
      </c>
      <c r="O365" s="990" t="str">
        <f t="shared" si="195"/>
        <v/>
      </c>
      <c r="P365" s="991" t="str">
        <f t="shared" si="196"/>
        <v/>
      </c>
      <c r="Q365" s="991" t="str">
        <f t="shared" si="197"/>
        <v/>
      </c>
      <c r="R365" s="872"/>
      <c r="S365" s="934" t="str">
        <f t="shared" si="182"/>
        <v/>
      </c>
      <c r="T365" s="934" t="str">
        <f t="shared" si="183"/>
        <v/>
      </c>
      <c r="U365" s="1055" t="str">
        <f t="shared" si="198"/>
        <v/>
      </c>
      <c r="V365" s="6"/>
      <c r="Z365" s="979" t="str">
        <f t="shared" si="185"/>
        <v/>
      </c>
      <c r="AA365" s="980">
        <f>+tab!$C$156</f>
        <v>0.62</v>
      </c>
      <c r="AB365" s="981" t="e">
        <f t="shared" si="199"/>
        <v>#VALUE!</v>
      </c>
      <c r="AC365" s="981" t="e">
        <f t="shared" si="200"/>
        <v>#VALUE!</v>
      </c>
      <c r="AD365" s="981" t="e">
        <f t="shared" si="201"/>
        <v>#VALUE!</v>
      </c>
      <c r="AE365" s="982" t="e">
        <f t="shared" si="186"/>
        <v>#VALUE!</v>
      </c>
      <c r="AF365" s="982" t="e">
        <f t="shared" si="187"/>
        <v>#VALUE!</v>
      </c>
      <c r="AG365" s="983">
        <f>IF(H365&gt;8,tab!C$157,tab!C$160)</f>
        <v>0.5</v>
      </c>
      <c r="AH365" s="957">
        <f t="shared" si="188"/>
        <v>0</v>
      </c>
      <c r="AI365" s="957">
        <f t="shared" si="189"/>
        <v>0</v>
      </c>
      <c r="AJ365" s="984" t="e">
        <f t="shared" si="190"/>
        <v>#VALUE!</v>
      </c>
      <c r="AK365" s="960" t="e">
        <f t="shared" si="191"/>
        <v>#VALUE!</v>
      </c>
      <c r="AL365" s="959">
        <f t="shared" si="192"/>
        <v>30</v>
      </c>
      <c r="AM365" s="959">
        <f t="shared" si="193"/>
        <v>30</v>
      </c>
      <c r="AN365" s="985">
        <f t="shared" si="194"/>
        <v>0</v>
      </c>
      <c r="AS365" s="198"/>
      <c r="AU365" s="39"/>
      <c r="AV365" s="39"/>
    </row>
    <row r="366" spans="3:48" ht="13.15" customHeight="1" x14ac:dyDescent="0.2">
      <c r="C366" s="35"/>
      <c r="D366" s="175" t="str">
        <f>IF(op!D254=0,"",op!D254)</f>
        <v/>
      </c>
      <c r="E366" s="175" t="str">
        <f>IF(op!E254=0,"",op!E254)</f>
        <v/>
      </c>
      <c r="F366" s="175" t="str">
        <f>IF(op!F254=0,"",op!F254)</f>
        <v/>
      </c>
      <c r="G366" s="38" t="str">
        <f>IF(op!G254="","",op!G254+1)</f>
        <v/>
      </c>
      <c r="H366" s="1184" t="str">
        <f>IF(op!H254=0,"",op!H254)</f>
        <v/>
      </c>
      <c r="I366" s="38" t="str">
        <f>IF(op!I254=0,"",op!I254)</f>
        <v/>
      </c>
      <c r="J366" s="177" t="str">
        <f t="shared" si="178"/>
        <v/>
      </c>
      <c r="K366" s="1185" t="str">
        <f>IF(op!K254=0,0,op!K254)</f>
        <v/>
      </c>
      <c r="L366" s="872"/>
      <c r="M366" s="860" t="str">
        <f>IF(K366="","",IF(op!M254=0,0,op!M254))</f>
        <v/>
      </c>
      <c r="N366" s="860" t="str">
        <f>IF(K366="","",IF(op!N254=0,0,op!N254))</f>
        <v/>
      </c>
      <c r="O366" s="990" t="str">
        <f t="shared" si="195"/>
        <v/>
      </c>
      <c r="P366" s="991" t="str">
        <f t="shared" si="196"/>
        <v/>
      </c>
      <c r="Q366" s="991" t="str">
        <f t="shared" si="197"/>
        <v/>
      </c>
      <c r="R366" s="872"/>
      <c r="S366" s="934" t="str">
        <f t="shared" si="182"/>
        <v/>
      </c>
      <c r="T366" s="934" t="str">
        <f t="shared" si="183"/>
        <v/>
      </c>
      <c r="U366" s="1055" t="str">
        <f t="shared" si="198"/>
        <v/>
      </c>
      <c r="V366" s="6"/>
      <c r="Z366" s="979" t="str">
        <f t="shared" si="185"/>
        <v/>
      </c>
      <c r="AA366" s="980">
        <f>+tab!$C$156</f>
        <v>0.62</v>
      </c>
      <c r="AB366" s="981" t="e">
        <f t="shared" si="199"/>
        <v>#VALUE!</v>
      </c>
      <c r="AC366" s="981" t="e">
        <f t="shared" si="200"/>
        <v>#VALUE!</v>
      </c>
      <c r="AD366" s="981" t="e">
        <f t="shared" si="201"/>
        <v>#VALUE!</v>
      </c>
      <c r="AE366" s="982" t="e">
        <f t="shared" si="186"/>
        <v>#VALUE!</v>
      </c>
      <c r="AF366" s="982" t="e">
        <f t="shared" si="187"/>
        <v>#VALUE!</v>
      </c>
      <c r="AG366" s="983">
        <f>IF(H366&gt;8,tab!C$157,tab!C$160)</f>
        <v>0.5</v>
      </c>
      <c r="AH366" s="957">
        <f t="shared" si="188"/>
        <v>0</v>
      </c>
      <c r="AI366" s="957">
        <f t="shared" si="189"/>
        <v>0</v>
      </c>
      <c r="AJ366" s="984" t="e">
        <f t="shared" si="190"/>
        <v>#VALUE!</v>
      </c>
      <c r="AK366" s="960" t="e">
        <f t="shared" si="191"/>
        <v>#VALUE!</v>
      </c>
      <c r="AL366" s="959">
        <f t="shared" si="192"/>
        <v>30</v>
      </c>
      <c r="AM366" s="959">
        <f t="shared" si="193"/>
        <v>30</v>
      </c>
      <c r="AN366" s="985">
        <f t="shared" si="194"/>
        <v>0</v>
      </c>
      <c r="AS366" s="198"/>
      <c r="AU366" s="39"/>
      <c r="AV366" s="39"/>
    </row>
    <row r="367" spans="3:48" ht="13.15" customHeight="1" x14ac:dyDescent="0.2">
      <c r="C367" s="35"/>
      <c r="D367" s="175" t="str">
        <f>IF(op!D255=0,"",op!D255)</f>
        <v/>
      </c>
      <c r="E367" s="175" t="str">
        <f>IF(op!E255=0,"",op!E255)</f>
        <v/>
      </c>
      <c r="F367" s="175" t="str">
        <f>IF(op!F255=0,"",op!F255)</f>
        <v/>
      </c>
      <c r="G367" s="38" t="str">
        <f>IF(op!G255="","",op!G255+1)</f>
        <v/>
      </c>
      <c r="H367" s="1184" t="str">
        <f>IF(op!H255=0,"",op!H255)</f>
        <v/>
      </c>
      <c r="I367" s="38" t="str">
        <f>IF(op!I255=0,"",op!I255)</f>
        <v/>
      </c>
      <c r="J367" s="177" t="str">
        <f t="shared" si="178"/>
        <v/>
      </c>
      <c r="K367" s="1185" t="str">
        <f>IF(op!K255=0,0,op!K255)</f>
        <v/>
      </c>
      <c r="L367" s="872"/>
      <c r="M367" s="860" t="str">
        <f>IF(K367="","",IF(op!M255=0,0,op!M255))</f>
        <v/>
      </c>
      <c r="N367" s="860" t="str">
        <f>IF(K367="","",IF(op!N255=0,0,op!N255))</f>
        <v/>
      </c>
      <c r="O367" s="990" t="str">
        <f t="shared" si="195"/>
        <v/>
      </c>
      <c r="P367" s="991" t="str">
        <f t="shared" si="196"/>
        <v/>
      </c>
      <c r="Q367" s="991" t="str">
        <f t="shared" si="197"/>
        <v/>
      </c>
      <c r="R367" s="872"/>
      <c r="S367" s="934" t="str">
        <f t="shared" si="182"/>
        <v/>
      </c>
      <c r="T367" s="934" t="str">
        <f t="shared" si="183"/>
        <v/>
      </c>
      <c r="U367" s="1055" t="str">
        <f t="shared" si="198"/>
        <v/>
      </c>
      <c r="V367" s="6"/>
      <c r="Z367" s="979" t="str">
        <f t="shared" si="185"/>
        <v/>
      </c>
      <c r="AA367" s="980">
        <f>+tab!$C$156</f>
        <v>0.62</v>
      </c>
      <c r="AB367" s="981" t="e">
        <f t="shared" si="199"/>
        <v>#VALUE!</v>
      </c>
      <c r="AC367" s="981" t="e">
        <f t="shared" si="200"/>
        <v>#VALUE!</v>
      </c>
      <c r="AD367" s="981" t="e">
        <f t="shared" si="201"/>
        <v>#VALUE!</v>
      </c>
      <c r="AE367" s="982" t="e">
        <f t="shared" si="186"/>
        <v>#VALUE!</v>
      </c>
      <c r="AF367" s="982" t="e">
        <f t="shared" si="187"/>
        <v>#VALUE!</v>
      </c>
      <c r="AG367" s="983">
        <f>IF(H367&gt;8,tab!C$157,tab!C$160)</f>
        <v>0.5</v>
      </c>
      <c r="AH367" s="957">
        <f t="shared" si="188"/>
        <v>0</v>
      </c>
      <c r="AI367" s="957">
        <f t="shared" si="189"/>
        <v>0</v>
      </c>
      <c r="AJ367" s="984" t="e">
        <f t="shared" si="190"/>
        <v>#VALUE!</v>
      </c>
      <c r="AK367" s="960" t="e">
        <f t="shared" si="191"/>
        <v>#VALUE!</v>
      </c>
      <c r="AL367" s="959">
        <f t="shared" si="192"/>
        <v>30</v>
      </c>
      <c r="AM367" s="959">
        <f t="shared" si="193"/>
        <v>30</v>
      </c>
      <c r="AN367" s="985">
        <f t="shared" si="194"/>
        <v>0</v>
      </c>
      <c r="AS367" s="198"/>
      <c r="AU367" s="39"/>
      <c r="AV367" s="39"/>
    </row>
    <row r="368" spans="3:48" ht="13.15" customHeight="1" x14ac:dyDescent="0.2">
      <c r="C368" s="35"/>
      <c r="D368" s="175" t="str">
        <f>IF(op!D256=0,"",op!D256)</f>
        <v/>
      </c>
      <c r="E368" s="175" t="str">
        <f>IF(op!E256=0,"",op!E256)</f>
        <v/>
      </c>
      <c r="F368" s="175" t="str">
        <f>IF(op!F256=0,"",op!F256)</f>
        <v/>
      </c>
      <c r="G368" s="38" t="str">
        <f>IF(op!G256="","",op!G256+1)</f>
        <v/>
      </c>
      <c r="H368" s="1184" t="str">
        <f>IF(op!H256=0,"",op!H256)</f>
        <v/>
      </c>
      <c r="I368" s="38" t="str">
        <f>IF(op!I256=0,"",op!I256)</f>
        <v/>
      </c>
      <c r="J368" s="177" t="str">
        <f t="shared" si="178"/>
        <v/>
      </c>
      <c r="K368" s="1185" t="str">
        <f>IF(op!K256=0,0,op!K256)</f>
        <v/>
      </c>
      <c r="L368" s="872"/>
      <c r="M368" s="860" t="str">
        <f>IF(K368="","",IF(op!M256=0,0,op!M256))</f>
        <v/>
      </c>
      <c r="N368" s="860" t="str">
        <f>IF(K368="","",IF(op!N256=0,0,op!N256))</f>
        <v/>
      </c>
      <c r="O368" s="990" t="str">
        <f t="shared" si="195"/>
        <v/>
      </c>
      <c r="P368" s="991" t="str">
        <f t="shared" si="196"/>
        <v/>
      </c>
      <c r="Q368" s="991" t="str">
        <f t="shared" si="197"/>
        <v/>
      </c>
      <c r="R368" s="872"/>
      <c r="S368" s="934" t="str">
        <f t="shared" si="182"/>
        <v/>
      </c>
      <c r="T368" s="934" t="str">
        <f t="shared" si="183"/>
        <v/>
      </c>
      <c r="U368" s="1055" t="str">
        <f t="shared" si="198"/>
        <v/>
      </c>
      <c r="V368" s="6"/>
      <c r="Z368" s="979" t="str">
        <f t="shared" si="185"/>
        <v/>
      </c>
      <c r="AA368" s="980">
        <f>+tab!$C$156</f>
        <v>0.62</v>
      </c>
      <c r="AB368" s="981" t="e">
        <f t="shared" si="199"/>
        <v>#VALUE!</v>
      </c>
      <c r="AC368" s="981" t="e">
        <f t="shared" si="200"/>
        <v>#VALUE!</v>
      </c>
      <c r="AD368" s="981" t="e">
        <f t="shared" si="201"/>
        <v>#VALUE!</v>
      </c>
      <c r="AE368" s="982" t="e">
        <f t="shared" si="186"/>
        <v>#VALUE!</v>
      </c>
      <c r="AF368" s="982" t="e">
        <f t="shared" si="187"/>
        <v>#VALUE!</v>
      </c>
      <c r="AG368" s="983">
        <f>IF(H368&gt;8,tab!C$157,tab!C$160)</f>
        <v>0.5</v>
      </c>
      <c r="AH368" s="957">
        <f t="shared" si="188"/>
        <v>0</v>
      </c>
      <c r="AI368" s="957">
        <f t="shared" si="189"/>
        <v>0</v>
      </c>
      <c r="AJ368" s="984" t="e">
        <f t="shared" si="190"/>
        <v>#VALUE!</v>
      </c>
      <c r="AK368" s="960" t="e">
        <f t="shared" si="191"/>
        <v>#VALUE!</v>
      </c>
      <c r="AL368" s="959">
        <f t="shared" si="192"/>
        <v>30</v>
      </c>
      <c r="AM368" s="959">
        <f t="shared" si="193"/>
        <v>30</v>
      </c>
      <c r="AN368" s="985">
        <f t="shared" si="194"/>
        <v>0</v>
      </c>
      <c r="AS368" s="198"/>
      <c r="AU368" s="39"/>
      <c r="AV368" s="39"/>
    </row>
    <row r="369" spans="3:48" ht="13.15" customHeight="1" x14ac:dyDescent="0.2">
      <c r="C369" s="35"/>
      <c r="D369" s="175" t="str">
        <f>IF(op!D257=0,"",op!D257)</f>
        <v/>
      </c>
      <c r="E369" s="175" t="str">
        <f>IF(op!E257=0,"",op!E257)</f>
        <v/>
      </c>
      <c r="F369" s="175" t="str">
        <f>IF(op!F257=0,"",op!F257)</f>
        <v/>
      </c>
      <c r="G369" s="38" t="str">
        <f>IF(op!G257="","",op!G257+1)</f>
        <v/>
      </c>
      <c r="H369" s="1184" t="str">
        <f>IF(op!H257=0,"",op!H257)</f>
        <v/>
      </c>
      <c r="I369" s="38" t="str">
        <f>IF(op!I257=0,"",op!I257)</f>
        <v/>
      </c>
      <c r="J369" s="177" t="str">
        <f t="shared" si="178"/>
        <v/>
      </c>
      <c r="K369" s="1185" t="str">
        <f>IF(op!K257=0,0,op!K257)</f>
        <v/>
      </c>
      <c r="L369" s="872"/>
      <c r="M369" s="860" t="str">
        <f>IF(K369="","",IF(op!M257=0,0,op!M257))</f>
        <v/>
      </c>
      <c r="N369" s="860" t="str">
        <f>IF(K369="","",IF(op!N257=0,0,op!N257))</f>
        <v/>
      </c>
      <c r="O369" s="990" t="str">
        <f t="shared" si="195"/>
        <v/>
      </c>
      <c r="P369" s="991" t="str">
        <f t="shared" si="196"/>
        <v/>
      </c>
      <c r="Q369" s="991" t="str">
        <f t="shared" si="197"/>
        <v/>
      </c>
      <c r="R369" s="872"/>
      <c r="S369" s="934" t="str">
        <f t="shared" si="182"/>
        <v/>
      </c>
      <c r="T369" s="934" t="str">
        <f t="shared" si="183"/>
        <v/>
      </c>
      <c r="U369" s="1055" t="str">
        <f t="shared" si="198"/>
        <v/>
      </c>
      <c r="V369" s="6"/>
      <c r="Z369" s="979" t="str">
        <f t="shared" si="185"/>
        <v/>
      </c>
      <c r="AA369" s="980">
        <f>+tab!$C$156</f>
        <v>0.62</v>
      </c>
      <c r="AB369" s="981" t="e">
        <f t="shared" si="199"/>
        <v>#VALUE!</v>
      </c>
      <c r="AC369" s="981" t="e">
        <f t="shared" si="200"/>
        <v>#VALUE!</v>
      </c>
      <c r="AD369" s="981" t="e">
        <f t="shared" si="201"/>
        <v>#VALUE!</v>
      </c>
      <c r="AE369" s="982" t="e">
        <f t="shared" si="186"/>
        <v>#VALUE!</v>
      </c>
      <c r="AF369" s="982" t="e">
        <f t="shared" si="187"/>
        <v>#VALUE!</v>
      </c>
      <c r="AG369" s="983">
        <f>IF(H369&gt;8,tab!C$157,tab!C$160)</f>
        <v>0.5</v>
      </c>
      <c r="AH369" s="957">
        <f t="shared" si="188"/>
        <v>0</v>
      </c>
      <c r="AI369" s="957">
        <f t="shared" si="189"/>
        <v>0</v>
      </c>
      <c r="AJ369" s="984" t="e">
        <f t="shared" si="190"/>
        <v>#VALUE!</v>
      </c>
      <c r="AK369" s="960" t="e">
        <f t="shared" si="191"/>
        <v>#VALUE!</v>
      </c>
      <c r="AL369" s="959">
        <f t="shared" si="192"/>
        <v>30</v>
      </c>
      <c r="AM369" s="959">
        <f t="shared" si="193"/>
        <v>30</v>
      </c>
      <c r="AN369" s="985">
        <f t="shared" si="194"/>
        <v>0</v>
      </c>
      <c r="AS369" s="198"/>
      <c r="AU369" s="39"/>
      <c r="AV369" s="39"/>
    </row>
    <row r="370" spans="3:48" ht="13.15" customHeight="1" x14ac:dyDescent="0.2">
      <c r="C370" s="35"/>
      <c r="D370" s="175" t="str">
        <f>IF(op!D258=0,"",op!D258)</f>
        <v/>
      </c>
      <c r="E370" s="175" t="str">
        <f>IF(op!E258=0,"",op!E258)</f>
        <v/>
      </c>
      <c r="F370" s="175" t="str">
        <f>IF(op!F258=0,"",op!F258)</f>
        <v/>
      </c>
      <c r="G370" s="38" t="str">
        <f>IF(op!G258="","",op!G258+1)</f>
        <v/>
      </c>
      <c r="H370" s="1184" t="str">
        <f>IF(op!H258=0,"",op!H258)</f>
        <v/>
      </c>
      <c r="I370" s="38" t="str">
        <f>IF(op!I258=0,"",op!I258)</f>
        <v/>
      </c>
      <c r="J370" s="177" t="str">
        <f t="shared" si="178"/>
        <v/>
      </c>
      <c r="K370" s="1185" t="str">
        <f>IF(op!K258=0,0,op!K258)</f>
        <v/>
      </c>
      <c r="L370" s="872"/>
      <c r="M370" s="860" t="str">
        <f>IF(K370="","",IF(op!M258=0,0,op!M258))</f>
        <v/>
      </c>
      <c r="N370" s="860" t="str">
        <f>IF(K370="","",IF(op!N258=0,0,op!N258))</f>
        <v/>
      </c>
      <c r="O370" s="990" t="str">
        <f t="shared" si="195"/>
        <v/>
      </c>
      <c r="P370" s="991" t="str">
        <f t="shared" si="196"/>
        <v/>
      </c>
      <c r="Q370" s="991" t="str">
        <f t="shared" si="197"/>
        <v/>
      </c>
      <c r="R370" s="872"/>
      <c r="S370" s="934" t="str">
        <f t="shared" si="182"/>
        <v/>
      </c>
      <c r="T370" s="934" t="str">
        <f t="shared" si="183"/>
        <v/>
      </c>
      <c r="U370" s="1055" t="str">
        <f t="shared" si="198"/>
        <v/>
      </c>
      <c r="V370" s="6"/>
      <c r="Z370" s="979" t="str">
        <f t="shared" si="185"/>
        <v/>
      </c>
      <c r="AA370" s="980">
        <f>+tab!$C$156</f>
        <v>0.62</v>
      </c>
      <c r="AB370" s="981" t="e">
        <f t="shared" si="199"/>
        <v>#VALUE!</v>
      </c>
      <c r="AC370" s="981" t="e">
        <f t="shared" si="200"/>
        <v>#VALUE!</v>
      </c>
      <c r="AD370" s="981" t="e">
        <f t="shared" si="201"/>
        <v>#VALUE!</v>
      </c>
      <c r="AE370" s="982" t="e">
        <f t="shared" si="186"/>
        <v>#VALUE!</v>
      </c>
      <c r="AF370" s="982" t="e">
        <f t="shared" si="187"/>
        <v>#VALUE!</v>
      </c>
      <c r="AG370" s="983">
        <f>IF(H370&gt;8,tab!C$157,tab!C$160)</f>
        <v>0.5</v>
      </c>
      <c r="AH370" s="957">
        <f t="shared" si="188"/>
        <v>0</v>
      </c>
      <c r="AI370" s="957">
        <f t="shared" si="189"/>
        <v>0</v>
      </c>
      <c r="AJ370" s="984" t="e">
        <f t="shared" si="190"/>
        <v>#VALUE!</v>
      </c>
      <c r="AK370" s="960" t="e">
        <f t="shared" si="191"/>
        <v>#VALUE!</v>
      </c>
      <c r="AL370" s="959">
        <f t="shared" si="192"/>
        <v>30</v>
      </c>
      <c r="AM370" s="959">
        <f t="shared" si="193"/>
        <v>30</v>
      </c>
      <c r="AN370" s="985">
        <f t="shared" si="194"/>
        <v>0</v>
      </c>
      <c r="AS370" s="198"/>
      <c r="AU370" s="39"/>
      <c r="AV370" s="39"/>
    </row>
    <row r="371" spans="3:48" ht="13.15" customHeight="1" x14ac:dyDescent="0.2">
      <c r="C371" s="35"/>
      <c r="D371" s="175" t="str">
        <f>IF(op!D259=0,"",op!D259)</f>
        <v/>
      </c>
      <c r="E371" s="175" t="str">
        <f>IF(op!E259=0,"",op!E259)</f>
        <v/>
      </c>
      <c r="F371" s="175" t="str">
        <f>IF(op!F259=0,"",op!F259)</f>
        <v/>
      </c>
      <c r="G371" s="38" t="str">
        <f>IF(op!G259="","",op!G259+1)</f>
        <v/>
      </c>
      <c r="H371" s="1184" t="str">
        <f>IF(op!H259=0,"",op!H259)</f>
        <v/>
      </c>
      <c r="I371" s="38" t="str">
        <f>IF(op!I259=0,"",op!I259)</f>
        <v/>
      </c>
      <c r="J371" s="177" t="str">
        <f t="shared" si="178"/>
        <v/>
      </c>
      <c r="K371" s="1185" t="str">
        <f>IF(op!K259=0,0,op!K259)</f>
        <v/>
      </c>
      <c r="L371" s="872"/>
      <c r="M371" s="860" t="str">
        <f>IF(K371="","",IF(op!M259=0,0,op!M259))</f>
        <v/>
      </c>
      <c r="N371" s="860" t="str">
        <f>IF(K371="","",IF(op!N259=0,0,op!N259))</f>
        <v/>
      </c>
      <c r="O371" s="990" t="str">
        <f t="shared" si="195"/>
        <v/>
      </c>
      <c r="P371" s="991" t="str">
        <f t="shared" si="196"/>
        <v/>
      </c>
      <c r="Q371" s="991" t="str">
        <f t="shared" si="197"/>
        <v/>
      </c>
      <c r="R371" s="872"/>
      <c r="S371" s="934" t="str">
        <f t="shared" si="182"/>
        <v/>
      </c>
      <c r="T371" s="934" t="str">
        <f t="shared" si="183"/>
        <v/>
      </c>
      <c r="U371" s="1055" t="str">
        <f t="shared" si="198"/>
        <v/>
      </c>
      <c r="V371" s="6"/>
      <c r="Z371" s="979" t="str">
        <f t="shared" si="185"/>
        <v/>
      </c>
      <c r="AA371" s="980">
        <f>+tab!$C$156</f>
        <v>0.62</v>
      </c>
      <c r="AB371" s="981" t="e">
        <f t="shared" si="199"/>
        <v>#VALUE!</v>
      </c>
      <c r="AC371" s="981" t="e">
        <f t="shared" si="200"/>
        <v>#VALUE!</v>
      </c>
      <c r="AD371" s="981" t="e">
        <f t="shared" si="201"/>
        <v>#VALUE!</v>
      </c>
      <c r="AE371" s="982" t="e">
        <f t="shared" si="186"/>
        <v>#VALUE!</v>
      </c>
      <c r="AF371" s="982" t="e">
        <f t="shared" si="187"/>
        <v>#VALUE!</v>
      </c>
      <c r="AG371" s="983">
        <f>IF(H371&gt;8,tab!C$157,tab!C$160)</f>
        <v>0.5</v>
      </c>
      <c r="AH371" s="957">
        <f t="shared" si="188"/>
        <v>0</v>
      </c>
      <c r="AI371" s="957">
        <f t="shared" si="189"/>
        <v>0</v>
      </c>
      <c r="AJ371" s="984" t="e">
        <f t="shared" si="190"/>
        <v>#VALUE!</v>
      </c>
      <c r="AK371" s="960" t="e">
        <f t="shared" si="191"/>
        <v>#VALUE!</v>
      </c>
      <c r="AL371" s="959">
        <f t="shared" si="192"/>
        <v>30</v>
      </c>
      <c r="AM371" s="959">
        <f t="shared" si="193"/>
        <v>30</v>
      </c>
      <c r="AN371" s="985">
        <f t="shared" si="194"/>
        <v>0</v>
      </c>
      <c r="AS371" s="198"/>
      <c r="AU371" s="39"/>
      <c r="AV371" s="39"/>
    </row>
    <row r="372" spans="3:48" ht="13.15" customHeight="1" x14ac:dyDescent="0.2">
      <c r="C372" s="35"/>
      <c r="D372" s="175" t="str">
        <f>IF(op!D260=0,"",op!D260)</f>
        <v/>
      </c>
      <c r="E372" s="175" t="str">
        <f>IF(op!E260=0,"",op!E260)</f>
        <v/>
      </c>
      <c r="F372" s="175" t="str">
        <f>IF(op!F260=0,"",op!F260)</f>
        <v/>
      </c>
      <c r="G372" s="38" t="str">
        <f>IF(op!G260="","",op!G260+1)</f>
        <v/>
      </c>
      <c r="H372" s="1184" t="str">
        <f>IF(op!H260=0,"",op!H260)</f>
        <v/>
      </c>
      <c r="I372" s="38" t="str">
        <f>IF(op!I260=0,"",op!I260)</f>
        <v/>
      </c>
      <c r="J372" s="177" t="str">
        <f t="shared" si="178"/>
        <v/>
      </c>
      <c r="K372" s="1185" t="str">
        <f>IF(op!K260=0,0,op!K260)</f>
        <v/>
      </c>
      <c r="L372" s="872"/>
      <c r="M372" s="860" t="str">
        <f>IF(K372="","",IF(op!M260=0,0,op!M260))</f>
        <v/>
      </c>
      <c r="N372" s="860" t="str">
        <f>IF(K372="","",IF(op!N260=0,0,op!N260))</f>
        <v/>
      </c>
      <c r="O372" s="990" t="str">
        <f t="shared" si="195"/>
        <v/>
      </c>
      <c r="P372" s="991" t="str">
        <f t="shared" si="196"/>
        <v/>
      </c>
      <c r="Q372" s="991" t="str">
        <f t="shared" si="197"/>
        <v/>
      </c>
      <c r="R372" s="872"/>
      <c r="S372" s="934" t="str">
        <f t="shared" si="182"/>
        <v/>
      </c>
      <c r="T372" s="934" t="str">
        <f t="shared" si="183"/>
        <v/>
      </c>
      <c r="U372" s="1055" t="str">
        <f t="shared" si="198"/>
        <v/>
      </c>
      <c r="V372" s="6"/>
      <c r="Z372" s="979" t="str">
        <f t="shared" si="185"/>
        <v/>
      </c>
      <c r="AA372" s="980">
        <f>+tab!$C$156</f>
        <v>0.62</v>
      </c>
      <c r="AB372" s="981" t="e">
        <f t="shared" si="199"/>
        <v>#VALUE!</v>
      </c>
      <c r="AC372" s="981" t="e">
        <f t="shared" si="200"/>
        <v>#VALUE!</v>
      </c>
      <c r="AD372" s="981" t="e">
        <f t="shared" si="201"/>
        <v>#VALUE!</v>
      </c>
      <c r="AE372" s="982" t="e">
        <f t="shared" si="186"/>
        <v>#VALUE!</v>
      </c>
      <c r="AF372" s="982" t="e">
        <f t="shared" si="187"/>
        <v>#VALUE!</v>
      </c>
      <c r="AG372" s="983">
        <f>IF(H372&gt;8,tab!C$157,tab!C$160)</f>
        <v>0.5</v>
      </c>
      <c r="AH372" s="957">
        <f t="shared" si="188"/>
        <v>0</v>
      </c>
      <c r="AI372" s="957">
        <f t="shared" si="189"/>
        <v>0</v>
      </c>
      <c r="AJ372" s="984" t="e">
        <f t="shared" si="190"/>
        <v>#VALUE!</v>
      </c>
      <c r="AK372" s="960" t="e">
        <f t="shared" si="191"/>
        <v>#VALUE!</v>
      </c>
      <c r="AL372" s="959">
        <f t="shared" si="192"/>
        <v>30</v>
      </c>
      <c r="AM372" s="959">
        <f t="shared" si="193"/>
        <v>30</v>
      </c>
      <c r="AN372" s="985">
        <f t="shared" si="194"/>
        <v>0</v>
      </c>
      <c r="AS372" s="198"/>
      <c r="AU372" s="39"/>
      <c r="AV372" s="39"/>
    </row>
    <row r="373" spans="3:48" ht="13.15" customHeight="1" x14ac:dyDescent="0.2">
      <c r="C373" s="35"/>
      <c r="D373" s="175" t="str">
        <f>IF(op!D261=0,"",op!D261)</f>
        <v/>
      </c>
      <c r="E373" s="175" t="str">
        <f>IF(op!E261=0,"",op!E261)</f>
        <v/>
      </c>
      <c r="F373" s="175" t="str">
        <f>IF(op!F261=0,"",op!F261)</f>
        <v/>
      </c>
      <c r="G373" s="38" t="str">
        <f>IF(op!G261="","",op!G261+1)</f>
        <v/>
      </c>
      <c r="H373" s="1184" t="str">
        <f>IF(op!H261=0,"",op!H261)</f>
        <v/>
      </c>
      <c r="I373" s="38" t="str">
        <f>IF(op!I261=0,"",op!I261)</f>
        <v/>
      </c>
      <c r="J373" s="177" t="str">
        <f t="shared" si="178"/>
        <v/>
      </c>
      <c r="K373" s="1185" t="str">
        <f>IF(op!K261=0,0,op!K261)</f>
        <v/>
      </c>
      <c r="L373" s="872"/>
      <c r="M373" s="860" t="str">
        <f>IF(K373="","",IF(op!M261=0,0,op!M261))</f>
        <v/>
      </c>
      <c r="N373" s="860" t="str">
        <f>IF(K373="","",IF(op!N261=0,0,op!N261))</f>
        <v/>
      </c>
      <c r="O373" s="990" t="str">
        <f t="shared" si="195"/>
        <v/>
      </c>
      <c r="P373" s="991" t="str">
        <f t="shared" si="196"/>
        <v/>
      </c>
      <c r="Q373" s="991" t="str">
        <f t="shared" si="197"/>
        <v/>
      </c>
      <c r="R373" s="872"/>
      <c r="S373" s="934" t="str">
        <f t="shared" si="182"/>
        <v/>
      </c>
      <c r="T373" s="934" t="str">
        <f t="shared" si="183"/>
        <v/>
      </c>
      <c r="U373" s="1055" t="str">
        <f t="shared" si="198"/>
        <v/>
      </c>
      <c r="V373" s="6"/>
      <c r="Z373" s="979" t="str">
        <f t="shared" si="185"/>
        <v/>
      </c>
      <c r="AA373" s="980">
        <f>+tab!$C$156</f>
        <v>0.62</v>
      </c>
      <c r="AB373" s="981" t="e">
        <f t="shared" si="199"/>
        <v>#VALUE!</v>
      </c>
      <c r="AC373" s="981" t="e">
        <f t="shared" si="200"/>
        <v>#VALUE!</v>
      </c>
      <c r="AD373" s="981" t="e">
        <f t="shared" si="201"/>
        <v>#VALUE!</v>
      </c>
      <c r="AE373" s="982" t="e">
        <f t="shared" si="186"/>
        <v>#VALUE!</v>
      </c>
      <c r="AF373" s="982" t="e">
        <f t="shared" si="187"/>
        <v>#VALUE!</v>
      </c>
      <c r="AG373" s="983">
        <f>IF(H373&gt;8,tab!C$157,tab!C$160)</f>
        <v>0.5</v>
      </c>
      <c r="AH373" s="957">
        <f t="shared" si="188"/>
        <v>0</v>
      </c>
      <c r="AI373" s="957">
        <f t="shared" si="189"/>
        <v>0</v>
      </c>
      <c r="AJ373" s="984" t="e">
        <f t="shared" si="190"/>
        <v>#VALUE!</v>
      </c>
      <c r="AK373" s="960" t="e">
        <f t="shared" si="191"/>
        <v>#VALUE!</v>
      </c>
      <c r="AL373" s="959">
        <f t="shared" si="192"/>
        <v>30</v>
      </c>
      <c r="AM373" s="959">
        <f t="shared" si="193"/>
        <v>30</v>
      </c>
      <c r="AN373" s="985">
        <f t="shared" si="194"/>
        <v>0</v>
      </c>
      <c r="AS373" s="198"/>
      <c r="AU373" s="39"/>
      <c r="AV373" s="39"/>
    </row>
    <row r="374" spans="3:48" ht="13.15" customHeight="1" x14ac:dyDescent="0.2">
      <c r="C374" s="35"/>
      <c r="D374" s="175" t="str">
        <f>IF(op!D262=0,"",op!D262)</f>
        <v/>
      </c>
      <c r="E374" s="175" t="str">
        <f>IF(op!E262=0,"",op!E262)</f>
        <v/>
      </c>
      <c r="F374" s="175" t="str">
        <f>IF(op!F262=0,"",op!F262)</f>
        <v/>
      </c>
      <c r="G374" s="38" t="str">
        <f>IF(op!G262="","",op!G262+1)</f>
        <v/>
      </c>
      <c r="H374" s="1184" t="str">
        <f>IF(op!H262=0,"",op!H262)</f>
        <v/>
      </c>
      <c r="I374" s="38" t="str">
        <f>IF(op!I262=0,"",op!I262)</f>
        <v/>
      </c>
      <c r="J374" s="177" t="str">
        <f t="shared" si="178"/>
        <v/>
      </c>
      <c r="K374" s="1185" t="str">
        <f>IF(op!K262=0,0,op!K262)</f>
        <v/>
      </c>
      <c r="L374" s="872"/>
      <c r="M374" s="860" t="str">
        <f>IF(K374="","",IF(op!M262=0,0,op!M262))</f>
        <v/>
      </c>
      <c r="N374" s="860" t="str">
        <f>IF(K374="","",IF(op!N262=0,0,op!N262))</f>
        <v/>
      </c>
      <c r="O374" s="990" t="str">
        <f t="shared" si="195"/>
        <v/>
      </c>
      <c r="P374" s="991" t="str">
        <f t="shared" si="196"/>
        <v/>
      </c>
      <c r="Q374" s="991" t="str">
        <f t="shared" si="197"/>
        <v/>
      </c>
      <c r="R374" s="872"/>
      <c r="S374" s="934" t="str">
        <f t="shared" si="182"/>
        <v/>
      </c>
      <c r="T374" s="934" t="str">
        <f t="shared" si="183"/>
        <v/>
      </c>
      <c r="U374" s="1055" t="str">
        <f t="shared" si="198"/>
        <v/>
      </c>
      <c r="V374" s="6"/>
      <c r="Z374" s="979" t="str">
        <f t="shared" si="185"/>
        <v/>
      </c>
      <c r="AA374" s="980">
        <f>+tab!$C$156</f>
        <v>0.62</v>
      </c>
      <c r="AB374" s="981" t="e">
        <f t="shared" si="199"/>
        <v>#VALUE!</v>
      </c>
      <c r="AC374" s="981" t="e">
        <f t="shared" si="200"/>
        <v>#VALUE!</v>
      </c>
      <c r="AD374" s="981" t="e">
        <f t="shared" si="201"/>
        <v>#VALUE!</v>
      </c>
      <c r="AE374" s="982" t="e">
        <f t="shared" si="186"/>
        <v>#VALUE!</v>
      </c>
      <c r="AF374" s="982" t="e">
        <f t="shared" si="187"/>
        <v>#VALUE!</v>
      </c>
      <c r="AG374" s="983">
        <f>IF(H374&gt;8,tab!C$157,tab!C$160)</f>
        <v>0.5</v>
      </c>
      <c r="AH374" s="957">
        <f t="shared" si="188"/>
        <v>0</v>
      </c>
      <c r="AI374" s="957">
        <f t="shared" si="189"/>
        <v>0</v>
      </c>
      <c r="AJ374" s="984" t="e">
        <f t="shared" si="190"/>
        <v>#VALUE!</v>
      </c>
      <c r="AK374" s="960" t="e">
        <f t="shared" si="191"/>
        <v>#VALUE!</v>
      </c>
      <c r="AL374" s="959">
        <f t="shared" si="192"/>
        <v>30</v>
      </c>
      <c r="AM374" s="959">
        <f t="shared" si="193"/>
        <v>30</v>
      </c>
      <c r="AN374" s="985">
        <f t="shared" si="194"/>
        <v>0</v>
      </c>
      <c r="AS374" s="198"/>
      <c r="AU374" s="39"/>
      <c r="AV374" s="39"/>
    </row>
    <row r="375" spans="3:48" ht="13.15" customHeight="1" x14ac:dyDescent="0.2">
      <c r="C375" s="35"/>
      <c r="D375" s="175" t="str">
        <f>IF(op!D263=0,"",op!D263)</f>
        <v/>
      </c>
      <c r="E375" s="175" t="str">
        <f>IF(op!E263=0,"",op!E263)</f>
        <v/>
      </c>
      <c r="F375" s="175" t="str">
        <f>IF(op!F263=0,"",op!F263)</f>
        <v/>
      </c>
      <c r="G375" s="38" t="str">
        <f>IF(op!G263="","",op!G263+1)</f>
        <v/>
      </c>
      <c r="H375" s="1184" t="str">
        <f>IF(op!H263=0,"",op!H263)</f>
        <v/>
      </c>
      <c r="I375" s="38" t="str">
        <f>IF(op!I263=0,"",op!I263)</f>
        <v/>
      </c>
      <c r="J375" s="177" t="str">
        <f t="shared" si="178"/>
        <v/>
      </c>
      <c r="K375" s="1185" t="str">
        <f>IF(op!K263=0,0,op!K263)</f>
        <v/>
      </c>
      <c r="L375" s="872"/>
      <c r="M375" s="860" t="str">
        <f>IF(K375="","",IF(op!M263=0,0,op!M263))</f>
        <v/>
      </c>
      <c r="N375" s="860" t="str">
        <f>IF(K375="","",IF(op!N263=0,0,op!N263))</f>
        <v/>
      </c>
      <c r="O375" s="990" t="str">
        <f t="shared" si="195"/>
        <v/>
      </c>
      <c r="P375" s="991" t="str">
        <f t="shared" si="196"/>
        <v/>
      </c>
      <c r="Q375" s="991" t="str">
        <f t="shared" si="197"/>
        <v/>
      </c>
      <c r="R375" s="872"/>
      <c r="S375" s="934" t="str">
        <f t="shared" si="182"/>
        <v/>
      </c>
      <c r="T375" s="934" t="str">
        <f t="shared" si="183"/>
        <v/>
      </c>
      <c r="U375" s="1055" t="str">
        <f t="shared" si="198"/>
        <v/>
      </c>
      <c r="V375" s="6"/>
      <c r="Z375" s="979" t="str">
        <f t="shared" si="185"/>
        <v/>
      </c>
      <c r="AA375" s="980">
        <f>+tab!$C$156</f>
        <v>0.62</v>
      </c>
      <c r="AB375" s="981" t="e">
        <f t="shared" si="199"/>
        <v>#VALUE!</v>
      </c>
      <c r="AC375" s="981" t="e">
        <f t="shared" si="200"/>
        <v>#VALUE!</v>
      </c>
      <c r="AD375" s="981" t="e">
        <f t="shared" si="201"/>
        <v>#VALUE!</v>
      </c>
      <c r="AE375" s="982" t="e">
        <f t="shared" si="186"/>
        <v>#VALUE!</v>
      </c>
      <c r="AF375" s="982" t="e">
        <f t="shared" si="187"/>
        <v>#VALUE!</v>
      </c>
      <c r="AG375" s="983">
        <f>IF(H375&gt;8,tab!C$157,tab!C$160)</f>
        <v>0.5</v>
      </c>
      <c r="AH375" s="957">
        <f t="shared" si="188"/>
        <v>0</v>
      </c>
      <c r="AI375" s="957">
        <f t="shared" si="189"/>
        <v>0</v>
      </c>
      <c r="AJ375" s="984" t="e">
        <f t="shared" si="190"/>
        <v>#VALUE!</v>
      </c>
      <c r="AK375" s="960" t="e">
        <f t="shared" si="191"/>
        <v>#VALUE!</v>
      </c>
      <c r="AL375" s="959">
        <f t="shared" si="192"/>
        <v>30</v>
      </c>
      <c r="AM375" s="959">
        <f t="shared" si="193"/>
        <v>30</v>
      </c>
      <c r="AN375" s="985">
        <f t="shared" si="194"/>
        <v>0</v>
      </c>
      <c r="AS375" s="198"/>
      <c r="AU375" s="39"/>
      <c r="AV375" s="39"/>
    </row>
    <row r="376" spans="3:48" ht="13.15" customHeight="1" x14ac:dyDescent="0.2">
      <c r="C376" s="35"/>
      <c r="D376" s="175" t="str">
        <f>IF(op!D264=0,"",op!D264)</f>
        <v/>
      </c>
      <c r="E376" s="175" t="str">
        <f>IF(op!E264=0,"",op!E264)</f>
        <v/>
      </c>
      <c r="F376" s="175" t="str">
        <f>IF(op!F264=0,"",op!F264)</f>
        <v/>
      </c>
      <c r="G376" s="38" t="str">
        <f>IF(op!G264="","",op!G264+1)</f>
        <v/>
      </c>
      <c r="H376" s="1184" t="str">
        <f>IF(op!H264=0,"",op!H264)</f>
        <v/>
      </c>
      <c r="I376" s="38" t="str">
        <f>IF(op!I264=0,"",op!I264)</f>
        <v/>
      </c>
      <c r="J376" s="177" t="str">
        <f t="shared" si="178"/>
        <v/>
      </c>
      <c r="K376" s="1185" t="str">
        <f>IF(op!K264=0,0,op!K264)</f>
        <v/>
      </c>
      <c r="L376" s="872"/>
      <c r="M376" s="860" t="str">
        <f>IF(K376="","",IF(op!M264=0,0,op!M264))</f>
        <v/>
      </c>
      <c r="N376" s="860" t="str">
        <f>IF(K376="","",IF(op!N264=0,0,op!N264))</f>
        <v/>
      </c>
      <c r="O376" s="990" t="str">
        <f t="shared" si="195"/>
        <v/>
      </c>
      <c r="P376" s="991" t="str">
        <f t="shared" si="196"/>
        <v/>
      </c>
      <c r="Q376" s="991" t="str">
        <f t="shared" si="197"/>
        <v/>
      </c>
      <c r="R376" s="872"/>
      <c r="S376" s="934" t="str">
        <f t="shared" si="182"/>
        <v/>
      </c>
      <c r="T376" s="934" t="str">
        <f t="shared" si="183"/>
        <v/>
      </c>
      <c r="U376" s="1055" t="str">
        <f t="shared" si="198"/>
        <v/>
      </c>
      <c r="V376" s="6"/>
      <c r="Z376" s="979" t="str">
        <f t="shared" si="185"/>
        <v/>
      </c>
      <c r="AA376" s="980">
        <f>+tab!$C$156</f>
        <v>0.62</v>
      </c>
      <c r="AB376" s="981" t="e">
        <f t="shared" si="199"/>
        <v>#VALUE!</v>
      </c>
      <c r="AC376" s="981" t="e">
        <f t="shared" si="200"/>
        <v>#VALUE!</v>
      </c>
      <c r="AD376" s="981" t="e">
        <f t="shared" si="201"/>
        <v>#VALUE!</v>
      </c>
      <c r="AE376" s="982" t="e">
        <f t="shared" si="186"/>
        <v>#VALUE!</v>
      </c>
      <c r="AF376" s="982" t="e">
        <f t="shared" si="187"/>
        <v>#VALUE!</v>
      </c>
      <c r="AG376" s="983">
        <f>IF(H376&gt;8,tab!C$157,tab!C$160)</f>
        <v>0.5</v>
      </c>
      <c r="AH376" s="957">
        <f t="shared" si="188"/>
        <v>0</v>
      </c>
      <c r="AI376" s="957">
        <f t="shared" si="189"/>
        <v>0</v>
      </c>
      <c r="AJ376" s="984" t="e">
        <f t="shared" si="190"/>
        <v>#VALUE!</v>
      </c>
      <c r="AK376" s="960" t="e">
        <f t="shared" si="191"/>
        <v>#VALUE!</v>
      </c>
      <c r="AL376" s="959">
        <f t="shared" si="192"/>
        <v>30</v>
      </c>
      <c r="AM376" s="959">
        <f t="shared" si="193"/>
        <v>30</v>
      </c>
      <c r="AN376" s="985">
        <f t="shared" si="194"/>
        <v>0</v>
      </c>
      <c r="AS376" s="198"/>
      <c r="AU376" s="39"/>
      <c r="AV376" s="39"/>
    </row>
    <row r="377" spans="3:48" ht="13.15" customHeight="1" x14ac:dyDescent="0.2">
      <c r="C377" s="35"/>
      <c r="D377" s="175" t="str">
        <f>IF(op!D265=0,"",op!D265)</f>
        <v/>
      </c>
      <c r="E377" s="175" t="str">
        <f>IF(op!E265=0,"",op!E265)</f>
        <v/>
      </c>
      <c r="F377" s="175" t="str">
        <f>IF(op!F265=0,"",op!F265)</f>
        <v/>
      </c>
      <c r="G377" s="38" t="str">
        <f>IF(op!G265="","",op!G265+1)</f>
        <v/>
      </c>
      <c r="H377" s="1184" t="str">
        <f>IF(op!H265=0,"",op!H265)</f>
        <v/>
      </c>
      <c r="I377" s="38" t="str">
        <f>IF(op!I265=0,"",op!I265)</f>
        <v/>
      </c>
      <c r="J377" s="177" t="str">
        <f t="shared" si="178"/>
        <v/>
      </c>
      <c r="K377" s="1185" t="str">
        <f>IF(op!K265=0,0,op!K265)</f>
        <v/>
      </c>
      <c r="L377" s="872"/>
      <c r="M377" s="860" t="str">
        <f>IF(K377="","",IF(op!M265=0,0,op!M265))</f>
        <v/>
      </c>
      <c r="N377" s="860" t="str">
        <f>IF(K377="","",IF(op!N265=0,0,op!N265))</f>
        <v/>
      </c>
      <c r="O377" s="990" t="str">
        <f t="shared" si="195"/>
        <v/>
      </c>
      <c r="P377" s="991" t="str">
        <f t="shared" si="196"/>
        <v/>
      </c>
      <c r="Q377" s="991" t="str">
        <f t="shared" si="197"/>
        <v/>
      </c>
      <c r="R377" s="872"/>
      <c r="S377" s="934" t="str">
        <f t="shared" si="182"/>
        <v/>
      </c>
      <c r="T377" s="934" t="str">
        <f t="shared" si="183"/>
        <v/>
      </c>
      <c r="U377" s="1055" t="str">
        <f t="shared" si="198"/>
        <v/>
      </c>
      <c r="V377" s="6"/>
      <c r="Z377" s="979" t="str">
        <f t="shared" si="185"/>
        <v/>
      </c>
      <c r="AA377" s="980">
        <f>+tab!$C$156</f>
        <v>0.62</v>
      </c>
      <c r="AB377" s="981" t="e">
        <f t="shared" si="199"/>
        <v>#VALUE!</v>
      </c>
      <c r="AC377" s="981" t="e">
        <f t="shared" si="200"/>
        <v>#VALUE!</v>
      </c>
      <c r="AD377" s="981" t="e">
        <f t="shared" si="201"/>
        <v>#VALUE!</v>
      </c>
      <c r="AE377" s="982" t="e">
        <f t="shared" si="186"/>
        <v>#VALUE!</v>
      </c>
      <c r="AF377" s="982" t="e">
        <f t="shared" si="187"/>
        <v>#VALUE!</v>
      </c>
      <c r="AG377" s="983">
        <f>IF(H377&gt;8,tab!C$157,tab!C$160)</f>
        <v>0.5</v>
      </c>
      <c r="AH377" s="957">
        <f t="shared" si="188"/>
        <v>0</v>
      </c>
      <c r="AI377" s="957">
        <f t="shared" si="189"/>
        <v>0</v>
      </c>
      <c r="AJ377" s="984" t="e">
        <f t="shared" si="190"/>
        <v>#VALUE!</v>
      </c>
      <c r="AK377" s="960" t="e">
        <f t="shared" si="191"/>
        <v>#VALUE!</v>
      </c>
      <c r="AL377" s="959">
        <f t="shared" si="192"/>
        <v>30</v>
      </c>
      <c r="AM377" s="959">
        <f t="shared" si="193"/>
        <v>30</v>
      </c>
      <c r="AN377" s="985">
        <f t="shared" si="194"/>
        <v>0</v>
      </c>
      <c r="AS377" s="198"/>
      <c r="AU377" s="39"/>
      <c r="AV377" s="39"/>
    </row>
    <row r="378" spans="3:48" ht="13.15" customHeight="1" x14ac:dyDescent="0.2">
      <c r="C378" s="35"/>
      <c r="D378" s="175" t="str">
        <f>IF(op!D266=0,"",op!D266)</f>
        <v/>
      </c>
      <c r="E378" s="175" t="str">
        <f>IF(op!E266=0,"",op!E266)</f>
        <v/>
      </c>
      <c r="F378" s="175" t="str">
        <f>IF(op!F266=0,"",op!F266)</f>
        <v/>
      </c>
      <c r="G378" s="38" t="str">
        <f>IF(op!G266="","",op!G266+1)</f>
        <v/>
      </c>
      <c r="H378" s="1184" t="str">
        <f>IF(op!H266=0,"",op!H266)</f>
        <v/>
      </c>
      <c r="I378" s="38" t="str">
        <f>IF(op!I266=0,"",op!I266)</f>
        <v/>
      </c>
      <c r="J378" s="177" t="str">
        <f t="shared" si="178"/>
        <v/>
      </c>
      <c r="K378" s="1185" t="str">
        <f>IF(op!K266=0,0,op!K266)</f>
        <v/>
      </c>
      <c r="L378" s="872"/>
      <c r="M378" s="860" t="str">
        <f>IF(K378="","",IF(op!M266=0,0,op!M266))</f>
        <v/>
      </c>
      <c r="N378" s="860" t="str">
        <f>IF(K378="","",IF(op!N266=0,0,op!N266))</f>
        <v/>
      </c>
      <c r="O378" s="990" t="str">
        <f t="shared" si="195"/>
        <v/>
      </c>
      <c r="P378" s="991" t="str">
        <f t="shared" si="196"/>
        <v/>
      </c>
      <c r="Q378" s="991" t="str">
        <f t="shared" si="197"/>
        <v/>
      </c>
      <c r="R378" s="872"/>
      <c r="S378" s="934" t="str">
        <f t="shared" si="182"/>
        <v/>
      </c>
      <c r="T378" s="934" t="str">
        <f t="shared" si="183"/>
        <v/>
      </c>
      <c r="U378" s="1055" t="str">
        <f t="shared" si="198"/>
        <v/>
      </c>
      <c r="V378" s="6"/>
      <c r="Z378" s="979" t="str">
        <f t="shared" si="185"/>
        <v/>
      </c>
      <c r="AA378" s="980">
        <f>+tab!$C$156</f>
        <v>0.62</v>
      </c>
      <c r="AB378" s="981" t="e">
        <f t="shared" si="199"/>
        <v>#VALUE!</v>
      </c>
      <c r="AC378" s="981" t="e">
        <f t="shared" si="200"/>
        <v>#VALUE!</v>
      </c>
      <c r="AD378" s="981" t="e">
        <f t="shared" si="201"/>
        <v>#VALUE!</v>
      </c>
      <c r="AE378" s="982" t="e">
        <f t="shared" si="186"/>
        <v>#VALUE!</v>
      </c>
      <c r="AF378" s="982" t="e">
        <f t="shared" si="187"/>
        <v>#VALUE!</v>
      </c>
      <c r="AG378" s="983">
        <f>IF(H378&gt;8,tab!C$157,tab!C$160)</f>
        <v>0.5</v>
      </c>
      <c r="AH378" s="957">
        <f t="shared" si="188"/>
        <v>0</v>
      </c>
      <c r="AI378" s="957">
        <f t="shared" si="189"/>
        <v>0</v>
      </c>
      <c r="AJ378" s="984" t="e">
        <f t="shared" si="190"/>
        <v>#VALUE!</v>
      </c>
      <c r="AK378" s="960" t="e">
        <f t="shared" si="191"/>
        <v>#VALUE!</v>
      </c>
      <c r="AL378" s="959">
        <f t="shared" si="192"/>
        <v>30</v>
      </c>
      <c r="AM378" s="959">
        <f t="shared" si="193"/>
        <v>30</v>
      </c>
      <c r="AN378" s="985">
        <f t="shared" si="194"/>
        <v>0</v>
      </c>
      <c r="AS378" s="198"/>
      <c r="AU378" s="39"/>
      <c r="AV378" s="39"/>
    </row>
    <row r="379" spans="3:48" ht="13.15" customHeight="1" x14ac:dyDescent="0.2">
      <c r="C379" s="35"/>
      <c r="D379" s="175" t="str">
        <f>IF(op!D267=0,"",op!D267)</f>
        <v/>
      </c>
      <c r="E379" s="175" t="str">
        <f>IF(op!E267=0,"",op!E267)</f>
        <v/>
      </c>
      <c r="F379" s="175" t="str">
        <f>IF(op!F267=0,"",op!F267)</f>
        <v/>
      </c>
      <c r="G379" s="38" t="str">
        <f>IF(op!G267="","",op!G267+1)</f>
        <v/>
      </c>
      <c r="H379" s="1184" t="str">
        <f>IF(op!H267=0,"",op!H267)</f>
        <v/>
      </c>
      <c r="I379" s="38" t="str">
        <f>IF(op!I267=0,"",op!I267)</f>
        <v/>
      </c>
      <c r="J379" s="177" t="str">
        <f t="shared" si="178"/>
        <v/>
      </c>
      <c r="K379" s="1185" t="str">
        <f>IF(op!K267=0,0,op!K267)</f>
        <v/>
      </c>
      <c r="L379" s="872"/>
      <c r="M379" s="860" t="str">
        <f>IF(K379="","",IF(op!M267=0,0,op!M267))</f>
        <v/>
      </c>
      <c r="N379" s="860" t="str">
        <f>IF(K379="","",IF(op!N267=0,0,op!N267))</f>
        <v/>
      </c>
      <c r="O379" s="990" t="str">
        <f t="shared" si="195"/>
        <v/>
      </c>
      <c r="P379" s="991" t="str">
        <f t="shared" si="196"/>
        <v/>
      </c>
      <c r="Q379" s="991" t="str">
        <f t="shared" si="197"/>
        <v/>
      </c>
      <c r="R379" s="872"/>
      <c r="S379" s="934" t="str">
        <f t="shared" si="182"/>
        <v/>
      </c>
      <c r="T379" s="934" t="str">
        <f t="shared" si="183"/>
        <v/>
      </c>
      <c r="U379" s="1055" t="str">
        <f t="shared" si="198"/>
        <v/>
      </c>
      <c r="V379" s="6"/>
      <c r="Z379" s="979" t="str">
        <f t="shared" si="185"/>
        <v/>
      </c>
      <c r="AA379" s="980">
        <f>+tab!$C$156</f>
        <v>0.62</v>
      </c>
      <c r="AB379" s="981" t="e">
        <f t="shared" si="199"/>
        <v>#VALUE!</v>
      </c>
      <c r="AC379" s="981" t="e">
        <f t="shared" si="200"/>
        <v>#VALUE!</v>
      </c>
      <c r="AD379" s="981" t="e">
        <f t="shared" si="201"/>
        <v>#VALUE!</v>
      </c>
      <c r="AE379" s="982" t="e">
        <f t="shared" si="186"/>
        <v>#VALUE!</v>
      </c>
      <c r="AF379" s="982" t="e">
        <f t="shared" si="187"/>
        <v>#VALUE!</v>
      </c>
      <c r="AG379" s="983">
        <f>IF(H379&gt;8,tab!C$157,tab!C$160)</f>
        <v>0.5</v>
      </c>
      <c r="AH379" s="957">
        <f t="shared" si="188"/>
        <v>0</v>
      </c>
      <c r="AI379" s="957">
        <f t="shared" si="189"/>
        <v>0</v>
      </c>
      <c r="AJ379" s="984" t="e">
        <f t="shared" si="190"/>
        <v>#VALUE!</v>
      </c>
      <c r="AK379" s="960" t="e">
        <f t="shared" si="191"/>
        <v>#VALUE!</v>
      </c>
      <c r="AL379" s="959">
        <f t="shared" si="192"/>
        <v>30</v>
      </c>
      <c r="AM379" s="959">
        <f t="shared" si="193"/>
        <v>30</v>
      </c>
      <c r="AN379" s="985">
        <f t="shared" si="194"/>
        <v>0</v>
      </c>
      <c r="AS379" s="198"/>
      <c r="AU379" s="39"/>
      <c r="AV379" s="39"/>
    </row>
    <row r="380" spans="3:48" ht="13.15" customHeight="1" x14ac:dyDescent="0.2">
      <c r="C380" s="35"/>
      <c r="D380" s="175" t="str">
        <f>IF(op!D268=0,"",op!D268)</f>
        <v/>
      </c>
      <c r="E380" s="175" t="str">
        <f>IF(op!E268=0,"",op!E268)</f>
        <v/>
      </c>
      <c r="F380" s="175" t="str">
        <f>IF(op!F268=0,"",op!F268)</f>
        <v/>
      </c>
      <c r="G380" s="38" t="str">
        <f>IF(op!G268="","",op!G268+1)</f>
        <v/>
      </c>
      <c r="H380" s="1184" t="str">
        <f>IF(op!H268=0,"",op!H268)</f>
        <v/>
      </c>
      <c r="I380" s="38" t="str">
        <f>IF(op!I268=0,"",op!I268)</f>
        <v/>
      </c>
      <c r="J380" s="177" t="str">
        <f t="shared" si="178"/>
        <v/>
      </c>
      <c r="K380" s="1185" t="str">
        <f>IF(op!K268=0,0,op!K268)</f>
        <v/>
      </c>
      <c r="L380" s="872"/>
      <c r="M380" s="860" t="str">
        <f>IF(K380="","",IF(op!M268=0,0,op!M268))</f>
        <v/>
      </c>
      <c r="N380" s="860" t="str">
        <f>IF(K380="","",IF(op!N268=0,0,op!N268))</f>
        <v/>
      </c>
      <c r="O380" s="990" t="str">
        <f t="shared" si="195"/>
        <v/>
      </c>
      <c r="P380" s="991" t="str">
        <f t="shared" si="196"/>
        <v/>
      </c>
      <c r="Q380" s="991" t="str">
        <f t="shared" si="197"/>
        <v/>
      </c>
      <c r="R380" s="872"/>
      <c r="S380" s="934" t="str">
        <f t="shared" si="182"/>
        <v/>
      </c>
      <c r="T380" s="934" t="str">
        <f t="shared" si="183"/>
        <v/>
      </c>
      <c r="U380" s="1055" t="str">
        <f t="shared" si="198"/>
        <v/>
      </c>
      <c r="V380" s="6"/>
      <c r="Z380" s="979" t="str">
        <f t="shared" si="185"/>
        <v/>
      </c>
      <c r="AA380" s="980">
        <f>+tab!$C$156</f>
        <v>0.62</v>
      </c>
      <c r="AB380" s="981" t="e">
        <f t="shared" si="199"/>
        <v>#VALUE!</v>
      </c>
      <c r="AC380" s="981" t="e">
        <f t="shared" si="200"/>
        <v>#VALUE!</v>
      </c>
      <c r="AD380" s="981" t="e">
        <f t="shared" si="201"/>
        <v>#VALUE!</v>
      </c>
      <c r="AE380" s="982" t="e">
        <f t="shared" si="186"/>
        <v>#VALUE!</v>
      </c>
      <c r="AF380" s="982" t="e">
        <f t="shared" si="187"/>
        <v>#VALUE!</v>
      </c>
      <c r="AG380" s="983">
        <f>IF(H380&gt;8,tab!C$157,tab!C$160)</f>
        <v>0.5</v>
      </c>
      <c r="AH380" s="957">
        <f t="shared" si="188"/>
        <v>0</v>
      </c>
      <c r="AI380" s="957">
        <f t="shared" si="189"/>
        <v>0</v>
      </c>
      <c r="AJ380" s="984" t="e">
        <f t="shared" si="190"/>
        <v>#VALUE!</v>
      </c>
      <c r="AK380" s="960" t="e">
        <f t="shared" si="191"/>
        <v>#VALUE!</v>
      </c>
      <c r="AL380" s="959">
        <f t="shared" si="192"/>
        <v>30</v>
      </c>
      <c r="AM380" s="959">
        <f t="shared" si="193"/>
        <v>30</v>
      </c>
      <c r="AN380" s="985">
        <f t="shared" si="194"/>
        <v>0</v>
      </c>
      <c r="AS380" s="198"/>
      <c r="AU380" s="39"/>
      <c r="AV380" s="39"/>
    </row>
    <row r="381" spans="3:48" ht="13.15" customHeight="1" x14ac:dyDescent="0.2">
      <c r="C381" s="35"/>
      <c r="D381" s="175" t="str">
        <f>IF(op!D269=0,"",op!D269)</f>
        <v/>
      </c>
      <c r="E381" s="175" t="str">
        <f>IF(op!E269=0,"",op!E269)</f>
        <v/>
      </c>
      <c r="F381" s="175" t="str">
        <f>IF(op!F269=0,"",op!F269)</f>
        <v/>
      </c>
      <c r="G381" s="38" t="str">
        <f>IF(op!G269="","",op!G269+1)</f>
        <v/>
      </c>
      <c r="H381" s="1184" t="str">
        <f>IF(op!H269=0,"",op!H269)</f>
        <v/>
      </c>
      <c r="I381" s="38" t="str">
        <f>IF(op!I269=0,"",op!I269)</f>
        <v/>
      </c>
      <c r="J381" s="177" t="str">
        <f t="shared" si="178"/>
        <v/>
      </c>
      <c r="K381" s="1185" t="str">
        <f>IF(op!K269=0,0,op!K269)</f>
        <v/>
      </c>
      <c r="L381" s="872"/>
      <c r="M381" s="860" t="str">
        <f>IF(K381="","",IF(op!M269=0,0,op!M269))</f>
        <v/>
      </c>
      <c r="N381" s="860" t="str">
        <f>IF(K381="","",IF(op!N269=0,0,op!N269))</f>
        <v/>
      </c>
      <c r="O381" s="990" t="str">
        <f t="shared" si="195"/>
        <v/>
      </c>
      <c r="P381" s="991" t="str">
        <f t="shared" si="196"/>
        <v/>
      </c>
      <c r="Q381" s="991" t="str">
        <f t="shared" si="197"/>
        <v/>
      </c>
      <c r="R381" s="872"/>
      <c r="S381" s="934" t="str">
        <f t="shared" si="182"/>
        <v/>
      </c>
      <c r="T381" s="934" t="str">
        <f t="shared" si="183"/>
        <v/>
      </c>
      <c r="U381" s="1055" t="str">
        <f t="shared" si="198"/>
        <v/>
      </c>
      <c r="V381" s="6"/>
      <c r="Z381" s="979" t="str">
        <f t="shared" si="185"/>
        <v/>
      </c>
      <c r="AA381" s="980">
        <f>+tab!$C$156</f>
        <v>0.62</v>
      </c>
      <c r="AB381" s="981" t="e">
        <f t="shared" si="199"/>
        <v>#VALUE!</v>
      </c>
      <c r="AC381" s="981" t="e">
        <f t="shared" si="200"/>
        <v>#VALUE!</v>
      </c>
      <c r="AD381" s="981" t="e">
        <f t="shared" si="201"/>
        <v>#VALUE!</v>
      </c>
      <c r="AE381" s="982" t="e">
        <f t="shared" si="186"/>
        <v>#VALUE!</v>
      </c>
      <c r="AF381" s="982" t="e">
        <f t="shared" si="187"/>
        <v>#VALUE!</v>
      </c>
      <c r="AG381" s="983">
        <f>IF(H381&gt;8,tab!C$157,tab!C$160)</f>
        <v>0.5</v>
      </c>
      <c r="AH381" s="957">
        <f t="shared" si="188"/>
        <v>0</v>
      </c>
      <c r="AI381" s="957">
        <f t="shared" si="189"/>
        <v>0</v>
      </c>
      <c r="AJ381" s="984" t="e">
        <f t="shared" si="190"/>
        <v>#VALUE!</v>
      </c>
      <c r="AK381" s="960" t="e">
        <f t="shared" si="191"/>
        <v>#VALUE!</v>
      </c>
      <c r="AL381" s="959">
        <f t="shared" si="192"/>
        <v>30</v>
      </c>
      <c r="AM381" s="959">
        <f t="shared" si="193"/>
        <v>30</v>
      </c>
      <c r="AN381" s="985">
        <f t="shared" si="194"/>
        <v>0</v>
      </c>
      <c r="AS381" s="198"/>
      <c r="AU381" s="39"/>
      <c r="AV381" s="39"/>
    </row>
    <row r="382" spans="3:48" ht="13.15" customHeight="1" x14ac:dyDescent="0.2">
      <c r="C382" s="35"/>
      <c r="D382" s="175" t="str">
        <f>IF(op!D270=0,"",op!D270)</f>
        <v/>
      </c>
      <c r="E382" s="175" t="str">
        <f>IF(op!E270=0,"",op!E270)</f>
        <v/>
      </c>
      <c r="F382" s="175" t="str">
        <f>IF(op!F270=0,"",op!F270)</f>
        <v/>
      </c>
      <c r="G382" s="38" t="str">
        <f>IF(op!G270="","",op!G270+1)</f>
        <v/>
      </c>
      <c r="H382" s="1184" t="str">
        <f>IF(op!H270=0,"",op!H270)</f>
        <v/>
      </c>
      <c r="I382" s="38" t="str">
        <f>IF(op!I270=0,"",op!I270)</f>
        <v/>
      </c>
      <c r="J382" s="177" t="str">
        <f t="shared" si="178"/>
        <v/>
      </c>
      <c r="K382" s="1185" t="str">
        <f>IF(op!K270=0,0,op!K270)</f>
        <v/>
      </c>
      <c r="L382" s="872"/>
      <c r="M382" s="860" t="str">
        <f>IF(K382="","",IF(op!M270=0,0,op!M270))</f>
        <v/>
      </c>
      <c r="N382" s="860" t="str">
        <f>IF(K382="","",IF(op!N270=0,0,op!N270))</f>
        <v/>
      </c>
      <c r="O382" s="990" t="str">
        <f t="shared" si="195"/>
        <v/>
      </c>
      <c r="P382" s="991" t="str">
        <f t="shared" si="196"/>
        <v/>
      </c>
      <c r="Q382" s="991" t="str">
        <f t="shared" si="197"/>
        <v/>
      </c>
      <c r="R382" s="872"/>
      <c r="S382" s="934" t="str">
        <f t="shared" si="182"/>
        <v/>
      </c>
      <c r="T382" s="934" t="str">
        <f t="shared" si="183"/>
        <v/>
      </c>
      <c r="U382" s="1055" t="str">
        <f t="shared" si="198"/>
        <v/>
      </c>
      <c r="V382" s="6"/>
      <c r="Z382" s="979" t="str">
        <f t="shared" si="185"/>
        <v/>
      </c>
      <c r="AA382" s="980">
        <f>+tab!$C$156</f>
        <v>0.62</v>
      </c>
      <c r="AB382" s="981" t="e">
        <f t="shared" si="199"/>
        <v>#VALUE!</v>
      </c>
      <c r="AC382" s="981" t="e">
        <f t="shared" si="200"/>
        <v>#VALUE!</v>
      </c>
      <c r="AD382" s="981" t="e">
        <f t="shared" si="201"/>
        <v>#VALUE!</v>
      </c>
      <c r="AE382" s="982" t="e">
        <f t="shared" si="186"/>
        <v>#VALUE!</v>
      </c>
      <c r="AF382" s="982" t="e">
        <f t="shared" si="187"/>
        <v>#VALUE!</v>
      </c>
      <c r="AG382" s="983">
        <f>IF(H382&gt;8,tab!C$157,tab!C$160)</f>
        <v>0.5</v>
      </c>
      <c r="AH382" s="957">
        <f t="shared" si="188"/>
        <v>0</v>
      </c>
      <c r="AI382" s="957">
        <f t="shared" si="189"/>
        <v>0</v>
      </c>
      <c r="AJ382" s="984" t="e">
        <f t="shared" si="190"/>
        <v>#VALUE!</v>
      </c>
      <c r="AK382" s="960" t="e">
        <f t="shared" si="191"/>
        <v>#VALUE!</v>
      </c>
      <c r="AL382" s="959">
        <f t="shared" si="192"/>
        <v>30</v>
      </c>
      <c r="AM382" s="959">
        <f t="shared" si="193"/>
        <v>30</v>
      </c>
      <c r="AN382" s="985">
        <f t="shared" si="194"/>
        <v>0</v>
      </c>
      <c r="AS382" s="198"/>
      <c r="AU382" s="39"/>
      <c r="AV382" s="39"/>
    </row>
    <row r="383" spans="3:48" ht="13.15" customHeight="1" x14ac:dyDescent="0.2">
      <c r="C383" s="35"/>
      <c r="D383" s="175" t="str">
        <f>IF(op!D271=0,"",op!D271)</f>
        <v/>
      </c>
      <c r="E383" s="175" t="str">
        <f>IF(op!E271=0,"",op!E271)</f>
        <v/>
      </c>
      <c r="F383" s="175" t="str">
        <f>IF(op!F271=0,"",op!F271)</f>
        <v/>
      </c>
      <c r="G383" s="38" t="str">
        <f>IF(op!G271="","",op!G271+1)</f>
        <v/>
      </c>
      <c r="H383" s="1184" t="str">
        <f>IF(op!H271=0,"",op!H271)</f>
        <v/>
      </c>
      <c r="I383" s="38" t="str">
        <f>IF(op!I271=0,"",op!I271)</f>
        <v/>
      </c>
      <c r="J383" s="177" t="str">
        <f t="shared" si="178"/>
        <v/>
      </c>
      <c r="K383" s="1185" t="str">
        <f>IF(op!K271=0,0,op!K271)</f>
        <v/>
      </c>
      <c r="L383" s="872"/>
      <c r="M383" s="860" t="str">
        <f>IF(K383="","",IF(op!M271=0,0,op!M271))</f>
        <v/>
      </c>
      <c r="N383" s="860" t="str">
        <f>IF(K383="","",IF(op!N271=0,0,op!N271))</f>
        <v/>
      </c>
      <c r="O383" s="990" t="str">
        <f t="shared" si="195"/>
        <v/>
      </c>
      <c r="P383" s="991" t="str">
        <f t="shared" si="196"/>
        <v/>
      </c>
      <c r="Q383" s="991" t="str">
        <f t="shared" si="197"/>
        <v/>
      </c>
      <c r="R383" s="872"/>
      <c r="S383" s="934" t="str">
        <f t="shared" si="182"/>
        <v/>
      </c>
      <c r="T383" s="934" t="str">
        <f t="shared" si="183"/>
        <v/>
      </c>
      <c r="U383" s="1055" t="str">
        <f t="shared" si="198"/>
        <v/>
      </c>
      <c r="V383" s="6"/>
      <c r="Z383" s="979" t="str">
        <f t="shared" si="185"/>
        <v/>
      </c>
      <c r="AA383" s="980">
        <f>+tab!$C$156</f>
        <v>0.62</v>
      </c>
      <c r="AB383" s="981" t="e">
        <f t="shared" si="199"/>
        <v>#VALUE!</v>
      </c>
      <c r="AC383" s="981" t="e">
        <f t="shared" si="200"/>
        <v>#VALUE!</v>
      </c>
      <c r="AD383" s="981" t="e">
        <f t="shared" si="201"/>
        <v>#VALUE!</v>
      </c>
      <c r="AE383" s="982" t="e">
        <f t="shared" si="186"/>
        <v>#VALUE!</v>
      </c>
      <c r="AF383" s="982" t="e">
        <f t="shared" si="187"/>
        <v>#VALUE!</v>
      </c>
      <c r="AG383" s="983">
        <f>IF(H383&gt;8,tab!C$157,tab!C$160)</f>
        <v>0.5</v>
      </c>
      <c r="AH383" s="957">
        <f t="shared" si="188"/>
        <v>0</v>
      </c>
      <c r="AI383" s="957">
        <f t="shared" si="189"/>
        <v>0</v>
      </c>
      <c r="AJ383" s="984" t="e">
        <f t="shared" si="190"/>
        <v>#VALUE!</v>
      </c>
      <c r="AK383" s="960" t="e">
        <f t="shared" si="191"/>
        <v>#VALUE!</v>
      </c>
      <c r="AL383" s="959">
        <f t="shared" si="192"/>
        <v>30</v>
      </c>
      <c r="AM383" s="959">
        <f t="shared" si="193"/>
        <v>30</v>
      </c>
      <c r="AN383" s="985">
        <f t="shared" si="194"/>
        <v>0</v>
      </c>
      <c r="AS383" s="198"/>
      <c r="AU383" s="39"/>
      <c r="AV383" s="39"/>
    </row>
    <row r="384" spans="3:48" ht="13.15" customHeight="1" x14ac:dyDescent="0.2">
      <c r="C384" s="35"/>
      <c r="D384" s="175" t="str">
        <f>IF(op!D272=0,"",op!D272)</f>
        <v/>
      </c>
      <c r="E384" s="175" t="str">
        <f>IF(op!E272=0,"",op!E272)</f>
        <v/>
      </c>
      <c r="F384" s="175" t="str">
        <f>IF(op!F272=0,"",op!F272)</f>
        <v/>
      </c>
      <c r="G384" s="38" t="str">
        <f>IF(op!G272="","",op!G272+1)</f>
        <v/>
      </c>
      <c r="H384" s="1184" t="str">
        <f>IF(op!H272=0,"",op!H272)</f>
        <v/>
      </c>
      <c r="I384" s="38" t="str">
        <f>IF(op!I272=0,"",op!I272)</f>
        <v/>
      </c>
      <c r="J384" s="177" t="str">
        <f t="shared" ref="J384:J415" si="202">IF(E384="","",IF(J272=VLOOKUP(I384,Schaal2014,22,FALSE),J272,J272+1))</f>
        <v/>
      </c>
      <c r="K384" s="1185" t="str">
        <f>IF(op!K272=0,0,op!K272)</f>
        <v/>
      </c>
      <c r="L384" s="872"/>
      <c r="M384" s="860" t="str">
        <f>IF(K384="","",IF(op!M272=0,0,op!M272))</f>
        <v/>
      </c>
      <c r="N384" s="860" t="str">
        <f>IF(K384="","",IF(op!N272=0,0,op!N272))</f>
        <v/>
      </c>
      <c r="O384" s="990" t="str">
        <f t="shared" si="195"/>
        <v/>
      </c>
      <c r="P384" s="991" t="str">
        <f t="shared" si="196"/>
        <v/>
      </c>
      <c r="Q384" s="991" t="str">
        <f t="shared" si="197"/>
        <v/>
      </c>
      <c r="R384" s="872"/>
      <c r="S384" s="934" t="str">
        <f t="shared" ref="S384:S415" si="203">IF(K384="","",(1659*K384-Q384)*AC384)</f>
        <v/>
      </c>
      <c r="T384" s="934" t="str">
        <f t="shared" ref="T384:T415" si="204">IF(K384="","",(Q384*AD384)+AB384*(AE384+AF384*(1-AG384)))</f>
        <v/>
      </c>
      <c r="U384" s="1055" t="str">
        <f t="shared" si="198"/>
        <v/>
      </c>
      <c r="V384" s="6"/>
      <c r="Z384" s="979" t="str">
        <f t="shared" ref="Z384:Z415" si="205">IF(I384="","",VLOOKUP(I384,Schaal2014,J384+1,FALSE))</f>
        <v/>
      </c>
      <c r="AA384" s="980">
        <f>+tab!$C$156</f>
        <v>0.62</v>
      </c>
      <c r="AB384" s="981" t="e">
        <f t="shared" si="199"/>
        <v>#VALUE!</v>
      </c>
      <c r="AC384" s="981" t="e">
        <f t="shared" si="200"/>
        <v>#VALUE!</v>
      </c>
      <c r="AD384" s="981" t="e">
        <f t="shared" si="201"/>
        <v>#VALUE!</v>
      </c>
      <c r="AE384" s="982" t="e">
        <f t="shared" ref="AE384:AE415" si="206">O384+P384</f>
        <v>#VALUE!</v>
      </c>
      <c r="AF384" s="982" t="e">
        <f t="shared" ref="AF384:AF415" si="207">M384+N384</f>
        <v>#VALUE!</v>
      </c>
      <c r="AG384" s="983">
        <f>IF(H384&gt;8,tab!C$157,tab!C$160)</f>
        <v>0.5</v>
      </c>
      <c r="AH384" s="957">
        <f t="shared" ref="AH384:AH415" si="208">IF(G384&lt;25,0,IF(G384=25,25,IF(G384&lt;40,0,IF(G384=40,40,IF(G384&gt;=40,0)))))</f>
        <v>0</v>
      </c>
      <c r="AI384" s="957">
        <f t="shared" ref="AI384:AI415" si="209">IF(AH384=25,Z384*1.08*K384/2,IF(AH384=40,Z384*1.08*K384,IF(AH384=0,0)))</f>
        <v>0</v>
      </c>
      <c r="AJ384" s="984" t="e">
        <f t="shared" ref="AJ384:AJ415" si="210">DATE(YEAR($E$345),MONTH(H384),DAY(H384))&gt;$E$345</f>
        <v>#VALUE!</v>
      </c>
      <c r="AK384" s="960" t="e">
        <f t="shared" ref="AK384:AK415" si="211">YEAR($E$345)-YEAR(H384)-AJ384</f>
        <v>#VALUE!</v>
      </c>
      <c r="AL384" s="959">
        <f t="shared" ref="AL384:AL415" si="212">IF((H384=""),30,AK384)</f>
        <v>30</v>
      </c>
      <c r="AM384" s="959">
        <f t="shared" si="193"/>
        <v>30</v>
      </c>
      <c r="AN384" s="985">
        <f t="shared" ref="AN384:AN415" si="213">(AM384*(SUM(K384:K384)))</f>
        <v>0</v>
      </c>
      <c r="AS384" s="198"/>
      <c r="AU384" s="39"/>
      <c r="AV384" s="39"/>
    </row>
    <row r="385" spans="3:48" ht="13.15" customHeight="1" x14ac:dyDescent="0.2">
      <c r="C385" s="35"/>
      <c r="D385" s="175" t="str">
        <f>IF(op!D273=0,"",op!D273)</f>
        <v/>
      </c>
      <c r="E385" s="175" t="str">
        <f>IF(op!E273=0,"",op!E273)</f>
        <v/>
      </c>
      <c r="F385" s="175" t="str">
        <f>IF(op!F273=0,"",op!F273)</f>
        <v/>
      </c>
      <c r="G385" s="38" t="str">
        <f>IF(op!G273="","",op!G273+1)</f>
        <v/>
      </c>
      <c r="H385" s="1184" t="str">
        <f>IF(op!H273=0,"",op!H273)</f>
        <v/>
      </c>
      <c r="I385" s="38" t="str">
        <f>IF(op!I273=0,"",op!I273)</f>
        <v/>
      </c>
      <c r="J385" s="177" t="str">
        <f t="shared" si="202"/>
        <v/>
      </c>
      <c r="K385" s="1185" t="str">
        <f>IF(op!K273=0,0,op!K273)</f>
        <v/>
      </c>
      <c r="L385" s="872"/>
      <c r="M385" s="860" t="str">
        <f>IF(K385="","",IF(op!M273=0,0,op!M273))</f>
        <v/>
      </c>
      <c r="N385" s="860" t="str">
        <f>IF(K385="","",IF(op!N273=0,0,op!N273))</f>
        <v/>
      </c>
      <c r="O385" s="990" t="str">
        <f t="shared" si="195"/>
        <v/>
      </c>
      <c r="P385" s="991" t="str">
        <f t="shared" si="196"/>
        <v/>
      </c>
      <c r="Q385" s="991" t="str">
        <f t="shared" si="197"/>
        <v/>
      </c>
      <c r="R385" s="872"/>
      <c r="S385" s="934" t="str">
        <f t="shared" si="203"/>
        <v/>
      </c>
      <c r="T385" s="934" t="str">
        <f t="shared" si="204"/>
        <v/>
      </c>
      <c r="U385" s="1055" t="str">
        <f t="shared" si="198"/>
        <v/>
      </c>
      <c r="V385" s="6"/>
      <c r="Z385" s="979" t="str">
        <f t="shared" si="205"/>
        <v/>
      </c>
      <c r="AA385" s="980">
        <f>+tab!$C$156</f>
        <v>0.62</v>
      </c>
      <c r="AB385" s="981" t="e">
        <f t="shared" si="199"/>
        <v>#VALUE!</v>
      </c>
      <c r="AC385" s="981" t="e">
        <f t="shared" si="200"/>
        <v>#VALUE!</v>
      </c>
      <c r="AD385" s="981" t="e">
        <f t="shared" si="201"/>
        <v>#VALUE!</v>
      </c>
      <c r="AE385" s="982" t="e">
        <f t="shared" si="206"/>
        <v>#VALUE!</v>
      </c>
      <c r="AF385" s="982" t="e">
        <f t="shared" si="207"/>
        <v>#VALUE!</v>
      </c>
      <c r="AG385" s="983">
        <f>IF(H385&gt;8,tab!C$157,tab!C$160)</f>
        <v>0.5</v>
      </c>
      <c r="AH385" s="957">
        <f t="shared" si="208"/>
        <v>0</v>
      </c>
      <c r="AI385" s="957">
        <f t="shared" si="209"/>
        <v>0</v>
      </c>
      <c r="AJ385" s="984" t="e">
        <f t="shared" si="210"/>
        <v>#VALUE!</v>
      </c>
      <c r="AK385" s="960" t="e">
        <f t="shared" si="211"/>
        <v>#VALUE!</v>
      </c>
      <c r="AL385" s="959">
        <f t="shared" si="212"/>
        <v>30</v>
      </c>
      <c r="AM385" s="959">
        <f t="shared" si="193"/>
        <v>30</v>
      </c>
      <c r="AN385" s="985">
        <f t="shared" si="213"/>
        <v>0</v>
      </c>
      <c r="AS385" s="198"/>
      <c r="AU385" s="39"/>
      <c r="AV385" s="39"/>
    </row>
    <row r="386" spans="3:48" ht="13.15" customHeight="1" x14ac:dyDescent="0.2">
      <c r="C386" s="35"/>
      <c r="D386" s="175" t="str">
        <f>IF(op!D274=0,"",op!D274)</f>
        <v/>
      </c>
      <c r="E386" s="175" t="str">
        <f>IF(op!E274=0,"",op!E274)</f>
        <v/>
      </c>
      <c r="F386" s="175" t="str">
        <f>IF(op!F274=0,"",op!F274)</f>
        <v/>
      </c>
      <c r="G386" s="38" t="str">
        <f>IF(op!G274="","",op!G274+1)</f>
        <v/>
      </c>
      <c r="H386" s="1184" t="str">
        <f>IF(op!H274=0,"",op!H274)</f>
        <v/>
      </c>
      <c r="I386" s="38" t="str">
        <f>IF(op!I274=0,"",op!I274)</f>
        <v/>
      </c>
      <c r="J386" s="177" t="str">
        <f t="shared" si="202"/>
        <v/>
      </c>
      <c r="K386" s="1185" t="str">
        <f>IF(op!K274=0,0,op!K274)</f>
        <v/>
      </c>
      <c r="L386" s="872"/>
      <c r="M386" s="860" t="str">
        <f>IF(K386="","",IF(op!M274=0,0,op!M274))</f>
        <v/>
      </c>
      <c r="N386" s="860" t="str">
        <f>IF(K386="","",IF(op!N274=0,0,op!N274))</f>
        <v/>
      </c>
      <c r="O386" s="990" t="str">
        <f t="shared" si="195"/>
        <v/>
      </c>
      <c r="P386" s="991" t="str">
        <f t="shared" si="196"/>
        <v/>
      </c>
      <c r="Q386" s="991" t="str">
        <f t="shared" si="197"/>
        <v/>
      </c>
      <c r="R386" s="872"/>
      <c r="S386" s="934" t="str">
        <f t="shared" si="203"/>
        <v/>
      </c>
      <c r="T386" s="934" t="str">
        <f t="shared" si="204"/>
        <v/>
      </c>
      <c r="U386" s="1055" t="str">
        <f t="shared" si="198"/>
        <v/>
      </c>
      <c r="V386" s="6"/>
      <c r="Z386" s="979" t="str">
        <f t="shared" si="205"/>
        <v/>
      </c>
      <c r="AA386" s="980">
        <f>+tab!$C$156</f>
        <v>0.62</v>
      </c>
      <c r="AB386" s="981" t="e">
        <f t="shared" si="199"/>
        <v>#VALUE!</v>
      </c>
      <c r="AC386" s="981" t="e">
        <f t="shared" si="200"/>
        <v>#VALUE!</v>
      </c>
      <c r="AD386" s="981" t="e">
        <f t="shared" si="201"/>
        <v>#VALUE!</v>
      </c>
      <c r="AE386" s="982" t="e">
        <f t="shared" si="206"/>
        <v>#VALUE!</v>
      </c>
      <c r="AF386" s="982" t="e">
        <f t="shared" si="207"/>
        <v>#VALUE!</v>
      </c>
      <c r="AG386" s="983">
        <f>IF(H386&gt;8,tab!C$157,tab!C$160)</f>
        <v>0.5</v>
      </c>
      <c r="AH386" s="957">
        <f t="shared" si="208"/>
        <v>0</v>
      </c>
      <c r="AI386" s="957">
        <f t="shared" si="209"/>
        <v>0</v>
      </c>
      <c r="AJ386" s="984" t="e">
        <f t="shared" si="210"/>
        <v>#VALUE!</v>
      </c>
      <c r="AK386" s="960" t="e">
        <f t="shared" si="211"/>
        <v>#VALUE!</v>
      </c>
      <c r="AL386" s="959">
        <f t="shared" si="212"/>
        <v>30</v>
      </c>
      <c r="AM386" s="959">
        <f t="shared" si="193"/>
        <v>30</v>
      </c>
      <c r="AN386" s="985">
        <f t="shared" si="213"/>
        <v>0</v>
      </c>
      <c r="AS386" s="198"/>
      <c r="AU386" s="39"/>
      <c r="AV386" s="39"/>
    </row>
    <row r="387" spans="3:48" ht="13.15" customHeight="1" x14ac:dyDescent="0.2">
      <c r="C387" s="35"/>
      <c r="D387" s="175" t="str">
        <f>IF(op!D275=0,"",op!D275)</f>
        <v/>
      </c>
      <c r="E387" s="175" t="str">
        <f>IF(op!E275=0,"",op!E275)</f>
        <v/>
      </c>
      <c r="F387" s="175" t="str">
        <f>IF(op!F275=0,"",op!F275)</f>
        <v/>
      </c>
      <c r="G387" s="38" t="str">
        <f>IF(op!G275="","",op!G275+1)</f>
        <v/>
      </c>
      <c r="H387" s="1184" t="str">
        <f>IF(op!H275=0,"",op!H275)</f>
        <v/>
      </c>
      <c r="I387" s="38" t="str">
        <f>IF(op!I275=0,"",op!I275)</f>
        <v/>
      </c>
      <c r="J387" s="177" t="str">
        <f t="shared" si="202"/>
        <v/>
      </c>
      <c r="K387" s="1185" t="str">
        <f>IF(op!K275=0,0,op!K275)</f>
        <v/>
      </c>
      <c r="L387" s="872"/>
      <c r="M387" s="860" t="str">
        <f>IF(K387="","",IF(op!M275=0,0,op!M275))</f>
        <v/>
      </c>
      <c r="N387" s="860" t="str">
        <f>IF(K387="","",IF(op!N275=0,0,op!N275))</f>
        <v/>
      </c>
      <c r="O387" s="990" t="str">
        <f t="shared" si="195"/>
        <v/>
      </c>
      <c r="P387" s="991" t="str">
        <f t="shared" si="196"/>
        <v/>
      </c>
      <c r="Q387" s="991" t="str">
        <f t="shared" si="197"/>
        <v/>
      </c>
      <c r="R387" s="872"/>
      <c r="S387" s="934" t="str">
        <f t="shared" si="203"/>
        <v/>
      </c>
      <c r="T387" s="934" t="str">
        <f t="shared" si="204"/>
        <v/>
      </c>
      <c r="U387" s="1055" t="str">
        <f t="shared" si="198"/>
        <v/>
      </c>
      <c r="V387" s="6"/>
      <c r="Z387" s="979" t="str">
        <f t="shared" si="205"/>
        <v/>
      </c>
      <c r="AA387" s="980">
        <f>+tab!$C$156</f>
        <v>0.62</v>
      </c>
      <c r="AB387" s="981" t="e">
        <f t="shared" si="199"/>
        <v>#VALUE!</v>
      </c>
      <c r="AC387" s="981" t="e">
        <f t="shared" si="200"/>
        <v>#VALUE!</v>
      </c>
      <c r="AD387" s="981" t="e">
        <f t="shared" si="201"/>
        <v>#VALUE!</v>
      </c>
      <c r="AE387" s="982" t="e">
        <f t="shared" si="206"/>
        <v>#VALUE!</v>
      </c>
      <c r="AF387" s="982" t="e">
        <f t="shared" si="207"/>
        <v>#VALUE!</v>
      </c>
      <c r="AG387" s="983">
        <f>IF(H387&gt;8,tab!C$157,tab!C$160)</f>
        <v>0.5</v>
      </c>
      <c r="AH387" s="957">
        <f t="shared" si="208"/>
        <v>0</v>
      </c>
      <c r="AI387" s="957">
        <f t="shared" si="209"/>
        <v>0</v>
      </c>
      <c r="AJ387" s="984" t="e">
        <f t="shared" si="210"/>
        <v>#VALUE!</v>
      </c>
      <c r="AK387" s="960" t="e">
        <f t="shared" si="211"/>
        <v>#VALUE!</v>
      </c>
      <c r="AL387" s="959">
        <f t="shared" si="212"/>
        <v>30</v>
      </c>
      <c r="AM387" s="959">
        <f t="shared" si="193"/>
        <v>30</v>
      </c>
      <c r="AN387" s="985">
        <f t="shared" si="213"/>
        <v>0</v>
      </c>
      <c r="AS387" s="198"/>
      <c r="AU387" s="39"/>
      <c r="AV387" s="39"/>
    </row>
    <row r="388" spans="3:48" ht="13.15" customHeight="1" x14ac:dyDescent="0.2">
      <c r="C388" s="35"/>
      <c r="D388" s="175" t="str">
        <f>IF(op!D276=0,"",op!D276)</f>
        <v/>
      </c>
      <c r="E388" s="175" t="str">
        <f>IF(op!E276=0,"",op!E276)</f>
        <v/>
      </c>
      <c r="F388" s="175" t="str">
        <f>IF(op!F276=0,"",op!F276)</f>
        <v/>
      </c>
      <c r="G388" s="38" t="str">
        <f>IF(op!G276="","",op!G276+1)</f>
        <v/>
      </c>
      <c r="H388" s="1184" t="str">
        <f>IF(op!H276=0,"",op!H276)</f>
        <v/>
      </c>
      <c r="I388" s="38" t="str">
        <f>IF(op!I276=0,"",op!I276)</f>
        <v/>
      </c>
      <c r="J388" s="177" t="str">
        <f t="shared" si="202"/>
        <v/>
      </c>
      <c r="K388" s="1185" t="str">
        <f>IF(op!K276=0,0,op!K276)</f>
        <v/>
      </c>
      <c r="L388" s="872"/>
      <c r="M388" s="860" t="str">
        <f>IF(K388="","",IF(op!M276=0,0,op!M276))</f>
        <v/>
      </c>
      <c r="N388" s="860" t="str">
        <f>IF(K388="","",IF(op!N276=0,0,op!N276))</f>
        <v/>
      </c>
      <c r="O388" s="990" t="str">
        <f t="shared" si="195"/>
        <v/>
      </c>
      <c r="P388" s="991" t="str">
        <f t="shared" si="196"/>
        <v/>
      </c>
      <c r="Q388" s="991" t="str">
        <f t="shared" si="197"/>
        <v/>
      </c>
      <c r="R388" s="872"/>
      <c r="S388" s="934" t="str">
        <f t="shared" si="203"/>
        <v/>
      </c>
      <c r="T388" s="934" t="str">
        <f t="shared" si="204"/>
        <v/>
      </c>
      <c r="U388" s="1055" t="str">
        <f t="shared" si="198"/>
        <v/>
      </c>
      <c r="V388" s="6"/>
      <c r="Z388" s="979" t="str">
        <f t="shared" si="205"/>
        <v/>
      </c>
      <c r="AA388" s="980">
        <f>+tab!$C$156</f>
        <v>0.62</v>
      </c>
      <c r="AB388" s="981" t="e">
        <f t="shared" si="199"/>
        <v>#VALUE!</v>
      </c>
      <c r="AC388" s="981" t="e">
        <f t="shared" si="200"/>
        <v>#VALUE!</v>
      </c>
      <c r="AD388" s="981" t="e">
        <f t="shared" si="201"/>
        <v>#VALUE!</v>
      </c>
      <c r="AE388" s="982" t="e">
        <f t="shared" si="206"/>
        <v>#VALUE!</v>
      </c>
      <c r="AF388" s="982" t="e">
        <f t="shared" si="207"/>
        <v>#VALUE!</v>
      </c>
      <c r="AG388" s="983">
        <f>IF(H388&gt;8,tab!C$157,tab!C$160)</f>
        <v>0.5</v>
      </c>
      <c r="AH388" s="957">
        <f t="shared" si="208"/>
        <v>0</v>
      </c>
      <c r="AI388" s="957">
        <f t="shared" si="209"/>
        <v>0</v>
      </c>
      <c r="AJ388" s="984" t="e">
        <f t="shared" si="210"/>
        <v>#VALUE!</v>
      </c>
      <c r="AK388" s="960" t="e">
        <f t="shared" si="211"/>
        <v>#VALUE!</v>
      </c>
      <c r="AL388" s="959">
        <f t="shared" si="212"/>
        <v>30</v>
      </c>
      <c r="AM388" s="959">
        <f t="shared" si="193"/>
        <v>30</v>
      </c>
      <c r="AN388" s="985">
        <f t="shared" si="213"/>
        <v>0</v>
      </c>
      <c r="AS388" s="198"/>
      <c r="AU388" s="39"/>
      <c r="AV388" s="39"/>
    </row>
    <row r="389" spans="3:48" ht="13.15" customHeight="1" x14ac:dyDescent="0.2">
      <c r="C389" s="35"/>
      <c r="D389" s="175" t="str">
        <f>IF(op!D277=0,"",op!D277)</f>
        <v/>
      </c>
      <c r="E389" s="175" t="str">
        <f>IF(op!E277=0,"",op!E277)</f>
        <v/>
      </c>
      <c r="F389" s="175" t="str">
        <f>IF(op!F277=0,"",op!F277)</f>
        <v/>
      </c>
      <c r="G389" s="38" t="str">
        <f>IF(op!G277="","",op!G277+1)</f>
        <v/>
      </c>
      <c r="H389" s="1184" t="str">
        <f>IF(op!H277=0,"",op!H277)</f>
        <v/>
      </c>
      <c r="I389" s="38" t="str">
        <f>IF(op!I277=0,"",op!I277)</f>
        <v/>
      </c>
      <c r="J389" s="177" t="str">
        <f t="shared" si="202"/>
        <v/>
      </c>
      <c r="K389" s="1185" t="str">
        <f>IF(op!K277=0,0,op!K277)</f>
        <v/>
      </c>
      <c r="L389" s="872"/>
      <c r="M389" s="860" t="str">
        <f>IF(K389="","",IF(op!M277=0,0,op!M277))</f>
        <v/>
      </c>
      <c r="N389" s="860" t="str">
        <f>IF(K389="","",IF(op!N277=0,0,op!N277))</f>
        <v/>
      </c>
      <c r="O389" s="990" t="str">
        <f t="shared" si="195"/>
        <v/>
      </c>
      <c r="P389" s="991" t="str">
        <f t="shared" si="196"/>
        <v/>
      </c>
      <c r="Q389" s="991" t="str">
        <f t="shared" si="197"/>
        <v/>
      </c>
      <c r="R389" s="872"/>
      <c r="S389" s="934" t="str">
        <f t="shared" si="203"/>
        <v/>
      </c>
      <c r="T389" s="934" t="str">
        <f t="shared" si="204"/>
        <v/>
      </c>
      <c r="U389" s="1055" t="str">
        <f t="shared" si="198"/>
        <v/>
      </c>
      <c r="V389" s="6"/>
      <c r="Z389" s="979" t="str">
        <f t="shared" si="205"/>
        <v/>
      </c>
      <c r="AA389" s="980">
        <f>+tab!$C$156</f>
        <v>0.62</v>
      </c>
      <c r="AB389" s="981" t="e">
        <f t="shared" si="199"/>
        <v>#VALUE!</v>
      </c>
      <c r="AC389" s="981" t="e">
        <f t="shared" si="200"/>
        <v>#VALUE!</v>
      </c>
      <c r="AD389" s="981" t="e">
        <f t="shared" si="201"/>
        <v>#VALUE!</v>
      </c>
      <c r="AE389" s="982" t="e">
        <f t="shared" si="206"/>
        <v>#VALUE!</v>
      </c>
      <c r="AF389" s="982" t="e">
        <f t="shared" si="207"/>
        <v>#VALUE!</v>
      </c>
      <c r="AG389" s="983">
        <f>IF(H389&gt;8,tab!C$157,tab!C$160)</f>
        <v>0.5</v>
      </c>
      <c r="AH389" s="957">
        <f t="shared" si="208"/>
        <v>0</v>
      </c>
      <c r="AI389" s="957">
        <f t="shared" si="209"/>
        <v>0</v>
      </c>
      <c r="AJ389" s="984" t="e">
        <f t="shared" si="210"/>
        <v>#VALUE!</v>
      </c>
      <c r="AK389" s="960" t="e">
        <f t="shared" si="211"/>
        <v>#VALUE!</v>
      </c>
      <c r="AL389" s="959">
        <f t="shared" si="212"/>
        <v>30</v>
      </c>
      <c r="AM389" s="959">
        <f t="shared" si="193"/>
        <v>30</v>
      </c>
      <c r="AN389" s="985">
        <f t="shared" si="213"/>
        <v>0</v>
      </c>
      <c r="AS389" s="198"/>
      <c r="AU389" s="39"/>
      <c r="AV389" s="39"/>
    </row>
    <row r="390" spans="3:48" ht="13.15" customHeight="1" x14ac:dyDescent="0.2">
      <c r="C390" s="35"/>
      <c r="D390" s="175" t="str">
        <f>IF(op!D278=0,"",op!D278)</f>
        <v/>
      </c>
      <c r="E390" s="175" t="str">
        <f>IF(op!E278=0,"",op!E278)</f>
        <v/>
      </c>
      <c r="F390" s="175" t="str">
        <f>IF(op!F278=0,"",op!F278)</f>
        <v/>
      </c>
      <c r="G390" s="38" t="str">
        <f>IF(op!G278="","",op!G278+1)</f>
        <v/>
      </c>
      <c r="H390" s="1184" t="str">
        <f>IF(op!H278=0,"",op!H278)</f>
        <v/>
      </c>
      <c r="I390" s="38" t="str">
        <f>IF(op!I278=0,"",op!I278)</f>
        <v/>
      </c>
      <c r="J390" s="177" t="str">
        <f t="shared" si="202"/>
        <v/>
      </c>
      <c r="K390" s="1185" t="str">
        <f>IF(op!K278=0,0,op!K278)</f>
        <v/>
      </c>
      <c r="L390" s="872"/>
      <c r="M390" s="860" t="str">
        <f>IF(K390="","",IF(op!M278=0,0,op!M278))</f>
        <v/>
      </c>
      <c r="N390" s="860" t="str">
        <f>IF(K390="","",IF(op!N278=0,0,op!N278))</f>
        <v/>
      </c>
      <c r="O390" s="990" t="str">
        <f t="shared" si="195"/>
        <v/>
      </c>
      <c r="P390" s="991" t="str">
        <f t="shared" si="196"/>
        <v/>
      </c>
      <c r="Q390" s="991" t="str">
        <f t="shared" si="197"/>
        <v/>
      </c>
      <c r="R390" s="872"/>
      <c r="S390" s="934" t="str">
        <f t="shared" si="203"/>
        <v/>
      </c>
      <c r="T390" s="934" t="str">
        <f t="shared" si="204"/>
        <v/>
      </c>
      <c r="U390" s="1055" t="str">
        <f t="shared" si="198"/>
        <v/>
      </c>
      <c r="V390" s="6"/>
      <c r="Z390" s="979" t="str">
        <f t="shared" si="205"/>
        <v/>
      </c>
      <c r="AA390" s="980">
        <f>+tab!$C$156</f>
        <v>0.62</v>
      </c>
      <c r="AB390" s="981" t="e">
        <f t="shared" si="199"/>
        <v>#VALUE!</v>
      </c>
      <c r="AC390" s="981" t="e">
        <f t="shared" si="200"/>
        <v>#VALUE!</v>
      </c>
      <c r="AD390" s="981" t="e">
        <f t="shared" si="201"/>
        <v>#VALUE!</v>
      </c>
      <c r="AE390" s="982" t="e">
        <f t="shared" si="206"/>
        <v>#VALUE!</v>
      </c>
      <c r="AF390" s="982" t="e">
        <f t="shared" si="207"/>
        <v>#VALUE!</v>
      </c>
      <c r="AG390" s="983">
        <f>IF(H390&gt;8,tab!C$157,tab!C$160)</f>
        <v>0.5</v>
      </c>
      <c r="AH390" s="957">
        <f t="shared" si="208"/>
        <v>0</v>
      </c>
      <c r="AI390" s="957">
        <f t="shared" si="209"/>
        <v>0</v>
      </c>
      <c r="AJ390" s="984" t="e">
        <f t="shared" si="210"/>
        <v>#VALUE!</v>
      </c>
      <c r="AK390" s="960" t="e">
        <f t="shared" si="211"/>
        <v>#VALUE!</v>
      </c>
      <c r="AL390" s="959">
        <f t="shared" si="212"/>
        <v>30</v>
      </c>
      <c r="AM390" s="959">
        <f t="shared" si="193"/>
        <v>30</v>
      </c>
      <c r="AN390" s="985">
        <f t="shared" si="213"/>
        <v>0</v>
      </c>
      <c r="AS390" s="198"/>
      <c r="AU390" s="39"/>
      <c r="AV390" s="39"/>
    </row>
    <row r="391" spans="3:48" ht="13.15" customHeight="1" x14ac:dyDescent="0.2">
      <c r="C391" s="35"/>
      <c r="D391" s="175" t="str">
        <f>IF(op!D279=0,"",op!D279)</f>
        <v/>
      </c>
      <c r="E391" s="175" t="str">
        <f>IF(op!E279=0,"",op!E279)</f>
        <v/>
      </c>
      <c r="F391" s="175" t="str">
        <f>IF(op!F279=0,"",op!F279)</f>
        <v/>
      </c>
      <c r="G391" s="38" t="str">
        <f>IF(op!G279="","",op!G279+1)</f>
        <v/>
      </c>
      <c r="H391" s="1184" t="str">
        <f>IF(op!H279=0,"",op!H279)</f>
        <v/>
      </c>
      <c r="I391" s="38" t="str">
        <f>IF(op!I279=0,"",op!I279)</f>
        <v/>
      </c>
      <c r="J391" s="177" t="str">
        <f t="shared" si="202"/>
        <v/>
      </c>
      <c r="K391" s="1185" t="str">
        <f>IF(op!K279=0,0,op!K279)</f>
        <v/>
      </c>
      <c r="L391" s="872"/>
      <c r="M391" s="860" t="str">
        <f>IF(K391="","",IF(op!M279=0,0,op!M279))</f>
        <v/>
      </c>
      <c r="N391" s="860" t="str">
        <f>IF(K391="","",IF(op!N279=0,0,op!N279))</f>
        <v/>
      </c>
      <c r="O391" s="990" t="str">
        <f t="shared" si="195"/>
        <v/>
      </c>
      <c r="P391" s="991" t="str">
        <f t="shared" si="196"/>
        <v/>
      </c>
      <c r="Q391" s="991" t="str">
        <f t="shared" si="197"/>
        <v/>
      </c>
      <c r="R391" s="872"/>
      <c r="S391" s="934" t="str">
        <f t="shared" si="203"/>
        <v/>
      </c>
      <c r="T391" s="934" t="str">
        <f t="shared" si="204"/>
        <v/>
      </c>
      <c r="U391" s="1055" t="str">
        <f t="shared" si="198"/>
        <v/>
      </c>
      <c r="V391" s="6"/>
      <c r="Z391" s="979" t="str">
        <f t="shared" si="205"/>
        <v/>
      </c>
      <c r="AA391" s="980">
        <f>+tab!$C$156</f>
        <v>0.62</v>
      </c>
      <c r="AB391" s="981" t="e">
        <f t="shared" si="199"/>
        <v>#VALUE!</v>
      </c>
      <c r="AC391" s="981" t="e">
        <f t="shared" si="200"/>
        <v>#VALUE!</v>
      </c>
      <c r="AD391" s="981" t="e">
        <f t="shared" si="201"/>
        <v>#VALUE!</v>
      </c>
      <c r="AE391" s="982" t="e">
        <f t="shared" si="206"/>
        <v>#VALUE!</v>
      </c>
      <c r="AF391" s="982" t="e">
        <f t="shared" si="207"/>
        <v>#VALUE!</v>
      </c>
      <c r="AG391" s="983">
        <f>IF(H391&gt;8,tab!C$157,tab!C$160)</f>
        <v>0.5</v>
      </c>
      <c r="AH391" s="957">
        <f t="shared" si="208"/>
        <v>0</v>
      </c>
      <c r="AI391" s="957">
        <f t="shared" si="209"/>
        <v>0</v>
      </c>
      <c r="AJ391" s="984" t="e">
        <f t="shared" si="210"/>
        <v>#VALUE!</v>
      </c>
      <c r="AK391" s="960" t="e">
        <f t="shared" si="211"/>
        <v>#VALUE!</v>
      </c>
      <c r="AL391" s="959">
        <f t="shared" si="212"/>
        <v>30</v>
      </c>
      <c r="AM391" s="959">
        <f t="shared" si="193"/>
        <v>30</v>
      </c>
      <c r="AN391" s="985">
        <f t="shared" si="213"/>
        <v>0</v>
      </c>
      <c r="AS391" s="198"/>
      <c r="AU391" s="39"/>
      <c r="AV391" s="39"/>
    </row>
    <row r="392" spans="3:48" ht="13.15" customHeight="1" x14ac:dyDescent="0.2">
      <c r="C392" s="35"/>
      <c r="D392" s="175" t="str">
        <f>IF(op!D280=0,"",op!D280)</f>
        <v/>
      </c>
      <c r="E392" s="175" t="str">
        <f>IF(op!E280=0,"",op!E280)</f>
        <v/>
      </c>
      <c r="F392" s="175" t="str">
        <f>IF(op!F280=0,"",op!F280)</f>
        <v/>
      </c>
      <c r="G392" s="38" t="str">
        <f>IF(op!G280="","",op!G280+1)</f>
        <v/>
      </c>
      <c r="H392" s="1184" t="str">
        <f>IF(op!H280=0,"",op!H280)</f>
        <v/>
      </c>
      <c r="I392" s="38" t="str">
        <f>IF(op!I280=0,"",op!I280)</f>
        <v/>
      </c>
      <c r="J392" s="177" t="str">
        <f t="shared" si="202"/>
        <v/>
      </c>
      <c r="K392" s="1185" t="str">
        <f>IF(op!K280=0,0,op!K280)</f>
        <v/>
      </c>
      <c r="L392" s="872"/>
      <c r="M392" s="860" t="str">
        <f>IF(K392="","",IF(op!M280=0,0,op!M280))</f>
        <v/>
      </c>
      <c r="N392" s="860" t="str">
        <f>IF(K392="","",IF(op!N280=0,0,op!N280))</f>
        <v/>
      </c>
      <c r="O392" s="990" t="str">
        <f t="shared" si="195"/>
        <v/>
      </c>
      <c r="P392" s="991" t="str">
        <f t="shared" si="196"/>
        <v/>
      </c>
      <c r="Q392" s="991" t="str">
        <f t="shared" si="197"/>
        <v/>
      </c>
      <c r="R392" s="872"/>
      <c r="S392" s="934" t="str">
        <f t="shared" si="203"/>
        <v/>
      </c>
      <c r="T392" s="934" t="str">
        <f t="shared" si="204"/>
        <v/>
      </c>
      <c r="U392" s="1055" t="str">
        <f t="shared" si="198"/>
        <v/>
      </c>
      <c r="V392" s="6"/>
      <c r="Z392" s="979" t="str">
        <f t="shared" si="205"/>
        <v/>
      </c>
      <c r="AA392" s="980">
        <f>+tab!$C$156</f>
        <v>0.62</v>
      </c>
      <c r="AB392" s="981" t="e">
        <f t="shared" si="199"/>
        <v>#VALUE!</v>
      </c>
      <c r="AC392" s="981" t="e">
        <f t="shared" si="200"/>
        <v>#VALUE!</v>
      </c>
      <c r="AD392" s="981" t="e">
        <f t="shared" si="201"/>
        <v>#VALUE!</v>
      </c>
      <c r="AE392" s="982" t="e">
        <f t="shared" si="206"/>
        <v>#VALUE!</v>
      </c>
      <c r="AF392" s="982" t="e">
        <f t="shared" si="207"/>
        <v>#VALUE!</v>
      </c>
      <c r="AG392" s="983">
        <f>IF(H392&gt;8,tab!C$157,tab!C$160)</f>
        <v>0.5</v>
      </c>
      <c r="AH392" s="957">
        <f t="shared" si="208"/>
        <v>0</v>
      </c>
      <c r="AI392" s="957">
        <f t="shared" si="209"/>
        <v>0</v>
      </c>
      <c r="AJ392" s="984" t="e">
        <f t="shared" si="210"/>
        <v>#VALUE!</v>
      </c>
      <c r="AK392" s="960" t="e">
        <f t="shared" si="211"/>
        <v>#VALUE!</v>
      </c>
      <c r="AL392" s="959">
        <f t="shared" si="212"/>
        <v>30</v>
      </c>
      <c r="AM392" s="959">
        <f t="shared" si="193"/>
        <v>30</v>
      </c>
      <c r="AN392" s="985">
        <f t="shared" si="213"/>
        <v>0</v>
      </c>
      <c r="AS392" s="198"/>
      <c r="AU392" s="39"/>
      <c r="AV392" s="39"/>
    </row>
    <row r="393" spans="3:48" ht="13.15" customHeight="1" x14ac:dyDescent="0.2">
      <c r="C393" s="35"/>
      <c r="D393" s="175" t="str">
        <f>IF(op!D281=0,"",op!D281)</f>
        <v/>
      </c>
      <c r="E393" s="175" t="str">
        <f>IF(op!E281=0,"",op!E281)</f>
        <v/>
      </c>
      <c r="F393" s="175" t="str">
        <f>IF(op!F281=0,"",op!F281)</f>
        <v/>
      </c>
      <c r="G393" s="38" t="str">
        <f>IF(op!G281="","",op!G281+1)</f>
        <v/>
      </c>
      <c r="H393" s="1184" t="str">
        <f>IF(op!H281=0,"",op!H281)</f>
        <v/>
      </c>
      <c r="I393" s="38" t="str">
        <f>IF(op!I281=0,"",op!I281)</f>
        <v/>
      </c>
      <c r="J393" s="177" t="str">
        <f t="shared" si="202"/>
        <v/>
      </c>
      <c r="K393" s="1185" t="str">
        <f>IF(op!K281=0,0,op!K281)</f>
        <v/>
      </c>
      <c r="L393" s="872"/>
      <c r="M393" s="860" t="str">
        <f>IF(K393="","",IF(op!M281=0,0,op!M281))</f>
        <v/>
      </c>
      <c r="N393" s="860" t="str">
        <f>IF(K393="","",IF(op!N281=0,0,op!N281))</f>
        <v/>
      </c>
      <c r="O393" s="990" t="str">
        <f t="shared" si="195"/>
        <v/>
      </c>
      <c r="P393" s="991" t="str">
        <f t="shared" si="196"/>
        <v/>
      </c>
      <c r="Q393" s="991" t="str">
        <f t="shared" si="197"/>
        <v/>
      </c>
      <c r="R393" s="872"/>
      <c r="S393" s="934" t="str">
        <f t="shared" si="203"/>
        <v/>
      </c>
      <c r="T393" s="934" t="str">
        <f t="shared" si="204"/>
        <v/>
      </c>
      <c r="U393" s="1055" t="str">
        <f t="shared" si="198"/>
        <v/>
      </c>
      <c r="V393" s="6"/>
      <c r="Z393" s="979" t="str">
        <f t="shared" si="205"/>
        <v/>
      </c>
      <c r="AA393" s="980">
        <f>+tab!$C$156</f>
        <v>0.62</v>
      </c>
      <c r="AB393" s="981" t="e">
        <f t="shared" si="199"/>
        <v>#VALUE!</v>
      </c>
      <c r="AC393" s="981" t="e">
        <f t="shared" si="200"/>
        <v>#VALUE!</v>
      </c>
      <c r="AD393" s="981" t="e">
        <f t="shared" si="201"/>
        <v>#VALUE!</v>
      </c>
      <c r="AE393" s="982" t="e">
        <f t="shared" si="206"/>
        <v>#VALUE!</v>
      </c>
      <c r="AF393" s="982" t="e">
        <f t="shared" si="207"/>
        <v>#VALUE!</v>
      </c>
      <c r="AG393" s="983">
        <f>IF(H393&gt;8,tab!C$157,tab!C$160)</f>
        <v>0.5</v>
      </c>
      <c r="AH393" s="957">
        <f t="shared" si="208"/>
        <v>0</v>
      </c>
      <c r="AI393" s="957">
        <f t="shared" si="209"/>
        <v>0</v>
      </c>
      <c r="AJ393" s="984" t="e">
        <f t="shared" si="210"/>
        <v>#VALUE!</v>
      </c>
      <c r="AK393" s="960" t="e">
        <f t="shared" si="211"/>
        <v>#VALUE!</v>
      </c>
      <c r="AL393" s="959">
        <f t="shared" si="212"/>
        <v>30</v>
      </c>
      <c r="AM393" s="959">
        <f t="shared" si="193"/>
        <v>30</v>
      </c>
      <c r="AN393" s="985">
        <f t="shared" si="213"/>
        <v>0</v>
      </c>
      <c r="AS393" s="198"/>
      <c r="AU393" s="39"/>
      <c r="AV393" s="39"/>
    </row>
    <row r="394" spans="3:48" ht="13.15" customHeight="1" x14ac:dyDescent="0.2">
      <c r="C394" s="35"/>
      <c r="D394" s="175" t="str">
        <f>IF(op!D282=0,"",op!D282)</f>
        <v/>
      </c>
      <c r="E394" s="175" t="str">
        <f>IF(op!E282=0,"",op!E282)</f>
        <v/>
      </c>
      <c r="F394" s="175" t="str">
        <f>IF(op!F282=0,"",op!F282)</f>
        <v/>
      </c>
      <c r="G394" s="38" t="str">
        <f>IF(op!G282="","",op!G282+1)</f>
        <v/>
      </c>
      <c r="H394" s="1184" t="str">
        <f>IF(op!H282=0,"",op!H282)</f>
        <v/>
      </c>
      <c r="I394" s="38" t="str">
        <f>IF(op!I282=0,"",op!I282)</f>
        <v/>
      </c>
      <c r="J394" s="177" t="str">
        <f t="shared" si="202"/>
        <v/>
      </c>
      <c r="K394" s="1185" t="str">
        <f>IF(op!K282=0,0,op!K282)</f>
        <v/>
      </c>
      <c r="L394" s="872"/>
      <c r="M394" s="860" t="str">
        <f>IF(K394="","",IF(op!M282=0,0,op!M282))</f>
        <v/>
      </c>
      <c r="N394" s="860" t="str">
        <f>IF(K394="","",IF(op!N282=0,0,op!N282))</f>
        <v/>
      </c>
      <c r="O394" s="990" t="str">
        <f t="shared" si="195"/>
        <v/>
      </c>
      <c r="P394" s="991" t="str">
        <f t="shared" si="196"/>
        <v/>
      </c>
      <c r="Q394" s="991" t="str">
        <f t="shared" si="197"/>
        <v/>
      </c>
      <c r="R394" s="872"/>
      <c r="S394" s="934" t="str">
        <f t="shared" si="203"/>
        <v/>
      </c>
      <c r="T394" s="934" t="str">
        <f t="shared" si="204"/>
        <v/>
      </c>
      <c r="U394" s="1055" t="str">
        <f t="shared" si="198"/>
        <v/>
      </c>
      <c r="V394" s="6"/>
      <c r="Z394" s="979" t="str">
        <f t="shared" si="205"/>
        <v/>
      </c>
      <c r="AA394" s="980">
        <f>+tab!$C$156</f>
        <v>0.62</v>
      </c>
      <c r="AB394" s="981" t="e">
        <f t="shared" si="199"/>
        <v>#VALUE!</v>
      </c>
      <c r="AC394" s="981" t="e">
        <f t="shared" si="200"/>
        <v>#VALUE!</v>
      </c>
      <c r="AD394" s="981" t="e">
        <f t="shared" si="201"/>
        <v>#VALUE!</v>
      </c>
      <c r="AE394" s="982" t="e">
        <f t="shared" si="206"/>
        <v>#VALUE!</v>
      </c>
      <c r="AF394" s="982" t="e">
        <f t="shared" si="207"/>
        <v>#VALUE!</v>
      </c>
      <c r="AG394" s="983">
        <f>IF(H394&gt;8,tab!C$157,tab!C$160)</f>
        <v>0.5</v>
      </c>
      <c r="AH394" s="957">
        <f t="shared" si="208"/>
        <v>0</v>
      </c>
      <c r="AI394" s="957">
        <f t="shared" si="209"/>
        <v>0</v>
      </c>
      <c r="AJ394" s="984" t="e">
        <f t="shared" si="210"/>
        <v>#VALUE!</v>
      </c>
      <c r="AK394" s="960" t="e">
        <f t="shared" si="211"/>
        <v>#VALUE!</v>
      </c>
      <c r="AL394" s="959">
        <f t="shared" si="212"/>
        <v>30</v>
      </c>
      <c r="AM394" s="959">
        <f t="shared" si="193"/>
        <v>30</v>
      </c>
      <c r="AN394" s="985">
        <f t="shared" si="213"/>
        <v>0</v>
      </c>
      <c r="AS394" s="198"/>
      <c r="AU394" s="39"/>
      <c r="AV394" s="39"/>
    </row>
    <row r="395" spans="3:48" ht="13.15" customHeight="1" x14ac:dyDescent="0.2">
      <c r="C395" s="35"/>
      <c r="D395" s="175" t="str">
        <f>IF(op!D283=0,"",op!D283)</f>
        <v/>
      </c>
      <c r="E395" s="175" t="str">
        <f>IF(op!E283=0,"",op!E283)</f>
        <v/>
      </c>
      <c r="F395" s="175" t="str">
        <f>IF(op!F283=0,"",op!F283)</f>
        <v/>
      </c>
      <c r="G395" s="38" t="str">
        <f>IF(op!G283="","",op!G283+1)</f>
        <v/>
      </c>
      <c r="H395" s="1184" t="str">
        <f>IF(op!H283=0,"",op!H283)</f>
        <v/>
      </c>
      <c r="I395" s="38" t="str">
        <f>IF(op!I283=0,"",op!I283)</f>
        <v/>
      </c>
      <c r="J395" s="177" t="str">
        <f t="shared" si="202"/>
        <v/>
      </c>
      <c r="K395" s="1185" t="str">
        <f>IF(op!K283=0,0,op!K283)</f>
        <v/>
      </c>
      <c r="L395" s="872"/>
      <c r="M395" s="860" t="str">
        <f>IF(K395="","",IF(op!M283=0,0,op!M283))</f>
        <v/>
      </c>
      <c r="N395" s="860" t="str">
        <f>IF(K395="","",IF(op!N283=0,0,op!N283))</f>
        <v/>
      </c>
      <c r="O395" s="990" t="str">
        <f t="shared" si="195"/>
        <v/>
      </c>
      <c r="P395" s="991" t="str">
        <f t="shared" si="196"/>
        <v/>
      </c>
      <c r="Q395" s="991" t="str">
        <f t="shared" si="197"/>
        <v/>
      </c>
      <c r="R395" s="872"/>
      <c r="S395" s="934" t="str">
        <f t="shared" si="203"/>
        <v/>
      </c>
      <c r="T395" s="934" t="str">
        <f t="shared" si="204"/>
        <v/>
      </c>
      <c r="U395" s="1055" t="str">
        <f t="shared" si="198"/>
        <v/>
      </c>
      <c r="V395" s="6"/>
      <c r="Z395" s="979" t="str">
        <f t="shared" si="205"/>
        <v/>
      </c>
      <c r="AA395" s="980">
        <f>+tab!$C$156</f>
        <v>0.62</v>
      </c>
      <c r="AB395" s="981" t="e">
        <f t="shared" si="199"/>
        <v>#VALUE!</v>
      </c>
      <c r="AC395" s="981" t="e">
        <f t="shared" si="200"/>
        <v>#VALUE!</v>
      </c>
      <c r="AD395" s="981" t="e">
        <f t="shared" si="201"/>
        <v>#VALUE!</v>
      </c>
      <c r="AE395" s="982" t="e">
        <f t="shared" si="206"/>
        <v>#VALUE!</v>
      </c>
      <c r="AF395" s="982" t="e">
        <f t="shared" si="207"/>
        <v>#VALUE!</v>
      </c>
      <c r="AG395" s="983">
        <f>IF(H395&gt;8,tab!C$157,tab!C$160)</f>
        <v>0.5</v>
      </c>
      <c r="AH395" s="957">
        <f t="shared" si="208"/>
        <v>0</v>
      </c>
      <c r="AI395" s="957">
        <f t="shared" si="209"/>
        <v>0</v>
      </c>
      <c r="AJ395" s="984" t="e">
        <f t="shared" si="210"/>
        <v>#VALUE!</v>
      </c>
      <c r="AK395" s="960" t="e">
        <f t="shared" si="211"/>
        <v>#VALUE!</v>
      </c>
      <c r="AL395" s="959">
        <f t="shared" si="212"/>
        <v>30</v>
      </c>
      <c r="AM395" s="959">
        <f t="shared" si="193"/>
        <v>30</v>
      </c>
      <c r="AN395" s="985">
        <f t="shared" si="213"/>
        <v>0</v>
      </c>
      <c r="AS395" s="198"/>
      <c r="AU395" s="39"/>
      <c r="AV395" s="39"/>
    </row>
    <row r="396" spans="3:48" ht="13.15" customHeight="1" x14ac:dyDescent="0.2">
      <c r="C396" s="35"/>
      <c r="D396" s="175" t="str">
        <f>IF(op!D284=0,"",op!D284)</f>
        <v/>
      </c>
      <c r="E396" s="175" t="str">
        <f>IF(op!E284=0,"",op!E284)</f>
        <v/>
      </c>
      <c r="F396" s="175" t="str">
        <f>IF(op!F284=0,"",op!F284)</f>
        <v/>
      </c>
      <c r="G396" s="38" t="str">
        <f>IF(op!G284="","",op!G284+1)</f>
        <v/>
      </c>
      <c r="H396" s="1184" t="str">
        <f>IF(op!H284=0,"",op!H284)</f>
        <v/>
      </c>
      <c r="I396" s="38" t="str">
        <f>IF(op!I284=0,"",op!I284)</f>
        <v/>
      </c>
      <c r="J396" s="177" t="str">
        <f t="shared" si="202"/>
        <v/>
      </c>
      <c r="K396" s="1185" t="str">
        <f>IF(op!K284=0,0,op!K284)</f>
        <v/>
      </c>
      <c r="L396" s="872"/>
      <c r="M396" s="860" t="str">
        <f>IF(K396="","",IF(op!M284=0,0,op!M284))</f>
        <v/>
      </c>
      <c r="N396" s="860" t="str">
        <f>IF(K396="","",IF(op!N284=0,0,op!N284))</f>
        <v/>
      </c>
      <c r="O396" s="990" t="str">
        <f t="shared" si="195"/>
        <v/>
      </c>
      <c r="P396" s="991" t="str">
        <f t="shared" si="196"/>
        <v/>
      </c>
      <c r="Q396" s="991" t="str">
        <f t="shared" si="197"/>
        <v/>
      </c>
      <c r="R396" s="872"/>
      <c r="S396" s="934" t="str">
        <f t="shared" si="203"/>
        <v/>
      </c>
      <c r="T396" s="934" t="str">
        <f t="shared" si="204"/>
        <v/>
      </c>
      <c r="U396" s="1055" t="str">
        <f t="shared" si="198"/>
        <v/>
      </c>
      <c r="V396" s="6"/>
      <c r="Z396" s="979" t="str">
        <f t="shared" si="205"/>
        <v/>
      </c>
      <c r="AA396" s="980">
        <f>+tab!$C$156</f>
        <v>0.62</v>
      </c>
      <c r="AB396" s="981" t="e">
        <f t="shared" si="199"/>
        <v>#VALUE!</v>
      </c>
      <c r="AC396" s="981" t="e">
        <f t="shared" si="200"/>
        <v>#VALUE!</v>
      </c>
      <c r="AD396" s="981" t="e">
        <f t="shared" si="201"/>
        <v>#VALUE!</v>
      </c>
      <c r="AE396" s="982" t="e">
        <f t="shared" si="206"/>
        <v>#VALUE!</v>
      </c>
      <c r="AF396" s="982" t="e">
        <f t="shared" si="207"/>
        <v>#VALUE!</v>
      </c>
      <c r="AG396" s="983">
        <f>IF(H396&gt;8,tab!C$157,tab!C$160)</f>
        <v>0.5</v>
      </c>
      <c r="AH396" s="957">
        <f t="shared" si="208"/>
        <v>0</v>
      </c>
      <c r="AI396" s="957">
        <f t="shared" si="209"/>
        <v>0</v>
      </c>
      <c r="AJ396" s="984" t="e">
        <f t="shared" si="210"/>
        <v>#VALUE!</v>
      </c>
      <c r="AK396" s="960" t="e">
        <f t="shared" si="211"/>
        <v>#VALUE!</v>
      </c>
      <c r="AL396" s="959">
        <f t="shared" si="212"/>
        <v>30</v>
      </c>
      <c r="AM396" s="959">
        <f t="shared" si="193"/>
        <v>30</v>
      </c>
      <c r="AN396" s="985">
        <f t="shared" si="213"/>
        <v>0</v>
      </c>
      <c r="AS396" s="198"/>
      <c r="AU396" s="39"/>
      <c r="AV396" s="39"/>
    </row>
    <row r="397" spans="3:48" ht="13.15" customHeight="1" x14ac:dyDescent="0.2">
      <c r="C397" s="35"/>
      <c r="D397" s="175" t="str">
        <f>IF(op!D285=0,"",op!D285)</f>
        <v/>
      </c>
      <c r="E397" s="175" t="str">
        <f>IF(op!E285=0,"",op!E285)</f>
        <v/>
      </c>
      <c r="F397" s="175" t="str">
        <f>IF(op!F285=0,"",op!F285)</f>
        <v/>
      </c>
      <c r="G397" s="38" t="str">
        <f>IF(op!G285="","",op!G285+1)</f>
        <v/>
      </c>
      <c r="H397" s="1184" t="str">
        <f>IF(op!H285=0,"",op!H285)</f>
        <v/>
      </c>
      <c r="I397" s="38" t="str">
        <f>IF(op!I285=0,"",op!I285)</f>
        <v/>
      </c>
      <c r="J397" s="177" t="str">
        <f t="shared" si="202"/>
        <v/>
      </c>
      <c r="K397" s="1185" t="str">
        <f>IF(op!K285=0,0,op!K285)</f>
        <v/>
      </c>
      <c r="L397" s="872"/>
      <c r="M397" s="860" t="str">
        <f>IF(K397="","",IF(op!M285=0,0,op!M285))</f>
        <v/>
      </c>
      <c r="N397" s="860" t="str">
        <f>IF(K397="","",IF(op!N285=0,0,op!N285))</f>
        <v/>
      </c>
      <c r="O397" s="990" t="str">
        <f t="shared" si="195"/>
        <v/>
      </c>
      <c r="P397" s="991" t="str">
        <f t="shared" si="196"/>
        <v/>
      </c>
      <c r="Q397" s="991" t="str">
        <f t="shared" si="197"/>
        <v/>
      </c>
      <c r="R397" s="872"/>
      <c r="S397" s="934" t="str">
        <f t="shared" si="203"/>
        <v/>
      </c>
      <c r="T397" s="934" t="str">
        <f t="shared" si="204"/>
        <v/>
      </c>
      <c r="U397" s="1055" t="str">
        <f t="shared" si="198"/>
        <v/>
      </c>
      <c r="V397" s="6"/>
      <c r="Z397" s="979" t="str">
        <f t="shared" si="205"/>
        <v/>
      </c>
      <c r="AA397" s="980">
        <f>+tab!$C$156</f>
        <v>0.62</v>
      </c>
      <c r="AB397" s="981" t="e">
        <f t="shared" si="199"/>
        <v>#VALUE!</v>
      </c>
      <c r="AC397" s="981" t="e">
        <f t="shared" si="200"/>
        <v>#VALUE!</v>
      </c>
      <c r="AD397" s="981" t="e">
        <f t="shared" si="201"/>
        <v>#VALUE!</v>
      </c>
      <c r="AE397" s="982" t="e">
        <f t="shared" si="206"/>
        <v>#VALUE!</v>
      </c>
      <c r="AF397" s="982" t="e">
        <f t="shared" si="207"/>
        <v>#VALUE!</v>
      </c>
      <c r="AG397" s="983">
        <f>IF(H397&gt;8,tab!C$157,tab!C$160)</f>
        <v>0.5</v>
      </c>
      <c r="AH397" s="957">
        <f t="shared" si="208"/>
        <v>0</v>
      </c>
      <c r="AI397" s="957">
        <f t="shared" si="209"/>
        <v>0</v>
      </c>
      <c r="AJ397" s="984" t="e">
        <f t="shared" si="210"/>
        <v>#VALUE!</v>
      </c>
      <c r="AK397" s="960" t="e">
        <f t="shared" si="211"/>
        <v>#VALUE!</v>
      </c>
      <c r="AL397" s="959">
        <f t="shared" si="212"/>
        <v>30</v>
      </c>
      <c r="AM397" s="959">
        <f t="shared" si="193"/>
        <v>30</v>
      </c>
      <c r="AN397" s="985">
        <f t="shared" si="213"/>
        <v>0</v>
      </c>
      <c r="AS397" s="198"/>
      <c r="AU397" s="39"/>
      <c r="AV397" s="39"/>
    </row>
    <row r="398" spans="3:48" ht="13.15" customHeight="1" x14ac:dyDescent="0.2">
      <c r="C398" s="35"/>
      <c r="D398" s="175" t="str">
        <f>IF(op!D286=0,"",op!D286)</f>
        <v/>
      </c>
      <c r="E398" s="175" t="str">
        <f>IF(op!E286=0,"",op!E286)</f>
        <v/>
      </c>
      <c r="F398" s="175" t="str">
        <f>IF(op!F286=0,"",op!F286)</f>
        <v/>
      </c>
      <c r="G398" s="38" t="str">
        <f>IF(op!G286="","",op!G286+1)</f>
        <v/>
      </c>
      <c r="H398" s="1184" t="str">
        <f>IF(op!H286=0,"",op!H286)</f>
        <v/>
      </c>
      <c r="I398" s="38" t="str">
        <f>IF(op!I286=0,"",op!I286)</f>
        <v/>
      </c>
      <c r="J398" s="177" t="str">
        <f t="shared" si="202"/>
        <v/>
      </c>
      <c r="K398" s="1185" t="str">
        <f>IF(op!K286=0,0,op!K286)</f>
        <v/>
      </c>
      <c r="L398" s="872"/>
      <c r="M398" s="860" t="str">
        <f>IF(K398="","",IF(op!M286=0,0,op!M286))</f>
        <v/>
      </c>
      <c r="N398" s="860" t="str">
        <f>IF(K398="","",IF(op!N286=0,0,op!N286))</f>
        <v/>
      </c>
      <c r="O398" s="990" t="str">
        <f t="shared" si="195"/>
        <v/>
      </c>
      <c r="P398" s="991" t="str">
        <f t="shared" si="196"/>
        <v/>
      </c>
      <c r="Q398" s="991" t="str">
        <f t="shared" si="197"/>
        <v/>
      </c>
      <c r="R398" s="872"/>
      <c r="S398" s="934" t="str">
        <f t="shared" si="203"/>
        <v/>
      </c>
      <c r="T398" s="934" t="str">
        <f t="shared" si="204"/>
        <v/>
      </c>
      <c r="U398" s="1055" t="str">
        <f t="shared" si="198"/>
        <v/>
      </c>
      <c r="V398" s="6"/>
      <c r="Z398" s="979" t="str">
        <f t="shared" si="205"/>
        <v/>
      </c>
      <c r="AA398" s="980">
        <f>+tab!$C$156</f>
        <v>0.62</v>
      </c>
      <c r="AB398" s="981" t="e">
        <f t="shared" si="199"/>
        <v>#VALUE!</v>
      </c>
      <c r="AC398" s="981" t="e">
        <f t="shared" si="200"/>
        <v>#VALUE!</v>
      </c>
      <c r="AD398" s="981" t="e">
        <f t="shared" si="201"/>
        <v>#VALUE!</v>
      </c>
      <c r="AE398" s="982" t="e">
        <f t="shared" si="206"/>
        <v>#VALUE!</v>
      </c>
      <c r="AF398" s="982" t="e">
        <f t="shared" si="207"/>
        <v>#VALUE!</v>
      </c>
      <c r="AG398" s="983">
        <f>IF(H398&gt;8,tab!C$157,tab!C$160)</f>
        <v>0.5</v>
      </c>
      <c r="AH398" s="957">
        <f t="shared" si="208"/>
        <v>0</v>
      </c>
      <c r="AI398" s="957">
        <f t="shared" si="209"/>
        <v>0</v>
      </c>
      <c r="AJ398" s="984" t="e">
        <f t="shared" si="210"/>
        <v>#VALUE!</v>
      </c>
      <c r="AK398" s="960" t="e">
        <f t="shared" si="211"/>
        <v>#VALUE!</v>
      </c>
      <c r="AL398" s="959">
        <f t="shared" si="212"/>
        <v>30</v>
      </c>
      <c r="AM398" s="959">
        <f t="shared" si="193"/>
        <v>30</v>
      </c>
      <c r="AN398" s="985">
        <f t="shared" si="213"/>
        <v>0</v>
      </c>
      <c r="AS398" s="198"/>
      <c r="AU398" s="39"/>
      <c r="AV398" s="39"/>
    </row>
    <row r="399" spans="3:48" ht="13.15" customHeight="1" x14ac:dyDescent="0.2">
      <c r="C399" s="35"/>
      <c r="D399" s="175" t="str">
        <f>IF(op!D287=0,"",op!D287)</f>
        <v/>
      </c>
      <c r="E399" s="175" t="str">
        <f>IF(op!E287=0,"",op!E287)</f>
        <v/>
      </c>
      <c r="F399" s="175" t="str">
        <f>IF(op!F287=0,"",op!F287)</f>
        <v/>
      </c>
      <c r="G399" s="38" t="str">
        <f>IF(op!G287="","",op!G287+1)</f>
        <v/>
      </c>
      <c r="H399" s="1184" t="str">
        <f>IF(op!H287=0,"",op!H287)</f>
        <v/>
      </c>
      <c r="I399" s="38" t="str">
        <f>IF(op!I287=0,"",op!I287)</f>
        <v/>
      </c>
      <c r="J399" s="177" t="str">
        <f t="shared" si="202"/>
        <v/>
      </c>
      <c r="K399" s="1185" t="str">
        <f>IF(op!K287=0,0,op!K287)</f>
        <v/>
      </c>
      <c r="L399" s="872"/>
      <c r="M399" s="860" t="str">
        <f>IF(K399="","",IF(op!M287=0,0,op!M287))</f>
        <v/>
      </c>
      <c r="N399" s="860" t="str">
        <f>IF(K399="","",IF(op!N287=0,0,op!N287))</f>
        <v/>
      </c>
      <c r="O399" s="990" t="str">
        <f t="shared" si="195"/>
        <v/>
      </c>
      <c r="P399" s="991" t="str">
        <f t="shared" si="196"/>
        <v/>
      </c>
      <c r="Q399" s="991" t="str">
        <f t="shared" si="197"/>
        <v/>
      </c>
      <c r="R399" s="872"/>
      <c r="S399" s="934" t="str">
        <f t="shared" si="203"/>
        <v/>
      </c>
      <c r="T399" s="934" t="str">
        <f t="shared" si="204"/>
        <v/>
      </c>
      <c r="U399" s="1055" t="str">
        <f t="shared" si="198"/>
        <v/>
      </c>
      <c r="V399" s="6"/>
      <c r="Z399" s="979" t="str">
        <f t="shared" si="205"/>
        <v/>
      </c>
      <c r="AA399" s="980">
        <f>+tab!$C$156</f>
        <v>0.62</v>
      </c>
      <c r="AB399" s="981" t="e">
        <f t="shared" si="199"/>
        <v>#VALUE!</v>
      </c>
      <c r="AC399" s="981" t="e">
        <f t="shared" si="200"/>
        <v>#VALUE!</v>
      </c>
      <c r="AD399" s="981" t="e">
        <f t="shared" si="201"/>
        <v>#VALUE!</v>
      </c>
      <c r="AE399" s="982" t="e">
        <f t="shared" si="206"/>
        <v>#VALUE!</v>
      </c>
      <c r="AF399" s="982" t="e">
        <f t="shared" si="207"/>
        <v>#VALUE!</v>
      </c>
      <c r="AG399" s="983">
        <f>IF(H399&gt;8,tab!C$157,tab!C$160)</f>
        <v>0.5</v>
      </c>
      <c r="AH399" s="957">
        <f t="shared" si="208"/>
        <v>0</v>
      </c>
      <c r="AI399" s="957">
        <f t="shared" si="209"/>
        <v>0</v>
      </c>
      <c r="AJ399" s="984" t="e">
        <f t="shared" si="210"/>
        <v>#VALUE!</v>
      </c>
      <c r="AK399" s="960" t="e">
        <f t="shared" si="211"/>
        <v>#VALUE!</v>
      </c>
      <c r="AL399" s="959">
        <f t="shared" si="212"/>
        <v>30</v>
      </c>
      <c r="AM399" s="959">
        <f t="shared" si="193"/>
        <v>30</v>
      </c>
      <c r="AN399" s="985">
        <f t="shared" si="213"/>
        <v>0</v>
      </c>
      <c r="AS399" s="198"/>
      <c r="AU399" s="39"/>
      <c r="AV399" s="39"/>
    </row>
    <row r="400" spans="3:48" ht="13.15" customHeight="1" x14ac:dyDescent="0.2">
      <c r="C400" s="35"/>
      <c r="D400" s="175" t="str">
        <f>IF(op!D288=0,"",op!D288)</f>
        <v/>
      </c>
      <c r="E400" s="175" t="str">
        <f>IF(op!E288=0,"",op!E288)</f>
        <v/>
      </c>
      <c r="F400" s="175" t="str">
        <f>IF(op!F288=0,"",op!F288)</f>
        <v/>
      </c>
      <c r="G400" s="38" t="str">
        <f>IF(op!G288="","",op!G288+1)</f>
        <v/>
      </c>
      <c r="H400" s="1184" t="str">
        <f>IF(op!H288=0,"",op!H288)</f>
        <v/>
      </c>
      <c r="I400" s="38" t="str">
        <f>IF(op!I288=0,"",op!I288)</f>
        <v/>
      </c>
      <c r="J400" s="177" t="str">
        <f t="shared" si="202"/>
        <v/>
      </c>
      <c r="K400" s="1185" t="str">
        <f>IF(op!K288=0,0,op!K288)</f>
        <v/>
      </c>
      <c r="L400" s="872"/>
      <c r="M400" s="860" t="str">
        <f>IF(K400="","",IF(op!M288=0,0,op!M288))</f>
        <v/>
      </c>
      <c r="N400" s="860" t="str">
        <f>IF(K400="","",IF(op!N288=0,0,op!N288))</f>
        <v/>
      </c>
      <c r="O400" s="990" t="str">
        <f t="shared" si="195"/>
        <v/>
      </c>
      <c r="P400" s="991" t="str">
        <f t="shared" si="196"/>
        <v/>
      </c>
      <c r="Q400" s="991" t="str">
        <f t="shared" si="197"/>
        <v/>
      </c>
      <c r="R400" s="872"/>
      <c r="S400" s="934" t="str">
        <f t="shared" si="203"/>
        <v/>
      </c>
      <c r="T400" s="934" t="str">
        <f t="shared" si="204"/>
        <v/>
      </c>
      <c r="U400" s="1055" t="str">
        <f t="shared" si="198"/>
        <v/>
      </c>
      <c r="V400" s="6"/>
      <c r="Z400" s="979" t="str">
        <f t="shared" si="205"/>
        <v/>
      </c>
      <c r="AA400" s="980">
        <f>+tab!$C$156</f>
        <v>0.62</v>
      </c>
      <c r="AB400" s="981" t="e">
        <f t="shared" si="199"/>
        <v>#VALUE!</v>
      </c>
      <c r="AC400" s="981" t="e">
        <f t="shared" si="200"/>
        <v>#VALUE!</v>
      </c>
      <c r="AD400" s="981" t="e">
        <f t="shared" si="201"/>
        <v>#VALUE!</v>
      </c>
      <c r="AE400" s="982" t="e">
        <f t="shared" si="206"/>
        <v>#VALUE!</v>
      </c>
      <c r="AF400" s="982" t="e">
        <f t="shared" si="207"/>
        <v>#VALUE!</v>
      </c>
      <c r="AG400" s="983">
        <f>IF(H400&gt;8,tab!C$157,tab!C$160)</f>
        <v>0.5</v>
      </c>
      <c r="AH400" s="957">
        <f t="shared" si="208"/>
        <v>0</v>
      </c>
      <c r="AI400" s="957">
        <f t="shared" si="209"/>
        <v>0</v>
      </c>
      <c r="AJ400" s="984" t="e">
        <f t="shared" si="210"/>
        <v>#VALUE!</v>
      </c>
      <c r="AK400" s="960" t="e">
        <f t="shared" si="211"/>
        <v>#VALUE!</v>
      </c>
      <c r="AL400" s="959">
        <f t="shared" si="212"/>
        <v>30</v>
      </c>
      <c r="AM400" s="959">
        <f t="shared" si="193"/>
        <v>30</v>
      </c>
      <c r="AN400" s="985">
        <f t="shared" si="213"/>
        <v>0</v>
      </c>
      <c r="AS400" s="198"/>
      <c r="AU400" s="39"/>
      <c r="AV400" s="39"/>
    </row>
    <row r="401" spans="3:48" ht="13.15" customHeight="1" x14ac:dyDescent="0.2">
      <c r="C401" s="35"/>
      <c r="D401" s="175" t="str">
        <f>IF(op!D289=0,"",op!D289)</f>
        <v/>
      </c>
      <c r="E401" s="175" t="str">
        <f>IF(op!E289=0,"",op!E289)</f>
        <v/>
      </c>
      <c r="F401" s="175" t="str">
        <f>IF(op!F289=0,"",op!F289)</f>
        <v/>
      </c>
      <c r="G401" s="38" t="str">
        <f>IF(op!G289="","",op!G289+1)</f>
        <v/>
      </c>
      <c r="H401" s="1184" t="str">
        <f>IF(op!H289=0,"",op!H289)</f>
        <v/>
      </c>
      <c r="I401" s="38" t="str">
        <f>IF(op!I289=0,"",op!I289)</f>
        <v/>
      </c>
      <c r="J401" s="177" t="str">
        <f t="shared" si="202"/>
        <v/>
      </c>
      <c r="K401" s="1185" t="str">
        <f>IF(op!K289=0,0,op!K289)</f>
        <v/>
      </c>
      <c r="L401" s="872"/>
      <c r="M401" s="860" t="str">
        <f>IF(K401="","",IF(op!M289=0,0,op!M289))</f>
        <v/>
      </c>
      <c r="N401" s="860" t="str">
        <f>IF(K401="","",IF(op!N289=0,0,op!N289))</f>
        <v/>
      </c>
      <c r="O401" s="990" t="str">
        <f t="shared" si="195"/>
        <v/>
      </c>
      <c r="P401" s="991" t="str">
        <f t="shared" si="196"/>
        <v/>
      </c>
      <c r="Q401" s="991" t="str">
        <f t="shared" si="197"/>
        <v/>
      </c>
      <c r="R401" s="872"/>
      <c r="S401" s="934" t="str">
        <f t="shared" si="203"/>
        <v/>
      </c>
      <c r="T401" s="934" t="str">
        <f t="shared" si="204"/>
        <v/>
      </c>
      <c r="U401" s="1055" t="str">
        <f t="shared" si="198"/>
        <v/>
      </c>
      <c r="V401" s="6"/>
      <c r="Z401" s="979" t="str">
        <f t="shared" si="205"/>
        <v/>
      </c>
      <c r="AA401" s="980">
        <f>+tab!$C$156</f>
        <v>0.62</v>
      </c>
      <c r="AB401" s="981" t="e">
        <f t="shared" si="199"/>
        <v>#VALUE!</v>
      </c>
      <c r="AC401" s="981" t="e">
        <f t="shared" si="200"/>
        <v>#VALUE!</v>
      </c>
      <c r="AD401" s="981" t="e">
        <f t="shared" si="201"/>
        <v>#VALUE!</v>
      </c>
      <c r="AE401" s="982" t="e">
        <f t="shared" si="206"/>
        <v>#VALUE!</v>
      </c>
      <c r="AF401" s="982" t="e">
        <f t="shared" si="207"/>
        <v>#VALUE!</v>
      </c>
      <c r="AG401" s="983">
        <f>IF(H401&gt;8,tab!C$157,tab!C$160)</f>
        <v>0.5</v>
      </c>
      <c r="AH401" s="957">
        <f t="shared" si="208"/>
        <v>0</v>
      </c>
      <c r="AI401" s="957">
        <f t="shared" si="209"/>
        <v>0</v>
      </c>
      <c r="AJ401" s="984" t="e">
        <f t="shared" si="210"/>
        <v>#VALUE!</v>
      </c>
      <c r="AK401" s="960" t="e">
        <f t="shared" si="211"/>
        <v>#VALUE!</v>
      </c>
      <c r="AL401" s="959">
        <f t="shared" si="212"/>
        <v>30</v>
      </c>
      <c r="AM401" s="959">
        <f t="shared" si="193"/>
        <v>30</v>
      </c>
      <c r="AN401" s="985">
        <f t="shared" si="213"/>
        <v>0</v>
      </c>
      <c r="AS401" s="198"/>
      <c r="AU401" s="39"/>
      <c r="AV401" s="39"/>
    </row>
    <row r="402" spans="3:48" ht="13.15" customHeight="1" x14ac:dyDescent="0.2">
      <c r="C402" s="35"/>
      <c r="D402" s="175" t="str">
        <f>IF(op!D290=0,"",op!D290)</f>
        <v/>
      </c>
      <c r="E402" s="175" t="str">
        <f>IF(op!E290=0,"",op!E290)</f>
        <v/>
      </c>
      <c r="F402" s="175" t="str">
        <f>IF(op!F290=0,"",op!F290)</f>
        <v/>
      </c>
      <c r="G402" s="38" t="str">
        <f>IF(op!G290="","",op!G290+1)</f>
        <v/>
      </c>
      <c r="H402" s="1184" t="str">
        <f>IF(op!H290=0,"",op!H290)</f>
        <v/>
      </c>
      <c r="I402" s="38" t="str">
        <f>IF(op!I290=0,"",op!I290)</f>
        <v/>
      </c>
      <c r="J402" s="177" t="str">
        <f t="shared" si="202"/>
        <v/>
      </c>
      <c r="K402" s="1185" t="str">
        <f>IF(op!K290=0,0,op!K290)</f>
        <v/>
      </c>
      <c r="L402" s="872"/>
      <c r="M402" s="860" t="str">
        <f>IF(K402="","",IF(op!M290=0,0,op!M290))</f>
        <v/>
      </c>
      <c r="N402" s="860" t="str">
        <f>IF(K402="","",IF(op!N290=0,0,op!N290))</f>
        <v/>
      </c>
      <c r="O402" s="990" t="str">
        <f t="shared" si="195"/>
        <v/>
      </c>
      <c r="P402" s="991" t="str">
        <f t="shared" si="196"/>
        <v/>
      </c>
      <c r="Q402" s="991" t="str">
        <f t="shared" si="197"/>
        <v/>
      </c>
      <c r="R402" s="872"/>
      <c r="S402" s="934" t="str">
        <f t="shared" si="203"/>
        <v/>
      </c>
      <c r="T402" s="934" t="str">
        <f t="shared" si="204"/>
        <v/>
      </c>
      <c r="U402" s="1055" t="str">
        <f t="shared" si="198"/>
        <v/>
      </c>
      <c r="V402" s="6"/>
      <c r="Z402" s="979" t="str">
        <f t="shared" si="205"/>
        <v/>
      </c>
      <c r="AA402" s="980">
        <f>+tab!$C$156</f>
        <v>0.62</v>
      </c>
      <c r="AB402" s="981" t="e">
        <f t="shared" si="199"/>
        <v>#VALUE!</v>
      </c>
      <c r="AC402" s="981" t="e">
        <f t="shared" si="200"/>
        <v>#VALUE!</v>
      </c>
      <c r="AD402" s="981" t="e">
        <f t="shared" si="201"/>
        <v>#VALUE!</v>
      </c>
      <c r="AE402" s="982" t="e">
        <f t="shared" si="206"/>
        <v>#VALUE!</v>
      </c>
      <c r="AF402" s="982" t="e">
        <f t="shared" si="207"/>
        <v>#VALUE!</v>
      </c>
      <c r="AG402" s="983">
        <f>IF(H402&gt;8,tab!C$157,tab!C$160)</f>
        <v>0.5</v>
      </c>
      <c r="AH402" s="957">
        <f t="shared" si="208"/>
        <v>0</v>
      </c>
      <c r="AI402" s="957">
        <f t="shared" si="209"/>
        <v>0</v>
      </c>
      <c r="AJ402" s="984" t="e">
        <f t="shared" si="210"/>
        <v>#VALUE!</v>
      </c>
      <c r="AK402" s="960" t="e">
        <f t="shared" si="211"/>
        <v>#VALUE!</v>
      </c>
      <c r="AL402" s="959">
        <f t="shared" si="212"/>
        <v>30</v>
      </c>
      <c r="AM402" s="959">
        <f t="shared" si="193"/>
        <v>30</v>
      </c>
      <c r="AN402" s="985">
        <f t="shared" si="213"/>
        <v>0</v>
      </c>
      <c r="AS402" s="198"/>
      <c r="AU402" s="39"/>
      <c r="AV402" s="39"/>
    </row>
    <row r="403" spans="3:48" ht="13.15" customHeight="1" x14ac:dyDescent="0.2">
      <c r="C403" s="35"/>
      <c r="D403" s="175" t="str">
        <f>IF(op!D291=0,"",op!D291)</f>
        <v/>
      </c>
      <c r="E403" s="175" t="str">
        <f>IF(op!E291=0,"",op!E291)</f>
        <v/>
      </c>
      <c r="F403" s="175" t="str">
        <f>IF(op!F291=0,"",op!F291)</f>
        <v/>
      </c>
      <c r="G403" s="38" t="str">
        <f>IF(op!G291="","",op!G291+1)</f>
        <v/>
      </c>
      <c r="H403" s="1184" t="str">
        <f>IF(op!H291=0,"",op!H291)</f>
        <v/>
      </c>
      <c r="I403" s="38" t="str">
        <f>IF(op!I291=0,"",op!I291)</f>
        <v/>
      </c>
      <c r="J403" s="177" t="str">
        <f t="shared" si="202"/>
        <v/>
      </c>
      <c r="K403" s="1185" t="str">
        <f>IF(op!K291=0,0,op!K291)</f>
        <v/>
      </c>
      <c r="L403" s="872"/>
      <c r="M403" s="860" t="str">
        <f>IF(K403="","",IF(op!M291=0,0,op!M291))</f>
        <v/>
      </c>
      <c r="N403" s="860" t="str">
        <f>IF(K403="","",IF(op!N291=0,0,op!N291))</f>
        <v/>
      </c>
      <c r="O403" s="990" t="str">
        <f t="shared" si="195"/>
        <v/>
      </c>
      <c r="P403" s="991" t="str">
        <f t="shared" si="196"/>
        <v/>
      </c>
      <c r="Q403" s="991" t="str">
        <f t="shared" si="197"/>
        <v/>
      </c>
      <c r="R403" s="872"/>
      <c r="S403" s="934" t="str">
        <f t="shared" si="203"/>
        <v/>
      </c>
      <c r="T403" s="934" t="str">
        <f t="shared" si="204"/>
        <v/>
      </c>
      <c r="U403" s="1055" t="str">
        <f t="shared" si="198"/>
        <v/>
      </c>
      <c r="V403" s="6"/>
      <c r="Z403" s="979" t="str">
        <f t="shared" si="205"/>
        <v/>
      </c>
      <c r="AA403" s="980">
        <f>+tab!$C$156</f>
        <v>0.62</v>
      </c>
      <c r="AB403" s="981" t="e">
        <f t="shared" si="199"/>
        <v>#VALUE!</v>
      </c>
      <c r="AC403" s="981" t="e">
        <f t="shared" si="200"/>
        <v>#VALUE!</v>
      </c>
      <c r="AD403" s="981" t="e">
        <f t="shared" si="201"/>
        <v>#VALUE!</v>
      </c>
      <c r="AE403" s="982" t="e">
        <f t="shared" si="206"/>
        <v>#VALUE!</v>
      </c>
      <c r="AF403" s="982" t="e">
        <f t="shared" si="207"/>
        <v>#VALUE!</v>
      </c>
      <c r="AG403" s="983">
        <f>IF(H403&gt;8,tab!C$157,tab!C$160)</f>
        <v>0.5</v>
      </c>
      <c r="AH403" s="957">
        <f t="shared" si="208"/>
        <v>0</v>
      </c>
      <c r="AI403" s="957">
        <f t="shared" si="209"/>
        <v>0</v>
      </c>
      <c r="AJ403" s="984" t="e">
        <f t="shared" si="210"/>
        <v>#VALUE!</v>
      </c>
      <c r="AK403" s="960" t="e">
        <f t="shared" si="211"/>
        <v>#VALUE!</v>
      </c>
      <c r="AL403" s="959">
        <f t="shared" si="212"/>
        <v>30</v>
      </c>
      <c r="AM403" s="959">
        <f t="shared" si="193"/>
        <v>30</v>
      </c>
      <c r="AN403" s="985">
        <f t="shared" si="213"/>
        <v>0</v>
      </c>
      <c r="AS403" s="198"/>
      <c r="AU403" s="39"/>
      <c r="AV403" s="39"/>
    </row>
    <row r="404" spans="3:48" ht="13.15" customHeight="1" x14ac:dyDescent="0.2">
      <c r="C404" s="35"/>
      <c r="D404" s="175" t="str">
        <f>IF(op!D292=0,"",op!D292)</f>
        <v/>
      </c>
      <c r="E404" s="175" t="str">
        <f>IF(op!E292=0,"",op!E292)</f>
        <v/>
      </c>
      <c r="F404" s="175" t="str">
        <f>IF(op!F292=0,"",op!F292)</f>
        <v/>
      </c>
      <c r="G404" s="38" t="str">
        <f>IF(op!G292="","",op!G292+1)</f>
        <v/>
      </c>
      <c r="H404" s="1184" t="str">
        <f>IF(op!H292=0,"",op!H292)</f>
        <v/>
      </c>
      <c r="I404" s="38" t="str">
        <f>IF(op!I292=0,"",op!I292)</f>
        <v/>
      </c>
      <c r="J404" s="177" t="str">
        <f t="shared" si="202"/>
        <v/>
      </c>
      <c r="K404" s="1185" t="str">
        <f>IF(op!K292=0,0,op!K292)</f>
        <v/>
      </c>
      <c r="L404" s="872"/>
      <c r="M404" s="860" t="str">
        <f>IF(K404="","",IF(op!M292=0,0,op!M292))</f>
        <v/>
      </c>
      <c r="N404" s="860" t="str">
        <f>IF(K404="","",IF(op!N292=0,0,op!N292))</f>
        <v/>
      </c>
      <c r="O404" s="990" t="str">
        <f t="shared" si="195"/>
        <v/>
      </c>
      <c r="P404" s="991" t="str">
        <f t="shared" si="196"/>
        <v/>
      </c>
      <c r="Q404" s="991" t="str">
        <f t="shared" si="197"/>
        <v/>
      </c>
      <c r="R404" s="872"/>
      <c r="S404" s="934" t="str">
        <f t="shared" si="203"/>
        <v/>
      </c>
      <c r="T404" s="934" t="str">
        <f t="shared" si="204"/>
        <v/>
      </c>
      <c r="U404" s="1055" t="str">
        <f t="shared" si="198"/>
        <v/>
      </c>
      <c r="V404" s="6"/>
      <c r="Z404" s="979" t="str">
        <f t="shared" si="205"/>
        <v/>
      </c>
      <c r="AA404" s="980">
        <f>+tab!$C$156</f>
        <v>0.62</v>
      </c>
      <c r="AB404" s="981" t="e">
        <f t="shared" si="199"/>
        <v>#VALUE!</v>
      </c>
      <c r="AC404" s="981" t="e">
        <f t="shared" si="200"/>
        <v>#VALUE!</v>
      </c>
      <c r="AD404" s="981" t="e">
        <f t="shared" si="201"/>
        <v>#VALUE!</v>
      </c>
      <c r="AE404" s="982" t="e">
        <f t="shared" si="206"/>
        <v>#VALUE!</v>
      </c>
      <c r="AF404" s="982" t="e">
        <f t="shared" si="207"/>
        <v>#VALUE!</v>
      </c>
      <c r="AG404" s="983">
        <f>IF(H404&gt;8,tab!C$157,tab!C$160)</f>
        <v>0.5</v>
      </c>
      <c r="AH404" s="957">
        <f t="shared" si="208"/>
        <v>0</v>
      </c>
      <c r="AI404" s="957">
        <f t="shared" si="209"/>
        <v>0</v>
      </c>
      <c r="AJ404" s="984" t="e">
        <f t="shared" si="210"/>
        <v>#VALUE!</v>
      </c>
      <c r="AK404" s="960" t="e">
        <f t="shared" si="211"/>
        <v>#VALUE!</v>
      </c>
      <c r="AL404" s="959">
        <f t="shared" si="212"/>
        <v>30</v>
      </c>
      <c r="AM404" s="959">
        <f t="shared" si="193"/>
        <v>30</v>
      </c>
      <c r="AN404" s="985">
        <f t="shared" si="213"/>
        <v>0</v>
      </c>
      <c r="AS404" s="198"/>
      <c r="AU404" s="39"/>
      <c r="AV404" s="39"/>
    </row>
    <row r="405" spans="3:48" ht="13.15" customHeight="1" x14ac:dyDescent="0.2">
      <c r="C405" s="35"/>
      <c r="D405" s="175" t="str">
        <f>IF(op!D293=0,"",op!D293)</f>
        <v/>
      </c>
      <c r="E405" s="175" t="str">
        <f>IF(op!E293=0,"",op!E293)</f>
        <v/>
      </c>
      <c r="F405" s="175" t="str">
        <f>IF(op!F293=0,"",op!F293)</f>
        <v/>
      </c>
      <c r="G405" s="38" t="str">
        <f>IF(op!G293="","",op!G293+1)</f>
        <v/>
      </c>
      <c r="H405" s="1184" t="str">
        <f>IF(op!H293=0,"",op!H293)</f>
        <v/>
      </c>
      <c r="I405" s="38" t="str">
        <f>IF(op!I293=0,"",op!I293)</f>
        <v/>
      </c>
      <c r="J405" s="177" t="str">
        <f t="shared" si="202"/>
        <v/>
      </c>
      <c r="K405" s="1185" t="str">
        <f>IF(op!K293=0,0,op!K293)</f>
        <v/>
      </c>
      <c r="L405" s="872"/>
      <c r="M405" s="860" t="str">
        <f>IF(K405="","",IF(op!M293=0,0,op!M293))</f>
        <v/>
      </c>
      <c r="N405" s="860" t="str">
        <f>IF(K405="","",IF(op!N293=0,0,op!N293))</f>
        <v/>
      </c>
      <c r="O405" s="990" t="str">
        <f t="shared" si="195"/>
        <v/>
      </c>
      <c r="P405" s="991" t="str">
        <f t="shared" si="196"/>
        <v/>
      </c>
      <c r="Q405" s="991" t="str">
        <f t="shared" si="197"/>
        <v/>
      </c>
      <c r="R405" s="872"/>
      <c r="S405" s="934" t="str">
        <f t="shared" si="203"/>
        <v/>
      </c>
      <c r="T405" s="934" t="str">
        <f t="shared" si="204"/>
        <v/>
      </c>
      <c r="U405" s="1055" t="str">
        <f t="shared" si="198"/>
        <v/>
      </c>
      <c r="V405" s="6"/>
      <c r="Z405" s="979" t="str">
        <f t="shared" si="205"/>
        <v/>
      </c>
      <c r="AA405" s="980">
        <f>+tab!$C$156</f>
        <v>0.62</v>
      </c>
      <c r="AB405" s="981" t="e">
        <f t="shared" si="199"/>
        <v>#VALUE!</v>
      </c>
      <c r="AC405" s="981" t="e">
        <f t="shared" si="200"/>
        <v>#VALUE!</v>
      </c>
      <c r="AD405" s="981" t="e">
        <f t="shared" si="201"/>
        <v>#VALUE!</v>
      </c>
      <c r="AE405" s="982" t="e">
        <f t="shared" si="206"/>
        <v>#VALUE!</v>
      </c>
      <c r="AF405" s="982" t="e">
        <f t="shared" si="207"/>
        <v>#VALUE!</v>
      </c>
      <c r="AG405" s="983">
        <f>IF(H405&gt;8,tab!C$157,tab!C$160)</f>
        <v>0.5</v>
      </c>
      <c r="AH405" s="957">
        <f t="shared" si="208"/>
        <v>0</v>
      </c>
      <c r="AI405" s="957">
        <f t="shared" si="209"/>
        <v>0</v>
      </c>
      <c r="AJ405" s="984" t="e">
        <f t="shared" si="210"/>
        <v>#VALUE!</v>
      </c>
      <c r="AK405" s="960" t="e">
        <f t="shared" si="211"/>
        <v>#VALUE!</v>
      </c>
      <c r="AL405" s="959">
        <f t="shared" si="212"/>
        <v>30</v>
      </c>
      <c r="AM405" s="959">
        <f t="shared" si="193"/>
        <v>30</v>
      </c>
      <c r="AN405" s="985">
        <f t="shared" si="213"/>
        <v>0</v>
      </c>
      <c r="AS405" s="198"/>
      <c r="AU405" s="39"/>
      <c r="AV405" s="39"/>
    </row>
    <row r="406" spans="3:48" ht="13.15" customHeight="1" x14ac:dyDescent="0.2">
      <c r="C406" s="35"/>
      <c r="D406" s="175" t="str">
        <f>IF(op!D294=0,"",op!D294)</f>
        <v/>
      </c>
      <c r="E406" s="175" t="str">
        <f>IF(op!E294=0,"",op!E294)</f>
        <v/>
      </c>
      <c r="F406" s="175" t="str">
        <f>IF(op!F294=0,"",op!F294)</f>
        <v/>
      </c>
      <c r="G406" s="38" t="str">
        <f>IF(op!G294="","",op!G294+1)</f>
        <v/>
      </c>
      <c r="H406" s="1184" t="str">
        <f>IF(op!H294=0,"",op!H294)</f>
        <v/>
      </c>
      <c r="I406" s="38" t="str">
        <f>IF(op!I294=0,"",op!I294)</f>
        <v/>
      </c>
      <c r="J406" s="177" t="str">
        <f t="shared" si="202"/>
        <v/>
      </c>
      <c r="K406" s="1185" t="str">
        <f>IF(op!K294=0,0,op!K294)</f>
        <v/>
      </c>
      <c r="L406" s="872"/>
      <c r="M406" s="860" t="str">
        <f>IF(K406="","",IF(op!M294=0,0,op!M294))</f>
        <v/>
      </c>
      <c r="N406" s="860" t="str">
        <f>IF(K406="","",IF(op!N294=0,0,op!N294))</f>
        <v/>
      </c>
      <c r="O406" s="990" t="str">
        <f t="shared" si="195"/>
        <v/>
      </c>
      <c r="P406" s="991" t="str">
        <f t="shared" si="196"/>
        <v/>
      </c>
      <c r="Q406" s="991" t="str">
        <f t="shared" si="197"/>
        <v/>
      </c>
      <c r="R406" s="872"/>
      <c r="S406" s="934" t="str">
        <f t="shared" si="203"/>
        <v/>
      </c>
      <c r="T406" s="934" t="str">
        <f t="shared" si="204"/>
        <v/>
      </c>
      <c r="U406" s="1055" t="str">
        <f t="shared" si="198"/>
        <v/>
      </c>
      <c r="V406" s="6"/>
      <c r="Z406" s="979" t="str">
        <f t="shared" si="205"/>
        <v/>
      </c>
      <c r="AA406" s="980">
        <f>+tab!$C$156</f>
        <v>0.62</v>
      </c>
      <c r="AB406" s="981" t="e">
        <f t="shared" si="199"/>
        <v>#VALUE!</v>
      </c>
      <c r="AC406" s="981" t="e">
        <f t="shared" si="200"/>
        <v>#VALUE!</v>
      </c>
      <c r="AD406" s="981" t="e">
        <f t="shared" si="201"/>
        <v>#VALUE!</v>
      </c>
      <c r="AE406" s="982" t="e">
        <f t="shared" si="206"/>
        <v>#VALUE!</v>
      </c>
      <c r="AF406" s="982" t="e">
        <f t="shared" si="207"/>
        <v>#VALUE!</v>
      </c>
      <c r="AG406" s="983">
        <f>IF(H406&gt;8,tab!C$157,tab!C$160)</f>
        <v>0.5</v>
      </c>
      <c r="AH406" s="957">
        <f t="shared" si="208"/>
        <v>0</v>
      </c>
      <c r="AI406" s="957">
        <f t="shared" si="209"/>
        <v>0</v>
      </c>
      <c r="AJ406" s="984" t="e">
        <f t="shared" si="210"/>
        <v>#VALUE!</v>
      </c>
      <c r="AK406" s="960" t="e">
        <f t="shared" si="211"/>
        <v>#VALUE!</v>
      </c>
      <c r="AL406" s="959">
        <f t="shared" si="212"/>
        <v>30</v>
      </c>
      <c r="AM406" s="959">
        <f t="shared" si="193"/>
        <v>30</v>
      </c>
      <c r="AN406" s="985">
        <f t="shared" si="213"/>
        <v>0</v>
      </c>
      <c r="AS406" s="198"/>
      <c r="AU406" s="39"/>
      <c r="AV406" s="39"/>
    </row>
    <row r="407" spans="3:48" ht="13.15" customHeight="1" x14ac:dyDescent="0.2">
      <c r="C407" s="35"/>
      <c r="D407" s="175" t="str">
        <f>IF(op!D295=0,"",op!D295)</f>
        <v/>
      </c>
      <c r="E407" s="175" t="str">
        <f>IF(op!E295=0,"",op!E295)</f>
        <v/>
      </c>
      <c r="F407" s="175" t="str">
        <f>IF(op!F295=0,"",op!F295)</f>
        <v/>
      </c>
      <c r="G407" s="38" t="str">
        <f>IF(op!G295="","",op!G295+1)</f>
        <v/>
      </c>
      <c r="H407" s="1184" t="str">
        <f>IF(op!H295=0,"",op!H295)</f>
        <v/>
      </c>
      <c r="I407" s="38" t="str">
        <f>IF(op!I295=0,"",op!I295)</f>
        <v/>
      </c>
      <c r="J407" s="177" t="str">
        <f t="shared" si="202"/>
        <v/>
      </c>
      <c r="K407" s="1185" t="str">
        <f>IF(op!K295=0,0,op!K295)</f>
        <v/>
      </c>
      <c r="L407" s="872"/>
      <c r="M407" s="860" t="str">
        <f>IF(K407="","",IF(op!M295=0,0,op!M295))</f>
        <v/>
      </c>
      <c r="N407" s="860" t="str">
        <f>IF(K407="","",IF(op!N295=0,0,op!N295))</f>
        <v/>
      </c>
      <c r="O407" s="990" t="str">
        <f t="shared" si="195"/>
        <v/>
      </c>
      <c r="P407" s="991" t="str">
        <f t="shared" si="196"/>
        <v/>
      </c>
      <c r="Q407" s="991" t="str">
        <f t="shared" si="197"/>
        <v/>
      </c>
      <c r="R407" s="872"/>
      <c r="S407" s="934" t="str">
        <f t="shared" si="203"/>
        <v/>
      </c>
      <c r="T407" s="934" t="str">
        <f t="shared" si="204"/>
        <v/>
      </c>
      <c r="U407" s="1055" t="str">
        <f t="shared" si="198"/>
        <v/>
      </c>
      <c r="V407" s="6"/>
      <c r="Z407" s="979" t="str">
        <f t="shared" si="205"/>
        <v/>
      </c>
      <c r="AA407" s="980">
        <f>+tab!$C$156</f>
        <v>0.62</v>
      </c>
      <c r="AB407" s="981" t="e">
        <f t="shared" si="199"/>
        <v>#VALUE!</v>
      </c>
      <c r="AC407" s="981" t="e">
        <f t="shared" si="200"/>
        <v>#VALUE!</v>
      </c>
      <c r="AD407" s="981" t="e">
        <f t="shared" si="201"/>
        <v>#VALUE!</v>
      </c>
      <c r="AE407" s="982" t="e">
        <f t="shared" si="206"/>
        <v>#VALUE!</v>
      </c>
      <c r="AF407" s="982" t="e">
        <f t="shared" si="207"/>
        <v>#VALUE!</v>
      </c>
      <c r="AG407" s="983">
        <f>IF(H407&gt;8,tab!C$157,tab!C$160)</f>
        <v>0.5</v>
      </c>
      <c r="AH407" s="957">
        <f t="shared" si="208"/>
        <v>0</v>
      </c>
      <c r="AI407" s="957">
        <f t="shared" si="209"/>
        <v>0</v>
      </c>
      <c r="AJ407" s="984" t="e">
        <f t="shared" si="210"/>
        <v>#VALUE!</v>
      </c>
      <c r="AK407" s="960" t="e">
        <f t="shared" si="211"/>
        <v>#VALUE!</v>
      </c>
      <c r="AL407" s="959">
        <f t="shared" si="212"/>
        <v>30</v>
      </c>
      <c r="AM407" s="959">
        <f t="shared" si="193"/>
        <v>30</v>
      </c>
      <c r="AN407" s="985">
        <f t="shared" si="213"/>
        <v>0</v>
      </c>
      <c r="AS407" s="198"/>
      <c r="AU407" s="39"/>
      <c r="AV407" s="39"/>
    </row>
    <row r="408" spans="3:48" ht="13.15" customHeight="1" x14ac:dyDescent="0.2">
      <c r="C408" s="35"/>
      <c r="D408" s="175" t="str">
        <f>IF(op!D296=0,"",op!D296)</f>
        <v/>
      </c>
      <c r="E408" s="175" t="str">
        <f>IF(op!E296=0,"",op!E296)</f>
        <v/>
      </c>
      <c r="F408" s="175" t="str">
        <f>IF(op!F296=0,"",op!F296)</f>
        <v/>
      </c>
      <c r="G408" s="38" t="str">
        <f>IF(op!G296="","",op!G296+1)</f>
        <v/>
      </c>
      <c r="H408" s="1184" t="str">
        <f>IF(op!H296=0,"",op!H296)</f>
        <v/>
      </c>
      <c r="I408" s="38" t="str">
        <f>IF(op!I296=0,"",op!I296)</f>
        <v/>
      </c>
      <c r="J408" s="177" t="str">
        <f t="shared" si="202"/>
        <v/>
      </c>
      <c r="K408" s="1185" t="str">
        <f>IF(op!K296=0,0,op!K296)</f>
        <v/>
      </c>
      <c r="L408" s="872"/>
      <c r="M408" s="860" t="str">
        <f>IF(K408="","",IF(op!M296=0,0,op!M296))</f>
        <v/>
      </c>
      <c r="N408" s="860" t="str">
        <f>IF(K408="","",IF(op!N296=0,0,op!N296))</f>
        <v/>
      </c>
      <c r="O408" s="990" t="str">
        <f t="shared" si="195"/>
        <v/>
      </c>
      <c r="P408" s="991" t="str">
        <f t="shared" si="196"/>
        <v/>
      </c>
      <c r="Q408" s="991" t="str">
        <f t="shared" si="197"/>
        <v/>
      </c>
      <c r="R408" s="872"/>
      <c r="S408" s="934" t="str">
        <f t="shared" si="203"/>
        <v/>
      </c>
      <c r="T408" s="934" t="str">
        <f t="shared" si="204"/>
        <v/>
      </c>
      <c r="U408" s="1055" t="str">
        <f t="shared" si="198"/>
        <v/>
      </c>
      <c r="V408" s="6"/>
      <c r="Z408" s="979" t="str">
        <f t="shared" si="205"/>
        <v/>
      </c>
      <c r="AA408" s="980">
        <f>+tab!$C$156</f>
        <v>0.62</v>
      </c>
      <c r="AB408" s="981" t="e">
        <f t="shared" si="199"/>
        <v>#VALUE!</v>
      </c>
      <c r="AC408" s="981" t="e">
        <f t="shared" si="200"/>
        <v>#VALUE!</v>
      </c>
      <c r="AD408" s="981" t="e">
        <f t="shared" si="201"/>
        <v>#VALUE!</v>
      </c>
      <c r="AE408" s="982" t="e">
        <f t="shared" si="206"/>
        <v>#VALUE!</v>
      </c>
      <c r="AF408" s="982" t="e">
        <f t="shared" si="207"/>
        <v>#VALUE!</v>
      </c>
      <c r="AG408" s="983">
        <f>IF(H408&gt;8,tab!C$157,tab!C$160)</f>
        <v>0.5</v>
      </c>
      <c r="AH408" s="957">
        <f t="shared" si="208"/>
        <v>0</v>
      </c>
      <c r="AI408" s="957">
        <f t="shared" si="209"/>
        <v>0</v>
      </c>
      <c r="AJ408" s="984" t="e">
        <f t="shared" si="210"/>
        <v>#VALUE!</v>
      </c>
      <c r="AK408" s="960" t="e">
        <f t="shared" si="211"/>
        <v>#VALUE!</v>
      </c>
      <c r="AL408" s="959">
        <f t="shared" si="212"/>
        <v>30</v>
      </c>
      <c r="AM408" s="959">
        <f t="shared" si="193"/>
        <v>30</v>
      </c>
      <c r="AN408" s="985">
        <f t="shared" si="213"/>
        <v>0</v>
      </c>
      <c r="AS408" s="198"/>
      <c r="AU408" s="39"/>
      <c r="AV408" s="39"/>
    </row>
    <row r="409" spans="3:48" ht="13.15" customHeight="1" x14ac:dyDescent="0.2">
      <c r="C409" s="35"/>
      <c r="D409" s="175" t="str">
        <f>IF(op!D297=0,"",op!D297)</f>
        <v/>
      </c>
      <c r="E409" s="175" t="str">
        <f>IF(op!E297=0,"",op!E297)</f>
        <v/>
      </c>
      <c r="F409" s="175" t="str">
        <f>IF(op!F297=0,"",op!F297)</f>
        <v/>
      </c>
      <c r="G409" s="38" t="str">
        <f>IF(op!G297="","",op!G297+1)</f>
        <v/>
      </c>
      <c r="H409" s="1184" t="str">
        <f>IF(op!H297=0,"",op!H297)</f>
        <v/>
      </c>
      <c r="I409" s="38" t="str">
        <f>IF(op!I297=0,"",op!I297)</f>
        <v/>
      </c>
      <c r="J409" s="177" t="str">
        <f t="shared" si="202"/>
        <v/>
      </c>
      <c r="K409" s="1185" t="str">
        <f>IF(op!K297=0,0,op!K297)</f>
        <v/>
      </c>
      <c r="L409" s="872"/>
      <c r="M409" s="860" t="str">
        <f>IF(K409="","",IF(op!M297=0,0,op!M297))</f>
        <v/>
      </c>
      <c r="N409" s="860" t="str">
        <f>IF(K409="","",IF(op!N297=0,0,op!N297))</f>
        <v/>
      </c>
      <c r="O409" s="990" t="str">
        <f t="shared" si="195"/>
        <v/>
      </c>
      <c r="P409" s="991" t="str">
        <f t="shared" si="196"/>
        <v/>
      </c>
      <c r="Q409" s="991" t="str">
        <f t="shared" si="197"/>
        <v/>
      </c>
      <c r="R409" s="872"/>
      <c r="S409" s="934" t="str">
        <f t="shared" si="203"/>
        <v/>
      </c>
      <c r="T409" s="934" t="str">
        <f t="shared" si="204"/>
        <v/>
      </c>
      <c r="U409" s="1055" t="str">
        <f t="shared" si="198"/>
        <v/>
      </c>
      <c r="V409" s="6"/>
      <c r="Z409" s="979" t="str">
        <f t="shared" si="205"/>
        <v/>
      </c>
      <c r="AA409" s="980">
        <f>+tab!$C$156</f>
        <v>0.62</v>
      </c>
      <c r="AB409" s="981" t="e">
        <f t="shared" si="199"/>
        <v>#VALUE!</v>
      </c>
      <c r="AC409" s="981" t="e">
        <f t="shared" si="200"/>
        <v>#VALUE!</v>
      </c>
      <c r="AD409" s="981" t="e">
        <f t="shared" si="201"/>
        <v>#VALUE!</v>
      </c>
      <c r="AE409" s="982" t="e">
        <f t="shared" si="206"/>
        <v>#VALUE!</v>
      </c>
      <c r="AF409" s="982" t="e">
        <f t="shared" si="207"/>
        <v>#VALUE!</v>
      </c>
      <c r="AG409" s="983">
        <f>IF(H409&gt;8,tab!C$157,tab!C$160)</f>
        <v>0.5</v>
      </c>
      <c r="AH409" s="957">
        <f t="shared" si="208"/>
        <v>0</v>
      </c>
      <c r="AI409" s="957">
        <f t="shared" si="209"/>
        <v>0</v>
      </c>
      <c r="AJ409" s="984" t="e">
        <f t="shared" si="210"/>
        <v>#VALUE!</v>
      </c>
      <c r="AK409" s="960" t="e">
        <f t="shared" si="211"/>
        <v>#VALUE!</v>
      </c>
      <c r="AL409" s="959">
        <f t="shared" si="212"/>
        <v>30</v>
      </c>
      <c r="AM409" s="959">
        <f t="shared" si="193"/>
        <v>30</v>
      </c>
      <c r="AN409" s="985">
        <f t="shared" si="213"/>
        <v>0</v>
      </c>
      <c r="AS409" s="198"/>
      <c r="AU409" s="39"/>
      <c r="AV409" s="39"/>
    </row>
    <row r="410" spans="3:48" ht="13.15" customHeight="1" x14ac:dyDescent="0.2">
      <c r="C410" s="35"/>
      <c r="D410" s="175" t="str">
        <f>IF(op!D298=0,"",op!D298)</f>
        <v/>
      </c>
      <c r="E410" s="175" t="str">
        <f>IF(op!E298=0,"",op!E298)</f>
        <v/>
      </c>
      <c r="F410" s="175" t="str">
        <f>IF(op!F298=0,"",op!F298)</f>
        <v/>
      </c>
      <c r="G410" s="38" t="str">
        <f>IF(op!G298="","",op!G298+1)</f>
        <v/>
      </c>
      <c r="H410" s="1184" t="str">
        <f>IF(op!H298=0,"",op!H298)</f>
        <v/>
      </c>
      <c r="I410" s="38" t="str">
        <f>IF(op!I298=0,"",op!I298)</f>
        <v/>
      </c>
      <c r="J410" s="177" t="str">
        <f t="shared" si="202"/>
        <v/>
      </c>
      <c r="K410" s="1185" t="str">
        <f>IF(op!K298=0,0,op!K298)</f>
        <v/>
      </c>
      <c r="L410" s="872"/>
      <c r="M410" s="860" t="str">
        <f>IF(K410="","",IF(op!M298=0,0,op!M298))</f>
        <v/>
      </c>
      <c r="N410" s="860" t="str">
        <f>IF(K410="","",IF(op!N298=0,0,op!N298))</f>
        <v/>
      </c>
      <c r="O410" s="990" t="str">
        <f t="shared" si="195"/>
        <v/>
      </c>
      <c r="P410" s="991" t="str">
        <f t="shared" si="196"/>
        <v/>
      </c>
      <c r="Q410" s="991" t="str">
        <f t="shared" si="197"/>
        <v/>
      </c>
      <c r="R410" s="872"/>
      <c r="S410" s="934" t="str">
        <f t="shared" si="203"/>
        <v/>
      </c>
      <c r="T410" s="934" t="str">
        <f t="shared" si="204"/>
        <v/>
      </c>
      <c r="U410" s="1055" t="str">
        <f t="shared" si="198"/>
        <v/>
      </c>
      <c r="V410" s="6"/>
      <c r="Z410" s="979" t="str">
        <f t="shared" si="205"/>
        <v/>
      </c>
      <c r="AA410" s="980">
        <f>+tab!$C$156</f>
        <v>0.62</v>
      </c>
      <c r="AB410" s="981" t="e">
        <f t="shared" si="199"/>
        <v>#VALUE!</v>
      </c>
      <c r="AC410" s="981" t="e">
        <f t="shared" si="200"/>
        <v>#VALUE!</v>
      </c>
      <c r="AD410" s="981" t="e">
        <f t="shared" si="201"/>
        <v>#VALUE!</v>
      </c>
      <c r="AE410" s="982" t="e">
        <f t="shared" si="206"/>
        <v>#VALUE!</v>
      </c>
      <c r="AF410" s="982" t="e">
        <f t="shared" si="207"/>
        <v>#VALUE!</v>
      </c>
      <c r="AG410" s="983">
        <f>IF(H410&gt;8,tab!C$157,tab!C$160)</f>
        <v>0.5</v>
      </c>
      <c r="AH410" s="957">
        <f t="shared" si="208"/>
        <v>0</v>
      </c>
      <c r="AI410" s="957">
        <f t="shared" si="209"/>
        <v>0</v>
      </c>
      <c r="AJ410" s="984" t="e">
        <f t="shared" si="210"/>
        <v>#VALUE!</v>
      </c>
      <c r="AK410" s="960" t="e">
        <f t="shared" si="211"/>
        <v>#VALUE!</v>
      </c>
      <c r="AL410" s="959">
        <f t="shared" si="212"/>
        <v>30</v>
      </c>
      <c r="AM410" s="959">
        <f t="shared" si="193"/>
        <v>30</v>
      </c>
      <c r="AN410" s="985">
        <f t="shared" si="213"/>
        <v>0</v>
      </c>
      <c r="AS410" s="198"/>
      <c r="AU410" s="39"/>
      <c r="AV410" s="39"/>
    </row>
    <row r="411" spans="3:48" ht="13.15" customHeight="1" x14ac:dyDescent="0.2">
      <c r="C411" s="35"/>
      <c r="D411" s="175" t="str">
        <f>IF(op!D299=0,"",op!D299)</f>
        <v/>
      </c>
      <c r="E411" s="175" t="str">
        <f>IF(op!E299=0,"",op!E299)</f>
        <v/>
      </c>
      <c r="F411" s="175" t="str">
        <f>IF(op!F299=0,"",op!F299)</f>
        <v/>
      </c>
      <c r="G411" s="38" t="str">
        <f>IF(op!G299="","",op!G299+1)</f>
        <v/>
      </c>
      <c r="H411" s="1184" t="str">
        <f>IF(op!H299=0,"",op!H299)</f>
        <v/>
      </c>
      <c r="I411" s="38" t="str">
        <f>IF(op!I299=0,"",op!I299)</f>
        <v/>
      </c>
      <c r="J411" s="177" t="str">
        <f t="shared" si="202"/>
        <v/>
      </c>
      <c r="K411" s="1185" t="str">
        <f>IF(op!K299=0,0,op!K299)</f>
        <v/>
      </c>
      <c r="L411" s="872"/>
      <c r="M411" s="860" t="str">
        <f>IF(K411="","",IF(op!M299=0,0,op!M299))</f>
        <v/>
      </c>
      <c r="N411" s="860" t="str">
        <f>IF(K411="","",IF(op!N299=0,0,op!N299))</f>
        <v/>
      </c>
      <c r="O411" s="990" t="str">
        <f t="shared" si="195"/>
        <v/>
      </c>
      <c r="P411" s="991" t="str">
        <f t="shared" si="196"/>
        <v/>
      </c>
      <c r="Q411" s="991" t="str">
        <f t="shared" si="197"/>
        <v/>
      </c>
      <c r="R411" s="872"/>
      <c r="S411" s="934" t="str">
        <f t="shared" si="203"/>
        <v/>
      </c>
      <c r="T411" s="934" t="str">
        <f t="shared" si="204"/>
        <v/>
      </c>
      <c r="U411" s="1055" t="str">
        <f t="shared" si="198"/>
        <v/>
      </c>
      <c r="V411" s="6"/>
      <c r="Z411" s="979" t="str">
        <f t="shared" si="205"/>
        <v/>
      </c>
      <c r="AA411" s="980">
        <f>+tab!$C$156</f>
        <v>0.62</v>
      </c>
      <c r="AB411" s="981" t="e">
        <f t="shared" si="199"/>
        <v>#VALUE!</v>
      </c>
      <c r="AC411" s="981" t="e">
        <f t="shared" si="200"/>
        <v>#VALUE!</v>
      </c>
      <c r="AD411" s="981" t="e">
        <f t="shared" si="201"/>
        <v>#VALUE!</v>
      </c>
      <c r="AE411" s="982" t="e">
        <f t="shared" si="206"/>
        <v>#VALUE!</v>
      </c>
      <c r="AF411" s="982" t="e">
        <f t="shared" si="207"/>
        <v>#VALUE!</v>
      </c>
      <c r="AG411" s="983">
        <f>IF(H411&gt;8,tab!C$157,tab!C$160)</f>
        <v>0.5</v>
      </c>
      <c r="AH411" s="957">
        <f t="shared" si="208"/>
        <v>0</v>
      </c>
      <c r="AI411" s="957">
        <f t="shared" si="209"/>
        <v>0</v>
      </c>
      <c r="AJ411" s="984" t="e">
        <f t="shared" si="210"/>
        <v>#VALUE!</v>
      </c>
      <c r="AK411" s="960" t="e">
        <f t="shared" si="211"/>
        <v>#VALUE!</v>
      </c>
      <c r="AL411" s="959">
        <f t="shared" si="212"/>
        <v>30</v>
      </c>
      <c r="AM411" s="959">
        <f t="shared" si="193"/>
        <v>30</v>
      </c>
      <c r="AN411" s="985">
        <f t="shared" si="213"/>
        <v>0</v>
      </c>
      <c r="AS411" s="198"/>
      <c r="AU411" s="39"/>
      <c r="AV411" s="39"/>
    </row>
    <row r="412" spans="3:48" ht="13.15" customHeight="1" x14ac:dyDescent="0.2">
      <c r="C412" s="35"/>
      <c r="D412" s="175" t="str">
        <f>IF(op!D300=0,"",op!D300)</f>
        <v/>
      </c>
      <c r="E412" s="175" t="str">
        <f>IF(op!E300=0,"",op!E300)</f>
        <v/>
      </c>
      <c r="F412" s="175" t="str">
        <f>IF(op!F300=0,"",op!F300)</f>
        <v/>
      </c>
      <c r="G412" s="38" t="str">
        <f>IF(op!G300="","",op!G300+1)</f>
        <v/>
      </c>
      <c r="H412" s="1184" t="str">
        <f>IF(op!H300=0,"",op!H300)</f>
        <v/>
      </c>
      <c r="I412" s="38" t="str">
        <f>IF(op!I300=0,"",op!I300)</f>
        <v/>
      </c>
      <c r="J412" s="177" t="str">
        <f t="shared" si="202"/>
        <v/>
      </c>
      <c r="K412" s="1185" t="str">
        <f>IF(op!K300=0,0,op!K300)</f>
        <v/>
      </c>
      <c r="L412" s="872"/>
      <c r="M412" s="860" t="str">
        <f>IF(K412="","",IF(op!M300=0,0,op!M300))</f>
        <v/>
      </c>
      <c r="N412" s="860" t="str">
        <f>IF(K412="","",IF(op!N300=0,0,op!N300))</f>
        <v/>
      </c>
      <c r="O412" s="990" t="str">
        <f t="shared" si="195"/>
        <v/>
      </c>
      <c r="P412" s="991" t="str">
        <f t="shared" si="196"/>
        <v/>
      </c>
      <c r="Q412" s="991" t="str">
        <f t="shared" si="197"/>
        <v/>
      </c>
      <c r="R412" s="872"/>
      <c r="S412" s="934" t="str">
        <f t="shared" si="203"/>
        <v/>
      </c>
      <c r="T412" s="934" t="str">
        <f t="shared" si="204"/>
        <v/>
      </c>
      <c r="U412" s="1055" t="str">
        <f t="shared" si="198"/>
        <v/>
      </c>
      <c r="V412" s="6"/>
      <c r="Z412" s="979" t="str">
        <f t="shared" si="205"/>
        <v/>
      </c>
      <c r="AA412" s="980">
        <f>+tab!$C$156</f>
        <v>0.62</v>
      </c>
      <c r="AB412" s="981" t="e">
        <f t="shared" si="199"/>
        <v>#VALUE!</v>
      </c>
      <c r="AC412" s="981" t="e">
        <f t="shared" si="200"/>
        <v>#VALUE!</v>
      </c>
      <c r="AD412" s="981" t="e">
        <f t="shared" si="201"/>
        <v>#VALUE!</v>
      </c>
      <c r="AE412" s="982" t="e">
        <f t="shared" si="206"/>
        <v>#VALUE!</v>
      </c>
      <c r="AF412" s="982" t="e">
        <f t="shared" si="207"/>
        <v>#VALUE!</v>
      </c>
      <c r="AG412" s="983">
        <f>IF(H412&gt;8,tab!C$157,tab!C$160)</f>
        <v>0.5</v>
      </c>
      <c r="AH412" s="957">
        <f t="shared" si="208"/>
        <v>0</v>
      </c>
      <c r="AI412" s="957">
        <f t="shared" si="209"/>
        <v>0</v>
      </c>
      <c r="AJ412" s="984" t="e">
        <f t="shared" si="210"/>
        <v>#VALUE!</v>
      </c>
      <c r="AK412" s="960" t="e">
        <f t="shared" si="211"/>
        <v>#VALUE!</v>
      </c>
      <c r="AL412" s="959">
        <f t="shared" si="212"/>
        <v>30</v>
      </c>
      <c r="AM412" s="959">
        <f t="shared" si="193"/>
        <v>30</v>
      </c>
      <c r="AN412" s="985">
        <f t="shared" si="213"/>
        <v>0</v>
      </c>
      <c r="AS412" s="198"/>
      <c r="AU412" s="39"/>
      <c r="AV412" s="39"/>
    </row>
    <row r="413" spans="3:48" ht="13.15" customHeight="1" x14ac:dyDescent="0.2">
      <c r="C413" s="35"/>
      <c r="D413" s="175" t="str">
        <f>IF(op!D301=0,"",op!D301)</f>
        <v/>
      </c>
      <c r="E413" s="175" t="str">
        <f>IF(op!E301=0,"",op!E301)</f>
        <v/>
      </c>
      <c r="F413" s="175" t="str">
        <f>IF(op!F301=0,"",op!F301)</f>
        <v/>
      </c>
      <c r="G413" s="38" t="str">
        <f>IF(op!G301="","",op!G301+1)</f>
        <v/>
      </c>
      <c r="H413" s="1184" t="str">
        <f>IF(op!H301=0,"",op!H301)</f>
        <v/>
      </c>
      <c r="I413" s="38" t="str">
        <f>IF(op!I301=0,"",op!I301)</f>
        <v/>
      </c>
      <c r="J413" s="177" t="str">
        <f t="shared" si="202"/>
        <v/>
      </c>
      <c r="K413" s="1185" t="str">
        <f>IF(op!K301=0,0,op!K301)</f>
        <v/>
      </c>
      <c r="L413" s="872"/>
      <c r="M413" s="860" t="str">
        <f>IF(K413="","",IF(op!M301=0,0,op!M301))</f>
        <v/>
      </c>
      <c r="N413" s="860" t="str">
        <f>IF(K413="","",IF(op!N301=0,0,op!N301))</f>
        <v/>
      </c>
      <c r="O413" s="990" t="str">
        <f t="shared" si="195"/>
        <v/>
      </c>
      <c r="P413" s="991" t="str">
        <f t="shared" si="196"/>
        <v/>
      </c>
      <c r="Q413" s="991" t="str">
        <f t="shared" si="197"/>
        <v/>
      </c>
      <c r="R413" s="872"/>
      <c r="S413" s="934" t="str">
        <f t="shared" si="203"/>
        <v/>
      </c>
      <c r="T413" s="934" t="str">
        <f t="shared" si="204"/>
        <v/>
      </c>
      <c r="U413" s="1055" t="str">
        <f t="shared" si="198"/>
        <v/>
      </c>
      <c r="V413" s="6"/>
      <c r="Z413" s="979" t="str">
        <f t="shared" si="205"/>
        <v/>
      </c>
      <c r="AA413" s="980">
        <f>+tab!$C$156</f>
        <v>0.62</v>
      </c>
      <c r="AB413" s="981" t="e">
        <f t="shared" si="199"/>
        <v>#VALUE!</v>
      </c>
      <c r="AC413" s="981" t="e">
        <f t="shared" si="200"/>
        <v>#VALUE!</v>
      </c>
      <c r="AD413" s="981" t="e">
        <f t="shared" si="201"/>
        <v>#VALUE!</v>
      </c>
      <c r="AE413" s="982" t="e">
        <f t="shared" si="206"/>
        <v>#VALUE!</v>
      </c>
      <c r="AF413" s="982" t="e">
        <f t="shared" si="207"/>
        <v>#VALUE!</v>
      </c>
      <c r="AG413" s="983">
        <f>IF(H413&gt;8,tab!C$157,tab!C$160)</f>
        <v>0.5</v>
      </c>
      <c r="AH413" s="957">
        <f t="shared" si="208"/>
        <v>0</v>
      </c>
      <c r="AI413" s="957">
        <f t="shared" si="209"/>
        <v>0</v>
      </c>
      <c r="AJ413" s="984" t="e">
        <f t="shared" si="210"/>
        <v>#VALUE!</v>
      </c>
      <c r="AK413" s="960" t="e">
        <f t="shared" si="211"/>
        <v>#VALUE!</v>
      </c>
      <c r="AL413" s="959">
        <f t="shared" si="212"/>
        <v>30</v>
      </c>
      <c r="AM413" s="959">
        <f t="shared" si="193"/>
        <v>30</v>
      </c>
      <c r="AN413" s="985">
        <f t="shared" si="213"/>
        <v>0</v>
      </c>
      <c r="AS413" s="198"/>
      <c r="AU413" s="39"/>
      <c r="AV413" s="39"/>
    </row>
    <row r="414" spans="3:48" ht="13.15" customHeight="1" x14ac:dyDescent="0.2">
      <c r="C414" s="35"/>
      <c r="D414" s="175" t="str">
        <f>IF(op!D302=0,"",op!D302)</f>
        <v/>
      </c>
      <c r="E414" s="175" t="str">
        <f>IF(op!E302=0,"",op!E302)</f>
        <v/>
      </c>
      <c r="F414" s="175" t="str">
        <f>IF(op!F302=0,"",op!F302)</f>
        <v/>
      </c>
      <c r="G414" s="38" t="str">
        <f>IF(op!G302="","",op!G302+1)</f>
        <v/>
      </c>
      <c r="H414" s="1184" t="str">
        <f>IF(op!H302=0,"",op!H302)</f>
        <v/>
      </c>
      <c r="I414" s="38" t="str">
        <f>IF(op!I302=0,"",op!I302)</f>
        <v/>
      </c>
      <c r="J414" s="177" t="str">
        <f t="shared" si="202"/>
        <v/>
      </c>
      <c r="K414" s="1185" t="str">
        <f>IF(op!K302=0,0,op!K302)</f>
        <v/>
      </c>
      <c r="L414" s="872"/>
      <c r="M414" s="860" t="str">
        <f>IF(K414="","",IF(op!M302=0,0,op!M302))</f>
        <v/>
      </c>
      <c r="N414" s="860" t="str">
        <f>IF(K414="","",IF(op!N302=0,0,op!N302))</f>
        <v/>
      </c>
      <c r="O414" s="990" t="str">
        <f t="shared" si="195"/>
        <v/>
      </c>
      <c r="P414" s="991" t="str">
        <f t="shared" si="196"/>
        <v/>
      </c>
      <c r="Q414" s="991" t="str">
        <f t="shared" si="197"/>
        <v/>
      </c>
      <c r="R414" s="872"/>
      <c r="S414" s="934" t="str">
        <f t="shared" si="203"/>
        <v/>
      </c>
      <c r="T414" s="934" t="str">
        <f t="shared" si="204"/>
        <v/>
      </c>
      <c r="U414" s="1055" t="str">
        <f t="shared" si="198"/>
        <v/>
      </c>
      <c r="V414" s="6"/>
      <c r="Z414" s="979" t="str">
        <f t="shared" si="205"/>
        <v/>
      </c>
      <c r="AA414" s="980">
        <f>+tab!$C$156</f>
        <v>0.62</v>
      </c>
      <c r="AB414" s="981" t="e">
        <f t="shared" si="199"/>
        <v>#VALUE!</v>
      </c>
      <c r="AC414" s="981" t="e">
        <f t="shared" si="200"/>
        <v>#VALUE!</v>
      </c>
      <c r="AD414" s="981" t="e">
        <f t="shared" si="201"/>
        <v>#VALUE!</v>
      </c>
      <c r="AE414" s="982" t="e">
        <f t="shared" si="206"/>
        <v>#VALUE!</v>
      </c>
      <c r="AF414" s="982" t="e">
        <f t="shared" si="207"/>
        <v>#VALUE!</v>
      </c>
      <c r="AG414" s="983">
        <f>IF(H414&gt;8,tab!C$157,tab!C$160)</f>
        <v>0.5</v>
      </c>
      <c r="AH414" s="957">
        <f t="shared" si="208"/>
        <v>0</v>
      </c>
      <c r="AI414" s="957">
        <f t="shared" si="209"/>
        <v>0</v>
      </c>
      <c r="AJ414" s="984" t="e">
        <f t="shared" si="210"/>
        <v>#VALUE!</v>
      </c>
      <c r="AK414" s="960" t="e">
        <f t="shared" si="211"/>
        <v>#VALUE!</v>
      </c>
      <c r="AL414" s="959">
        <f t="shared" si="212"/>
        <v>30</v>
      </c>
      <c r="AM414" s="959">
        <f t="shared" si="193"/>
        <v>30</v>
      </c>
      <c r="AN414" s="985">
        <f t="shared" si="213"/>
        <v>0</v>
      </c>
      <c r="AS414" s="198"/>
      <c r="AU414" s="39"/>
      <c r="AV414" s="39"/>
    </row>
    <row r="415" spans="3:48" ht="13.15" customHeight="1" x14ac:dyDescent="0.2">
      <c r="C415" s="35"/>
      <c r="D415" s="175" t="str">
        <f>IF(op!D303=0,"",op!D303)</f>
        <v/>
      </c>
      <c r="E415" s="175" t="str">
        <f>IF(op!E303=0,"",op!E303)</f>
        <v/>
      </c>
      <c r="F415" s="175" t="str">
        <f>IF(op!F303=0,"",op!F303)</f>
        <v/>
      </c>
      <c r="G415" s="38" t="str">
        <f>IF(op!G303="","",op!G303+1)</f>
        <v/>
      </c>
      <c r="H415" s="1184" t="str">
        <f>IF(op!H303=0,"",op!H303)</f>
        <v/>
      </c>
      <c r="I415" s="38" t="str">
        <f>IF(op!I303=0,"",op!I303)</f>
        <v/>
      </c>
      <c r="J415" s="177" t="str">
        <f t="shared" si="202"/>
        <v/>
      </c>
      <c r="K415" s="1185" t="str">
        <f>IF(op!K303=0,0,op!K303)</f>
        <v/>
      </c>
      <c r="L415" s="872"/>
      <c r="M415" s="860" t="str">
        <f>IF(K415="","",IF(op!M303=0,0,op!M303))</f>
        <v/>
      </c>
      <c r="N415" s="860" t="str">
        <f>IF(K415="","",IF(op!N303=0,0,op!N303))</f>
        <v/>
      </c>
      <c r="O415" s="990" t="str">
        <f t="shared" si="195"/>
        <v/>
      </c>
      <c r="P415" s="991" t="str">
        <f t="shared" si="196"/>
        <v/>
      </c>
      <c r="Q415" s="991" t="str">
        <f t="shared" si="197"/>
        <v/>
      </c>
      <c r="R415" s="872"/>
      <c r="S415" s="934" t="str">
        <f t="shared" si="203"/>
        <v/>
      </c>
      <c r="T415" s="934" t="str">
        <f t="shared" si="204"/>
        <v/>
      </c>
      <c r="U415" s="1055" t="str">
        <f t="shared" si="198"/>
        <v/>
      </c>
      <c r="V415" s="6"/>
      <c r="Z415" s="979" t="str">
        <f t="shared" si="205"/>
        <v/>
      </c>
      <c r="AA415" s="980">
        <f>+tab!$C$156</f>
        <v>0.62</v>
      </c>
      <c r="AB415" s="981" t="e">
        <f t="shared" si="199"/>
        <v>#VALUE!</v>
      </c>
      <c r="AC415" s="981" t="e">
        <f t="shared" si="200"/>
        <v>#VALUE!</v>
      </c>
      <c r="AD415" s="981" t="e">
        <f t="shared" si="201"/>
        <v>#VALUE!</v>
      </c>
      <c r="AE415" s="982" t="e">
        <f t="shared" si="206"/>
        <v>#VALUE!</v>
      </c>
      <c r="AF415" s="982" t="e">
        <f t="shared" si="207"/>
        <v>#VALUE!</v>
      </c>
      <c r="AG415" s="983">
        <f>IF(H415&gt;8,tab!C$157,tab!C$160)</f>
        <v>0.5</v>
      </c>
      <c r="AH415" s="957">
        <f t="shared" si="208"/>
        <v>0</v>
      </c>
      <c r="AI415" s="957">
        <f t="shared" si="209"/>
        <v>0</v>
      </c>
      <c r="AJ415" s="984" t="e">
        <f t="shared" si="210"/>
        <v>#VALUE!</v>
      </c>
      <c r="AK415" s="960" t="e">
        <f t="shared" si="211"/>
        <v>#VALUE!</v>
      </c>
      <c r="AL415" s="959">
        <f t="shared" si="212"/>
        <v>30</v>
      </c>
      <c r="AM415" s="959">
        <f t="shared" si="193"/>
        <v>30</v>
      </c>
      <c r="AN415" s="985">
        <f t="shared" si="213"/>
        <v>0</v>
      </c>
      <c r="AS415" s="198"/>
      <c r="AU415" s="39"/>
      <c r="AV415" s="39"/>
    </row>
    <row r="416" spans="3:48" ht="13.15" customHeight="1" x14ac:dyDescent="0.2">
      <c r="C416" s="35"/>
      <c r="D416" s="175" t="str">
        <f>IF(op!D304=0,"",op!D304)</f>
        <v/>
      </c>
      <c r="E416" s="175" t="str">
        <f>IF(op!E304=0,"",op!E304)</f>
        <v/>
      </c>
      <c r="F416" s="175" t="str">
        <f>IF(op!F304=0,"",op!F304)</f>
        <v/>
      </c>
      <c r="G416" s="38" t="str">
        <f>IF(op!G304="","",op!G304+1)</f>
        <v/>
      </c>
      <c r="H416" s="1184" t="str">
        <f>IF(op!H304=0,"",op!H304)</f>
        <v/>
      </c>
      <c r="I416" s="38" t="str">
        <f>IF(op!I304=0,"",op!I304)</f>
        <v/>
      </c>
      <c r="J416" s="177" t="str">
        <f t="shared" ref="J416:J447" si="214">IF(E416="","",IF(J304=VLOOKUP(I416,Schaal2014,22,FALSE),J304,J304+1))</f>
        <v/>
      </c>
      <c r="K416" s="1185" t="str">
        <f>IF(op!K304=0,0,op!K304)</f>
        <v/>
      </c>
      <c r="L416" s="872"/>
      <c r="M416" s="860" t="str">
        <f>IF(K416="","",IF(op!M304=0,0,op!M304))</f>
        <v/>
      </c>
      <c r="N416" s="860" t="str">
        <f>IF(K416="","",IF(op!N304=0,0,op!N304))</f>
        <v/>
      </c>
      <c r="O416" s="990" t="str">
        <f t="shared" si="195"/>
        <v/>
      </c>
      <c r="P416" s="991" t="str">
        <f t="shared" si="196"/>
        <v/>
      </c>
      <c r="Q416" s="991" t="str">
        <f t="shared" si="197"/>
        <v/>
      </c>
      <c r="R416" s="872"/>
      <c r="S416" s="934" t="str">
        <f t="shared" ref="S416:S451" si="215">IF(K416="","",(1659*K416-Q416)*AC416)</f>
        <v/>
      </c>
      <c r="T416" s="934" t="str">
        <f t="shared" ref="T416:T451" si="216">IF(K416="","",(Q416*AD416)+AB416*(AE416+AF416*(1-AG416)))</f>
        <v/>
      </c>
      <c r="U416" s="1055" t="str">
        <f t="shared" si="198"/>
        <v/>
      </c>
      <c r="V416" s="6"/>
      <c r="Z416" s="979" t="str">
        <f t="shared" ref="Z416:Z451" si="217">IF(I416="","",VLOOKUP(I416,Schaal2014,J416+1,FALSE))</f>
        <v/>
      </c>
      <c r="AA416" s="980">
        <f>+tab!$C$156</f>
        <v>0.62</v>
      </c>
      <c r="AB416" s="981" t="e">
        <f t="shared" si="199"/>
        <v>#VALUE!</v>
      </c>
      <c r="AC416" s="981" t="e">
        <f t="shared" si="200"/>
        <v>#VALUE!</v>
      </c>
      <c r="AD416" s="981" t="e">
        <f t="shared" si="201"/>
        <v>#VALUE!</v>
      </c>
      <c r="AE416" s="982" t="e">
        <f t="shared" ref="AE416:AE451" si="218">O416+P416</f>
        <v>#VALUE!</v>
      </c>
      <c r="AF416" s="982" t="e">
        <f t="shared" ref="AF416:AF451" si="219">M416+N416</f>
        <v>#VALUE!</v>
      </c>
      <c r="AG416" s="983">
        <f>IF(H416&gt;8,tab!C$157,tab!C$160)</f>
        <v>0.5</v>
      </c>
      <c r="AH416" s="957">
        <f t="shared" ref="AH416:AH451" si="220">IF(G416&lt;25,0,IF(G416=25,25,IF(G416&lt;40,0,IF(G416=40,40,IF(G416&gt;=40,0)))))</f>
        <v>0</v>
      </c>
      <c r="AI416" s="957">
        <f t="shared" ref="AI416:AI447" si="221">IF(AH416=25,Z416*1.08*K416/2,IF(AH416=40,Z416*1.08*K416,IF(AH416=0,0)))</f>
        <v>0</v>
      </c>
      <c r="AJ416" s="984" t="e">
        <f t="shared" ref="AJ416:AJ451" si="222">DATE(YEAR($E$345),MONTH(H416),DAY(H416))&gt;$E$345</f>
        <v>#VALUE!</v>
      </c>
      <c r="AK416" s="960" t="e">
        <f t="shared" ref="AK416:AK447" si="223">YEAR($E$345)-YEAR(H416)-AJ416</f>
        <v>#VALUE!</v>
      </c>
      <c r="AL416" s="959">
        <f t="shared" ref="AL416:AL447" si="224">IF((H416=""),30,AK416)</f>
        <v>30</v>
      </c>
      <c r="AM416" s="959">
        <f t="shared" ref="AM416:AM451" si="225">IF((AL416)&gt;50,50,(AL416))</f>
        <v>30</v>
      </c>
      <c r="AN416" s="985">
        <f t="shared" ref="AN416:AN447" si="226">(AM416*(SUM(K416:K416)))</f>
        <v>0</v>
      </c>
      <c r="AS416" s="198"/>
      <c r="AU416" s="39"/>
      <c r="AV416" s="39"/>
    </row>
    <row r="417" spans="3:48" ht="13.15" customHeight="1" x14ac:dyDescent="0.2">
      <c r="C417" s="35"/>
      <c r="D417" s="175" t="str">
        <f>IF(op!D305=0,"",op!D305)</f>
        <v/>
      </c>
      <c r="E417" s="175" t="str">
        <f>IF(op!E305=0,"",op!E305)</f>
        <v/>
      </c>
      <c r="F417" s="175" t="str">
        <f>IF(op!F305=0,"",op!F305)</f>
        <v/>
      </c>
      <c r="G417" s="38" t="str">
        <f>IF(op!G305="","",op!G305+1)</f>
        <v/>
      </c>
      <c r="H417" s="1184" t="str">
        <f>IF(op!H305=0,"",op!H305)</f>
        <v/>
      </c>
      <c r="I417" s="38" t="str">
        <f>IF(op!I305=0,"",op!I305)</f>
        <v/>
      </c>
      <c r="J417" s="177" t="str">
        <f t="shared" si="214"/>
        <v/>
      </c>
      <c r="K417" s="1185" t="str">
        <f>IF(op!K305=0,0,op!K305)</f>
        <v/>
      </c>
      <c r="L417" s="872"/>
      <c r="M417" s="860" t="str">
        <f>IF(K417="","",IF(op!M305=0,0,op!M305))</f>
        <v/>
      </c>
      <c r="N417" s="860" t="str">
        <f>IF(K417="","",IF(op!N305=0,0,op!N305))</f>
        <v/>
      </c>
      <c r="O417" s="990" t="str">
        <f t="shared" ref="O417:O451" si="227">IF(K417="","",IF(K417*40&gt;40,40,K417*40))</f>
        <v/>
      </c>
      <c r="P417" s="991" t="str">
        <f t="shared" ref="P417:P451" si="228">IF(I417="","",IF(J417&lt;4,IF(40*K417&gt;40,40,40*K417),0))</f>
        <v/>
      </c>
      <c r="Q417" s="991" t="str">
        <f t="shared" ref="Q417:Q451" si="229">IF(K417="","",SUM(M417:P417))</f>
        <v/>
      </c>
      <c r="R417" s="872"/>
      <c r="S417" s="934" t="str">
        <f t="shared" si="215"/>
        <v/>
      </c>
      <c r="T417" s="934" t="str">
        <f t="shared" si="216"/>
        <v/>
      </c>
      <c r="U417" s="1055" t="str">
        <f t="shared" ref="U417:U451" si="230">IF(K417="","",SUM(S417:T417))</f>
        <v/>
      </c>
      <c r="V417" s="6"/>
      <c r="Z417" s="979" t="str">
        <f t="shared" si="217"/>
        <v/>
      </c>
      <c r="AA417" s="980">
        <f>+tab!$C$156</f>
        <v>0.62</v>
      </c>
      <c r="AB417" s="981" t="e">
        <f t="shared" ref="AB417:AB451" si="231">Z417*12/1659</f>
        <v>#VALUE!</v>
      </c>
      <c r="AC417" s="981" t="e">
        <f t="shared" ref="AC417:AC451" si="232">Z417*12*(1+AA417)/1659</f>
        <v>#VALUE!</v>
      </c>
      <c r="AD417" s="981" t="e">
        <f t="shared" ref="AD417:AD451" si="233">AC417-AB417</f>
        <v>#VALUE!</v>
      </c>
      <c r="AE417" s="982" t="e">
        <f t="shared" si="218"/>
        <v>#VALUE!</v>
      </c>
      <c r="AF417" s="982" t="e">
        <f t="shared" si="219"/>
        <v>#VALUE!</v>
      </c>
      <c r="AG417" s="983">
        <f>IF(H417&gt;8,tab!C$157,tab!C$160)</f>
        <v>0.5</v>
      </c>
      <c r="AH417" s="957">
        <f t="shared" si="220"/>
        <v>0</v>
      </c>
      <c r="AI417" s="957">
        <f t="shared" si="221"/>
        <v>0</v>
      </c>
      <c r="AJ417" s="984" t="e">
        <f t="shared" si="222"/>
        <v>#VALUE!</v>
      </c>
      <c r="AK417" s="960" t="e">
        <f t="shared" si="223"/>
        <v>#VALUE!</v>
      </c>
      <c r="AL417" s="959">
        <f t="shared" si="224"/>
        <v>30</v>
      </c>
      <c r="AM417" s="959">
        <f t="shared" si="225"/>
        <v>30</v>
      </c>
      <c r="AN417" s="985">
        <f t="shared" si="226"/>
        <v>0</v>
      </c>
      <c r="AS417" s="198"/>
      <c r="AU417" s="39"/>
      <c r="AV417" s="39"/>
    </row>
    <row r="418" spans="3:48" ht="13.15" customHeight="1" x14ac:dyDescent="0.2">
      <c r="C418" s="35"/>
      <c r="D418" s="175" t="str">
        <f>IF(op!D306=0,"",op!D306)</f>
        <v/>
      </c>
      <c r="E418" s="175" t="str">
        <f>IF(op!E306=0,"",op!E306)</f>
        <v/>
      </c>
      <c r="F418" s="175" t="str">
        <f>IF(op!F306=0,"",op!F306)</f>
        <v/>
      </c>
      <c r="G418" s="38" t="str">
        <f>IF(op!G306="","",op!G306+1)</f>
        <v/>
      </c>
      <c r="H418" s="1184" t="str">
        <f>IF(op!H306=0,"",op!H306)</f>
        <v/>
      </c>
      <c r="I418" s="38" t="str">
        <f>IF(op!I306=0,"",op!I306)</f>
        <v/>
      </c>
      <c r="J418" s="177" t="str">
        <f t="shared" si="214"/>
        <v/>
      </c>
      <c r="K418" s="1185" t="str">
        <f>IF(op!K306=0,0,op!K306)</f>
        <v/>
      </c>
      <c r="L418" s="872"/>
      <c r="M418" s="860" t="str">
        <f>IF(K418="","",IF(op!M306=0,0,op!M306))</f>
        <v/>
      </c>
      <c r="N418" s="860" t="str">
        <f>IF(K418="","",IF(op!N306=0,0,op!N306))</f>
        <v/>
      </c>
      <c r="O418" s="990" t="str">
        <f t="shared" si="227"/>
        <v/>
      </c>
      <c r="P418" s="991" t="str">
        <f t="shared" si="228"/>
        <v/>
      </c>
      <c r="Q418" s="991" t="str">
        <f t="shared" si="229"/>
        <v/>
      </c>
      <c r="R418" s="872"/>
      <c r="S418" s="934" t="str">
        <f t="shared" si="215"/>
        <v/>
      </c>
      <c r="T418" s="934" t="str">
        <f t="shared" si="216"/>
        <v/>
      </c>
      <c r="U418" s="1055" t="str">
        <f t="shared" si="230"/>
        <v/>
      </c>
      <c r="V418" s="6"/>
      <c r="Z418" s="979" t="str">
        <f t="shared" si="217"/>
        <v/>
      </c>
      <c r="AA418" s="980">
        <f>+tab!$C$156</f>
        <v>0.62</v>
      </c>
      <c r="AB418" s="981" t="e">
        <f t="shared" si="231"/>
        <v>#VALUE!</v>
      </c>
      <c r="AC418" s="981" t="e">
        <f t="shared" si="232"/>
        <v>#VALUE!</v>
      </c>
      <c r="AD418" s="981" t="e">
        <f t="shared" si="233"/>
        <v>#VALUE!</v>
      </c>
      <c r="AE418" s="982" t="e">
        <f t="shared" si="218"/>
        <v>#VALUE!</v>
      </c>
      <c r="AF418" s="982" t="e">
        <f t="shared" si="219"/>
        <v>#VALUE!</v>
      </c>
      <c r="AG418" s="983">
        <f>IF(H418&gt;8,tab!C$157,tab!C$160)</f>
        <v>0.5</v>
      </c>
      <c r="AH418" s="957">
        <f t="shared" si="220"/>
        <v>0</v>
      </c>
      <c r="AI418" s="957">
        <f t="shared" si="221"/>
        <v>0</v>
      </c>
      <c r="AJ418" s="984" t="e">
        <f t="shared" si="222"/>
        <v>#VALUE!</v>
      </c>
      <c r="AK418" s="960" t="e">
        <f t="shared" si="223"/>
        <v>#VALUE!</v>
      </c>
      <c r="AL418" s="959">
        <f t="shared" si="224"/>
        <v>30</v>
      </c>
      <c r="AM418" s="959">
        <f t="shared" si="225"/>
        <v>30</v>
      </c>
      <c r="AN418" s="985">
        <f t="shared" si="226"/>
        <v>0</v>
      </c>
      <c r="AS418" s="198"/>
      <c r="AU418" s="39"/>
      <c r="AV418" s="39"/>
    </row>
    <row r="419" spans="3:48" ht="13.15" customHeight="1" x14ac:dyDescent="0.2">
      <c r="C419" s="35"/>
      <c r="D419" s="175" t="str">
        <f>IF(op!D307=0,"",op!D307)</f>
        <v/>
      </c>
      <c r="E419" s="175" t="str">
        <f>IF(op!E307=0,"",op!E307)</f>
        <v/>
      </c>
      <c r="F419" s="175" t="str">
        <f>IF(op!F307=0,"",op!F307)</f>
        <v/>
      </c>
      <c r="G419" s="38" t="str">
        <f>IF(op!G307="","",op!G307+1)</f>
        <v/>
      </c>
      <c r="H419" s="1184" t="str">
        <f>IF(op!H307=0,"",op!H307)</f>
        <v/>
      </c>
      <c r="I419" s="38" t="str">
        <f>IF(op!I307=0,"",op!I307)</f>
        <v/>
      </c>
      <c r="J419" s="177" t="str">
        <f t="shared" si="214"/>
        <v/>
      </c>
      <c r="K419" s="1185" t="str">
        <f>IF(op!K307=0,0,op!K307)</f>
        <v/>
      </c>
      <c r="L419" s="872"/>
      <c r="M419" s="860" t="str">
        <f>IF(K419="","",IF(op!M307=0,0,op!M307))</f>
        <v/>
      </c>
      <c r="N419" s="860" t="str">
        <f>IF(K419="","",IF(op!N307=0,0,op!N307))</f>
        <v/>
      </c>
      <c r="O419" s="990" t="str">
        <f t="shared" si="227"/>
        <v/>
      </c>
      <c r="P419" s="991" t="str">
        <f t="shared" si="228"/>
        <v/>
      </c>
      <c r="Q419" s="991" t="str">
        <f t="shared" si="229"/>
        <v/>
      </c>
      <c r="R419" s="872"/>
      <c r="S419" s="934" t="str">
        <f t="shared" si="215"/>
        <v/>
      </c>
      <c r="T419" s="934" t="str">
        <f t="shared" si="216"/>
        <v/>
      </c>
      <c r="U419" s="1055" t="str">
        <f t="shared" si="230"/>
        <v/>
      </c>
      <c r="V419" s="6"/>
      <c r="Z419" s="979" t="str">
        <f t="shared" si="217"/>
        <v/>
      </c>
      <c r="AA419" s="980">
        <f>+tab!$C$156</f>
        <v>0.62</v>
      </c>
      <c r="AB419" s="981" t="e">
        <f t="shared" si="231"/>
        <v>#VALUE!</v>
      </c>
      <c r="AC419" s="981" t="e">
        <f t="shared" si="232"/>
        <v>#VALUE!</v>
      </c>
      <c r="AD419" s="981" t="e">
        <f t="shared" si="233"/>
        <v>#VALUE!</v>
      </c>
      <c r="AE419" s="982" t="e">
        <f t="shared" si="218"/>
        <v>#VALUE!</v>
      </c>
      <c r="AF419" s="982" t="e">
        <f t="shared" si="219"/>
        <v>#VALUE!</v>
      </c>
      <c r="AG419" s="983">
        <f>IF(H419&gt;8,tab!C$157,tab!C$160)</f>
        <v>0.5</v>
      </c>
      <c r="AH419" s="957">
        <f t="shared" si="220"/>
        <v>0</v>
      </c>
      <c r="AI419" s="957">
        <f t="shared" si="221"/>
        <v>0</v>
      </c>
      <c r="AJ419" s="984" t="e">
        <f t="shared" si="222"/>
        <v>#VALUE!</v>
      </c>
      <c r="AK419" s="960" t="e">
        <f t="shared" si="223"/>
        <v>#VALUE!</v>
      </c>
      <c r="AL419" s="959">
        <f t="shared" si="224"/>
        <v>30</v>
      </c>
      <c r="AM419" s="959">
        <f t="shared" si="225"/>
        <v>30</v>
      </c>
      <c r="AN419" s="985">
        <f t="shared" si="226"/>
        <v>0</v>
      </c>
      <c r="AS419" s="198"/>
      <c r="AU419" s="39"/>
      <c r="AV419" s="39"/>
    </row>
    <row r="420" spans="3:48" ht="13.15" customHeight="1" x14ac:dyDescent="0.2">
      <c r="C420" s="35"/>
      <c r="D420" s="175" t="str">
        <f>IF(op!D308=0,"",op!D308)</f>
        <v/>
      </c>
      <c r="E420" s="175" t="str">
        <f>IF(op!E308=0,"",op!E308)</f>
        <v/>
      </c>
      <c r="F420" s="175" t="str">
        <f>IF(op!F308=0,"",op!F308)</f>
        <v/>
      </c>
      <c r="G420" s="38" t="str">
        <f>IF(op!G308="","",op!G308+1)</f>
        <v/>
      </c>
      <c r="H420" s="1184" t="str">
        <f>IF(op!H308=0,"",op!H308)</f>
        <v/>
      </c>
      <c r="I420" s="38" t="str">
        <f>IF(op!I308=0,"",op!I308)</f>
        <v/>
      </c>
      <c r="J420" s="177" t="str">
        <f t="shared" si="214"/>
        <v/>
      </c>
      <c r="K420" s="1185" t="str">
        <f>IF(op!K308=0,0,op!K308)</f>
        <v/>
      </c>
      <c r="L420" s="872"/>
      <c r="M420" s="860" t="str">
        <f>IF(K420="","",IF(op!M308=0,0,op!M308))</f>
        <v/>
      </c>
      <c r="N420" s="860" t="str">
        <f>IF(K420="","",IF(op!N308=0,0,op!N308))</f>
        <v/>
      </c>
      <c r="O420" s="990" t="str">
        <f t="shared" si="227"/>
        <v/>
      </c>
      <c r="P420" s="991" t="str">
        <f t="shared" si="228"/>
        <v/>
      </c>
      <c r="Q420" s="991" t="str">
        <f t="shared" si="229"/>
        <v/>
      </c>
      <c r="R420" s="872"/>
      <c r="S420" s="934" t="str">
        <f t="shared" si="215"/>
        <v/>
      </c>
      <c r="T420" s="934" t="str">
        <f t="shared" si="216"/>
        <v/>
      </c>
      <c r="U420" s="1055" t="str">
        <f t="shared" si="230"/>
        <v/>
      </c>
      <c r="V420" s="6"/>
      <c r="Z420" s="979" t="str">
        <f t="shared" si="217"/>
        <v/>
      </c>
      <c r="AA420" s="980">
        <f>+tab!$C$156</f>
        <v>0.62</v>
      </c>
      <c r="AB420" s="981" t="e">
        <f t="shared" si="231"/>
        <v>#VALUE!</v>
      </c>
      <c r="AC420" s="981" t="e">
        <f t="shared" si="232"/>
        <v>#VALUE!</v>
      </c>
      <c r="AD420" s="981" t="e">
        <f t="shared" si="233"/>
        <v>#VALUE!</v>
      </c>
      <c r="AE420" s="982" t="e">
        <f t="shared" si="218"/>
        <v>#VALUE!</v>
      </c>
      <c r="AF420" s="982" t="e">
        <f t="shared" si="219"/>
        <v>#VALUE!</v>
      </c>
      <c r="AG420" s="983">
        <f>IF(H420&gt;8,tab!C$157,tab!C$160)</f>
        <v>0.5</v>
      </c>
      <c r="AH420" s="957">
        <f t="shared" si="220"/>
        <v>0</v>
      </c>
      <c r="AI420" s="957">
        <f t="shared" si="221"/>
        <v>0</v>
      </c>
      <c r="AJ420" s="984" t="e">
        <f t="shared" si="222"/>
        <v>#VALUE!</v>
      </c>
      <c r="AK420" s="960" t="e">
        <f t="shared" si="223"/>
        <v>#VALUE!</v>
      </c>
      <c r="AL420" s="959">
        <f t="shared" si="224"/>
        <v>30</v>
      </c>
      <c r="AM420" s="959">
        <f t="shared" si="225"/>
        <v>30</v>
      </c>
      <c r="AN420" s="985">
        <f t="shared" si="226"/>
        <v>0</v>
      </c>
      <c r="AS420" s="198"/>
      <c r="AU420" s="39"/>
      <c r="AV420" s="39"/>
    </row>
    <row r="421" spans="3:48" ht="13.15" customHeight="1" x14ac:dyDescent="0.2">
      <c r="C421" s="35"/>
      <c r="D421" s="175" t="str">
        <f>IF(op!D309=0,"",op!D309)</f>
        <v/>
      </c>
      <c r="E421" s="175" t="str">
        <f>IF(op!E309=0,"",op!E309)</f>
        <v/>
      </c>
      <c r="F421" s="175" t="str">
        <f>IF(op!F309=0,"",op!F309)</f>
        <v/>
      </c>
      <c r="G421" s="38" t="str">
        <f>IF(op!G309="","",op!G309+1)</f>
        <v/>
      </c>
      <c r="H421" s="1184" t="str">
        <f>IF(op!H309=0,"",op!H309)</f>
        <v/>
      </c>
      <c r="I421" s="38" t="str">
        <f>IF(op!I309=0,"",op!I309)</f>
        <v/>
      </c>
      <c r="J421" s="177" t="str">
        <f t="shared" si="214"/>
        <v/>
      </c>
      <c r="K421" s="1185" t="str">
        <f>IF(op!K309=0,0,op!K309)</f>
        <v/>
      </c>
      <c r="L421" s="872"/>
      <c r="M421" s="860" t="str">
        <f>IF(K421="","",IF(op!M309=0,0,op!M309))</f>
        <v/>
      </c>
      <c r="N421" s="860" t="str">
        <f>IF(K421="","",IF(op!N309=0,0,op!N309))</f>
        <v/>
      </c>
      <c r="O421" s="990" t="str">
        <f t="shared" si="227"/>
        <v/>
      </c>
      <c r="P421" s="991" t="str">
        <f t="shared" si="228"/>
        <v/>
      </c>
      <c r="Q421" s="991" t="str">
        <f t="shared" si="229"/>
        <v/>
      </c>
      <c r="R421" s="872"/>
      <c r="S421" s="934" t="str">
        <f t="shared" si="215"/>
        <v/>
      </c>
      <c r="T421" s="934" t="str">
        <f t="shared" si="216"/>
        <v/>
      </c>
      <c r="U421" s="1055" t="str">
        <f t="shared" si="230"/>
        <v/>
      </c>
      <c r="V421" s="6"/>
      <c r="Z421" s="979" t="str">
        <f t="shared" si="217"/>
        <v/>
      </c>
      <c r="AA421" s="980">
        <f>+tab!$C$156</f>
        <v>0.62</v>
      </c>
      <c r="AB421" s="981" t="e">
        <f t="shared" si="231"/>
        <v>#VALUE!</v>
      </c>
      <c r="AC421" s="981" t="e">
        <f t="shared" si="232"/>
        <v>#VALUE!</v>
      </c>
      <c r="AD421" s="981" t="e">
        <f t="shared" si="233"/>
        <v>#VALUE!</v>
      </c>
      <c r="AE421" s="982" t="e">
        <f t="shared" si="218"/>
        <v>#VALUE!</v>
      </c>
      <c r="AF421" s="982" t="e">
        <f t="shared" si="219"/>
        <v>#VALUE!</v>
      </c>
      <c r="AG421" s="983">
        <f>IF(H421&gt;8,tab!C$157,tab!C$160)</f>
        <v>0.5</v>
      </c>
      <c r="AH421" s="957">
        <f t="shared" si="220"/>
        <v>0</v>
      </c>
      <c r="AI421" s="957">
        <f t="shared" si="221"/>
        <v>0</v>
      </c>
      <c r="AJ421" s="984" t="e">
        <f t="shared" si="222"/>
        <v>#VALUE!</v>
      </c>
      <c r="AK421" s="960" t="e">
        <f t="shared" si="223"/>
        <v>#VALUE!</v>
      </c>
      <c r="AL421" s="959">
        <f t="shared" si="224"/>
        <v>30</v>
      </c>
      <c r="AM421" s="959">
        <f t="shared" si="225"/>
        <v>30</v>
      </c>
      <c r="AN421" s="985">
        <f t="shared" si="226"/>
        <v>0</v>
      </c>
      <c r="AS421" s="198"/>
      <c r="AU421" s="39"/>
      <c r="AV421" s="39"/>
    </row>
    <row r="422" spans="3:48" ht="13.15" customHeight="1" x14ac:dyDescent="0.2">
      <c r="C422" s="35"/>
      <c r="D422" s="175" t="str">
        <f>IF(op!D310=0,"",op!D310)</f>
        <v/>
      </c>
      <c r="E422" s="175" t="str">
        <f>IF(op!E310=0,"",op!E310)</f>
        <v/>
      </c>
      <c r="F422" s="175" t="str">
        <f>IF(op!F310=0,"",op!F310)</f>
        <v/>
      </c>
      <c r="G422" s="38" t="str">
        <f>IF(op!G310="","",op!G310+1)</f>
        <v/>
      </c>
      <c r="H422" s="1184" t="str">
        <f>IF(op!H310=0,"",op!H310)</f>
        <v/>
      </c>
      <c r="I422" s="38" t="str">
        <f>IF(op!I310=0,"",op!I310)</f>
        <v/>
      </c>
      <c r="J422" s="177" t="str">
        <f t="shared" si="214"/>
        <v/>
      </c>
      <c r="K422" s="1185" t="str">
        <f>IF(op!K310=0,0,op!K310)</f>
        <v/>
      </c>
      <c r="L422" s="872"/>
      <c r="M422" s="860" t="str">
        <f>IF(K422="","",IF(op!M310=0,0,op!M310))</f>
        <v/>
      </c>
      <c r="N422" s="860" t="str">
        <f>IF(K422="","",IF(op!N310=0,0,op!N310))</f>
        <v/>
      </c>
      <c r="O422" s="990" t="str">
        <f t="shared" si="227"/>
        <v/>
      </c>
      <c r="P422" s="991" t="str">
        <f t="shared" si="228"/>
        <v/>
      </c>
      <c r="Q422" s="991" t="str">
        <f t="shared" si="229"/>
        <v/>
      </c>
      <c r="R422" s="872"/>
      <c r="S422" s="934" t="str">
        <f t="shared" si="215"/>
        <v/>
      </c>
      <c r="T422" s="934" t="str">
        <f t="shared" si="216"/>
        <v/>
      </c>
      <c r="U422" s="1055" t="str">
        <f t="shared" si="230"/>
        <v/>
      </c>
      <c r="V422" s="6"/>
      <c r="Z422" s="979" t="str">
        <f t="shared" si="217"/>
        <v/>
      </c>
      <c r="AA422" s="980">
        <f>+tab!$C$156</f>
        <v>0.62</v>
      </c>
      <c r="AB422" s="981" t="e">
        <f t="shared" si="231"/>
        <v>#VALUE!</v>
      </c>
      <c r="AC422" s="981" t="e">
        <f t="shared" si="232"/>
        <v>#VALUE!</v>
      </c>
      <c r="AD422" s="981" t="e">
        <f t="shared" si="233"/>
        <v>#VALUE!</v>
      </c>
      <c r="AE422" s="982" t="e">
        <f t="shared" si="218"/>
        <v>#VALUE!</v>
      </c>
      <c r="AF422" s="982" t="e">
        <f t="shared" si="219"/>
        <v>#VALUE!</v>
      </c>
      <c r="AG422" s="983">
        <f>IF(H422&gt;8,tab!C$157,tab!C$160)</f>
        <v>0.5</v>
      </c>
      <c r="AH422" s="957">
        <f t="shared" si="220"/>
        <v>0</v>
      </c>
      <c r="AI422" s="957">
        <f t="shared" si="221"/>
        <v>0</v>
      </c>
      <c r="AJ422" s="984" t="e">
        <f t="shared" si="222"/>
        <v>#VALUE!</v>
      </c>
      <c r="AK422" s="960" t="e">
        <f t="shared" si="223"/>
        <v>#VALUE!</v>
      </c>
      <c r="AL422" s="959">
        <f t="shared" si="224"/>
        <v>30</v>
      </c>
      <c r="AM422" s="959">
        <f t="shared" si="225"/>
        <v>30</v>
      </c>
      <c r="AN422" s="985">
        <f t="shared" si="226"/>
        <v>0</v>
      </c>
      <c r="AS422" s="198"/>
      <c r="AU422" s="39"/>
      <c r="AV422" s="39"/>
    </row>
    <row r="423" spans="3:48" ht="13.15" customHeight="1" x14ac:dyDescent="0.2">
      <c r="C423" s="35"/>
      <c r="D423" s="175" t="str">
        <f>IF(op!D311=0,"",op!D311)</f>
        <v/>
      </c>
      <c r="E423" s="175" t="str">
        <f>IF(op!E311=0,"",op!E311)</f>
        <v/>
      </c>
      <c r="F423" s="175" t="str">
        <f>IF(op!F311=0,"",op!F311)</f>
        <v/>
      </c>
      <c r="G423" s="38" t="str">
        <f>IF(op!G311="","",op!G311+1)</f>
        <v/>
      </c>
      <c r="H423" s="1184" t="str">
        <f>IF(op!H311=0,"",op!H311)</f>
        <v/>
      </c>
      <c r="I423" s="38" t="str">
        <f>IF(op!I311=0,"",op!I311)</f>
        <v/>
      </c>
      <c r="J423" s="177" t="str">
        <f t="shared" si="214"/>
        <v/>
      </c>
      <c r="K423" s="1185" t="str">
        <f>IF(op!K311=0,0,op!K311)</f>
        <v/>
      </c>
      <c r="L423" s="872"/>
      <c r="M423" s="860" t="str">
        <f>IF(K423="","",IF(op!M311=0,0,op!M311))</f>
        <v/>
      </c>
      <c r="N423" s="860" t="str">
        <f>IF(K423="","",IF(op!N311=0,0,op!N311))</f>
        <v/>
      </c>
      <c r="O423" s="990" t="str">
        <f t="shared" si="227"/>
        <v/>
      </c>
      <c r="P423" s="991" t="str">
        <f t="shared" si="228"/>
        <v/>
      </c>
      <c r="Q423" s="991" t="str">
        <f t="shared" si="229"/>
        <v/>
      </c>
      <c r="R423" s="872"/>
      <c r="S423" s="934" t="str">
        <f t="shared" si="215"/>
        <v/>
      </c>
      <c r="T423" s="934" t="str">
        <f t="shared" si="216"/>
        <v/>
      </c>
      <c r="U423" s="1055" t="str">
        <f t="shared" si="230"/>
        <v/>
      </c>
      <c r="V423" s="6"/>
      <c r="Z423" s="979" t="str">
        <f t="shared" si="217"/>
        <v/>
      </c>
      <c r="AA423" s="980">
        <f>+tab!$C$156</f>
        <v>0.62</v>
      </c>
      <c r="AB423" s="981" t="e">
        <f t="shared" si="231"/>
        <v>#VALUE!</v>
      </c>
      <c r="AC423" s="981" t="e">
        <f t="shared" si="232"/>
        <v>#VALUE!</v>
      </c>
      <c r="AD423" s="981" t="e">
        <f t="shared" si="233"/>
        <v>#VALUE!</v>
      </c>
      <c r="AE423" s="982" t="e">
        <f t="shared" si="218"/>
        <v>#VALUE!</v>
      </c>
      <c r="AF423" s="982" t="e">
        <f t="shared" si="219"/>
        <v>#VALUE!</v>
      </c>
      <c r="AG423" s="983">
        <f>IF(H423&gt;8,tab!C$157,tab!C$160)</f>
        <v>0.5</v>
      </c>
      <c r="AH423" s="957">
        <f t="shared" si="220"/>
        <v>0</v>
      </c>
      <c r="AI423" s="957">
        <f t="shared" si="221"/>
        <v>0</v>
      </c>
      <c r="AJ423" s="984" t="e">
        <f t="shared" si="222"/>
        <v>#VALUE!</v>
      </c>
      <c r="AK423" s="960" t="e">
        <f t="shared" si="223"/>
        <v>#VALUE!</v>
      </c>
      <c r="AL423" s="959">
        <f t="shared" si="224"/>
        <v>30</v>
      </c>
      <c r="AM423" s="959">
        <f t="shared" si="225"/>
        <v>30</v>
      </c>
      <c r="AN423" s="985">
        <f t="shared" si="226"/>
        <v>0</v>
      </c>
      <c r="AS423" s="198"/>
      <c r="AU423" s="39"/>
      <c r="AV423" s="39"/>
    </row>
    <row r="424" spans="3:48" ht="13.15" customHeight="1" x14ac:dyDescent="0.2">
      <c r="C424" s="35"/>
      <c r="D424" s="175" t="str">
        <f>IF(op!D312=0,"",op!D312)</f>
        <v/>
      </c>
      <c r="E424" s="175" t="str">
        <f>IF(op!E312=0,"",op!E312)</f>
        <v/>
      </c>
      <c r="F424" s="175" t="str">
        <f>IF(op!F312=0,"",op!F312)</f>
        <v/>
      </c>
      <c r="G424" s="38" t="str">
        <f>IF(op!G312="","",op!G312+1)</f>
        <v/>
      </c>
      <c r="H424" s="1184" t="str">
        <f>IF(op!H312=0,"",op!H312)</f>
        <v/>
      </c>
      <c r="I424" s="38" t="str">
        <f>IF(op!I312=0,"",op!I312)</f>
        <v/>
      </c>
      <c r="J424" s="177" t="str">
        <f t="shared" si="214"/>
        <v/>
      </c>
      <c r="K424" s="1185" t="str">
        <f>IF(op!K312=0,0,op!K312)</f>
        <v/>
      </c>
      <c r="L424" s="872"/>
      <c r="M424" s="860" t="str">
        <f>IF(K424="","",IF(op!M312=0,0,op!M312))</f>
        <v/>
      </c>
      <c r="N424" s="860" t="str">
        <f>IF(K424="","",IF(op!N312=0,0,op!N312))</f>
        <v/>
      </c>
      <c r="O424" s="990" t="str">
        <f t="shared" si="227"/>
        <v/>
      </c>
      <c r="P424" s="991" t="str">
        <f t="shared" si="228"/>
        <v/>
      </c>
      <c r="Q424" s="991" t="str">
        <f t="shared" si="229"/>
        <v/>
      </c>
      <c r="R424" s="872"/>
      <c r="S424" s="934" t="str">
        <f t="shared" si="215"/>
        <v/>
      </c>
      <c r="T424" s="934" t="str">
        <f t="shared" si="216"/>
        <v/>
      </c>
      <c r="U424" s="1055" t="str">
        <f t="shared" si="230"/>
        <v/>
      </c>
      <c r="V424" s="6"/>
      <c r="Z424" s="979" t="str">
        <f t="shared" si="217"/>
        <v/>
      </c>
      <c r="AA424" s="980">
        <f>+tab!$C$156</f>
        <v>0.62</v>
      </c>
      <c r="AB424" s="981" t="e">
        <f t="shared" si="231"/>
        <v>#VALUE!</v>
      </c>
      <c r="AC424" s="981" t="e">
        <f t="shared" si="232"/>
        <v>#VALUE!</v>
      </c>
      <c r="AD424" s="981" t="e">
        <f t="shared" si="233"/>
        <v>#VALUE!</v>
      </c>
      <c r="AE424" s="982" t="e">
        <f t="shared" si="218"/>
        <v>#VALUE!</v>
      </c>
      <c r="AF424" s="982" t="e">
        <f t="shared" si="219"/>
        <v>#VALUE!</v>
      </c>
      <c r="AG424" s="983">
        <f>IF(H424&gt;8,tab!C$157,tab!C$160)</f>
        <v>0.5</v>
      </c>
      <c r="AH424" s="957">
        <f t="shared" si="220"/>
        <v>0</v>
      </c>
      <c r="AI424" s="957">
        <f t="shared" si="221"/>
        <v>0</v>
      </c>
      <c r="AJ424" s="984" t="e">
        <f t="shared" si="222"/>
        <v>#VALUE!</v>
      </c>
      <c r="AK424" s="960" t="e">
        <f t="shared" si="223"/>
        <v>#VALUE!</v>
      </c>
      <c r="AL424" s="959">
        <f t="shared" si="224"/>
        <v>30</v>
      </c>
      <c r="AM424" s="959">
        <f t="shared" si="225"/>
        <v>30</v>
      </c>
      <c r="AN424" s="985">
        <f t="shared" si="226"/>
        <v>0</v>
      </c>
      <c r="AS424" s="198"/>
      <c r="AU424" s="39"/>
      <c r="AV424" s="39"/>
    </row>
    <row r="425" spans="3:48" ht="13.15" customHeight="1" x14ac:dyDescent="0.2">
      <c r="C425" s="35"/>
      <c r="D425" s="175" t="str">
        <f>IF(op!D313=0,"",op!D313)</f>
        <v/>
      </c>
      <c r="E425" s="175" t="str">
        <f>IF(op!E313=0,"",op!E313)</f>
        <v/>
      </c>
      <c r="F425" s="175" t="str">
        <f>IF(op!F313=0,"",op!F313)</f>
        <v/>
      </c>
      <c r="G425" s="38" t="str">
        <f>IF(op!G313="","",op!G313+1)</f>
        <v/>
      </c>
      <c r="H425" s="1184" t="str">
        <f>IF(op!H313=0,"",op!H313)</f>
        <v/>
      </c>
      <c r="I425" s="38" t="str">
        <f>IF(op!I313=0,"",op!I313)</f>
        <v/>
      </c>
      <c r="J425" s="177" t="str">
        <f t="shared" si="214"/>
        <v/>
      </c>
      <c r="K425" s="1185" t="str">
        <f>IF(op!K313=0,0,op!K313)</f>
        <v/>
      </c>
      <c r="L425" s="872"/>
      <c r="M425" s="860" t="str">
        <f>IF(K425="","",IF(op!M313=0,0,op!M313))</f>
        <v/>
      </c>
      <c r="N425" s="860" t="str">
        <f>IF(K425="","",IF(op!N313=0,0,op!N313))</f>
        <v/>
      </c>
      <c r="O425" s="990" t="str">
        <f t="shared" si="227"/>
        <v/>
      </c>
      <c r="P425" s="991" t="str">
        <f t="shared" si="228"/>
        <v/>
      </c>
      <c r="Q425" s="991" t="str">
        <f t="shared" si="229"/>
        <v/>
      </c>
      <c r="R425" s="872"/>
      <c r="S425" s="934" t="str">
        <f t="shared" si="215"/>
        <v/>
      </c>
      <c r="T425" s="934" t="str">
        <f t="shared" si="216"/>
        <v/>
      </c>
      <c r="U425" s="1055" t="str">
        <f t="shared" si="230"/>
        <v/>
      </c>
      <c r="V425" s="6"/>
      <c r="Z425" s="979" t="str">
        <f t="shared" si="217"/>
        <v/>
      </c>
      <c r="AA425" s="980">
        <f>+tab!$C$156</f>
        <v>0.62</v>
      </c>
      <c r="AB425" s="981" t="e">
        <f t="shared" si="231"/>
        <v>#VALUE!</v>
      </c>
      <c r="AC425" s="981" t="e">
        <f t="shared" si="232"/>
        <v>#VALUE!</v>
      </c>
      <c r="AD425" s="981" t="e">
        <f t="shared" si="233"/>
        <v>#VALUE!</v>
      </c>
      <c r="AE425" s="982" t="e">
        <f t="shared" si="218"/>
        <v>#VALUE!</v>
      </c>
      <c r="AF425" s="982" t="e">
        <f t="shared" si="219"/>
        <v>#VALUE!</v>
      </c>
      <c r="AG425" s="983">
        <f>IF(H425&gt;8,tab!C$157,tab!C$160)</f>
        <v>0.5</v>
      </c>
      <c r="AH425" s="957">
        <f t="shared" si="220"/>
        <v>0</v>
      </c>
      <c r="AI425" s="957">
        <f t="shared" si="221"/>
        <v>0</v>
      </c>
      <c r="AJ425" s="984" t="e">
        <f t="shared" si="222"/>
        <v>#VALUE!</v>
      </c>
      <c r="AK425" s="960" t="e">
        <f t="shared" si="223"/>
        <v>#VALUE!</v>
      </c>
      <c r="AL425" s="959">
        <f t="shared" si="224"/>
        <v>30</v>
      </c>
      <c r="AM425" s="959">
        <f t="shared" si="225"/>
        <v>30</v>
      </c>
      <c r="AN425" s="985">
        <f t="shared" si="226"/>
        <v>0</v>
      </c>
      <c r="AS425" s="198"/>
      <c r="AU425" s="39"/>
      <c r="AV425" s="39"/>
    </row>
    <row r="426" spans="3:48" ht="13.15" customHeight="1" x14ac:dyDescent="0.2">
      <c r="C426" s="35"/>
      <c r="D426" s="175" t="str">
        <f>IF(op!D314=0,"",op!D314)</f>
        <v/>
      </c>
      <c r="E426" s="175" t="str">
        <f>IF(op!E314=0,"",op!E314)</f>
        <v/>
      </c>
      <c r="F426" s="175" t="str">
        <f>IF(op!F314=0,"",op!F314)</f>
        <v/>
      </c>
      <c r="G426" s="38" t="str">
        <f>IF(op!G314="","",op!G314+1)</f>
        <v/>
      </c>
      <c r="H426" s="1184" t="str">
        <f>IF(op!H314=0,"",op!H314)</f>
        <v/>
      </c>
      <c r="I426" s="38" t="str">
        <f>IF(op!I314=0,"",op!I314)</f>
        <v/>
      </c>
      <c r="J426" s="177" t="str">
        <f t="shared" si="214"/>
        <v/>
      </c>
      <c r="K426" s="1185" t="str">
        <f>IF(op!K314=0,0,op!K314)</f>
        <v/>
      </c>
      <c r="L426" s="872"/>
      <c r="M426" s="860" t="str">
        <f>IF(K426="","",IF(op!M314=0,0,op!M314))</f>
        <v/>
      </c>
      <c r="N426" s="860" t="str">
        <f>IF(K426="","",IF(op!N314=0,0,op!N314))</f>
        <v/>
      </c>
      <c r="O426" s="990" t="str">
        <f t="shared" si="227"/>
        <v/>
      </c>
      <c r="P426" s="991" t="str">
        <f t="shared" si="228"/>
        <v/>
      </c>
      <c r="Q426" s="991" t="str">
        <f t="shared" si="229"/>
        <v/>
      </c>
      <c r="R426" s="872"/>
      <c r="S426" s="934" t="str">
        <f t="shared" si="215"/>
        <v/>
      </c>
      <c r="T426" s="934" t="str">
        <f t="shared" si="216"/>
        <v/>
      </c>
      <c r="U426" s="1055" t="str">
        <f t="shared" si="230"/>
        <v/>
      </c>
      <c r="V426" s="6"/>
      <c r="Z426" s="979" t="str">
        <f t="shared" si="217"/>
        <v/>
      </c>
      <c r="AA426" s="980">
        <f>+tab!$C$156</f>
        <v>0.62</v>
      </c>
      <c r="AB426" s="981" t="e">
        <f t="shared" si="231"/>
        <v>#VALUE!</v>
      </c>
      <c r="AC426" s="981" t="e">
        <f t="shared" si="232"/>
        <v>#VALUE!</v>
      </c>
      <c r="AD426" s="981" t="e">
        <f t="shared" si="233"/>
        <v>#VALUE!</v>
      </c>
      <c r="AE426" s="982" t="e">
        <f t="shared" si="218"/>
        <v>#VALUE!</v>
      </c>
      <c r="AF426" s="982" t="e">
        <f t="shared" si="219"/>
        <v>#VALUE!</v>
      </c>
      <c r="AG426" s="983">
        <f>IF(H426&gt;8,tab!C$157,tab!C$160)</f>
        <v>0.5</v>
      </c>
      <c r="AH426" s="957">
        <f t="shared" si="220"/>
        <v>0</v>
      </c>
      <c r="AI426" s="957">
        <f t="shared" si="221"/>
        <v>0</v>
      </c>
      <c r="AJ426" s="984" t="e">
        <f t="shared" si="222"/>
        <v>#VALUE!</v>
      </c>
      <c r="AK426" s="960" t="e">
        <f t="shared" si="223"/>
        <v>#VALUE!</v>
      </c>
      <c r="AL426" s="959">
        <f t="shared" si="224"/>
        <v>30</v>
      </c>
      <c r="AM426" s="959">
        <f t="shared" si="225"/>
        <v>30</v>
      </c>
      <c r="AN426" s="985">
        <f t="shared" si="226"/>
        <v>0</v>
      </c>
      <c r="AS426" s="198"/>
      <c r="AU426" s="39"/>
      <c r="AV426" s="39"/>
    </row>
    <row r="427" spans="3:48" ht="13.15" customHeight="1" x14ac:dyDescent="0.2">
      <c r="C427" s="35"/>
      <c r="D427" s="175" t="str">
        <f>IF(op!D315=0,"",op!D315)</f>
        <v/>
      </c>
      <c r="E427" s="175" t="str">
        <f>IF(op!E315=0,"",op!E315)</f>
        <v/>
      </c>
      <c r="F427" s="175" t="str">
        <f>IF(op!F315=0,"",op!F315)</f>
        <v/>
      </c>
      <c r="G427" s="38" t="str">
        <f>IF(op!G315="","",op!G315+1)</f>
        <v/>
      </c>
      <c r="H427" s="1184" t="str">
        <f>IF(op!H315=0,"",op!H315)</f>
        <v/>
      </c>
      <c r="I427" s="38" t="str">
        <f>IF(op!I315=0,"",op!I315)</f>
        <v/>
      </c>
      <c r="J427" s="177" t="str">
        <f t="shared" si="214"/>
        <v/>
      </c>
      <c r="K427" s="1185" t="str">
        <f>IF(op!K315=0,0,op!K315)</f>
        <v/>
      </c>
      <c r="L427" s="872"/>
      <c r="M427" s="860" t="str">
        <f>IF(K427="","",IF(op!M315=0,0,op!M315))</f>
        <v/>
      </c>
      <c r="N427" s="860" t="str">
        <f>IF(K427="","",IF(op!N315=0,0,op!N315))</f>
        <v/>
      </c>
      <c r="O427" s="990" t="str">
        <f t="shared" si="227"/>
        <v/>
      </c>
      <c r="P427" s="991" t="str">
        <f t="shared" si="228"/>
        <v/>
      </c>
      <c r="Q427" s="991" t="str">
        <f t="shared" si="229"/>
        <v/>
      </c>
      <c r="R427" s="872"/>
      <c r="S427" s="934" t="str">
        <f t="shared" si="215"/>
        <v/>
      </c>
      <c r="T427" s="934" t="str">
        <f t="shared" si="216"/>
        <v/>
      </c>
      <c r="U427" s="1055" t="str">
        <f t="shared" si="230"/>
        <v/>
      </c>
      <c r="V427" s="6"/>
      <c r="Z427" s="979" t="str">
        <f t="shared" si="217"/>
        <v/>
      </c>
      <c r="AA427" s="980">
        <f>+tab!$C$156</f>
        <v>0.62</v>
      </c>
      <c r="AB427" s="981" t="e">
        <f t="shared" si="231"/>
        <v>#VALUE!</v>
      </c>
      <c r="AC427" s="981" t="e">
        <f t="shared" si="232"/>
        <v>#VALUE!</v>
      </c>
      <c r="AD427" s="981" t="e">
        <f t="shared" si="233"/>
        <v>#VALUE!</v>
      </c>
      <c r="AE427" s="982" t="e">
        <f t="shared" si="218"/>
        <v>#VALUE!</v>
      </c>
      <c r="AF427" s="982" t="e">
        <f t="shared" si="219"/>
        <v>#VALUE!</v>
      </c>
      <c r="AG427" s="983">
        <f>IF(H427&gt;8,tab!C$157,tab!C$160)</f>
        <v>0.5</v>
      </c>
      <c r="AH427" s="957">
        <f t="shared" si="220"/>
        <v>0</v>
      </c>
      <c r="AI427" s="957">
        <f t="shared" si="221"/>
        <v>0</v>
      </c>
      <c r="AJ427" s="984" t="e">
        <f t="shared" si="222"/>
        <v>#VALUE!</v>
      </c>
      <c r="AK427" s="960" t="e">
        <f t="shared" si="223"/>
        <v>#VALUE!</v>
      </c>
      <c r="AL427" s="959">
        <f t="shared" si="224"/>
        <v>30</v>
      </c>
      <c r="AM427" s="959">
        <f t="shared" si="225"/>
        <v>30</v>
      </c>
      <c r="AN427" s="985">
        <f t="shared" si="226"/>
        <v>0</v>
      </c>
      <c r="AS427" s="198"/>
      <c r="AU427" s="39"/>
      <c r="AV427" s="39"/>
    </row>
    <row r="428" spans="3:48" ht="13.15" customHeight="1" x14ac:dyDescent="0.2">
      <c r="C428" s="35"/>
      <c r="D428" s="175" t="str">
        <f>IF(op!D316=0,"",op!D316)</f>
        <v/>
      </c>
      <c r="E428" s="175" t="str">
        <f>IF(op!E316=0,"",op!E316)</f>
        <v/>
      </c>
      <c r="F428" s="175" t="str">
        <f>IF(op!F316=0,"",op!F316)</f>
        <v/>
      </c>
      <c r="G428" s="38" t="str">
        <f>IF(op!G316="","",op!G316+1)</f>
        <v/>
      </c>
      <c r="H428" s="1184" t="str">
        <f>IF(op!H316=0,"",op!H316)</f>
        <v/>
      </c>
      <c r="I428" s="38" t="str">
        <f>IF(op!I316=0,"",op!I316)</f>
        <v/>
      </c>
      <c r="J428" s="177" t="str">
        <f t="shared" si="214"/>
        <v/>
      </c>
      <c r="K428" s="1185" t="str">
        <f>IF(op!K316=0,0,op!K316)</f>
        <v/>
      </c>
      <c r="L428" s="872"/>
      <c r="M428" s="860" t="str">
        <f>IF(K428="","",IF(op!M316=0,0,op!M316))</f>
        <v/>
      </c>
      <c r="N428" s="860" t="str">
        <f>IF(K428="","",IF(op!N316=0,0,op!N316))</f>
        <v/>
      </c>
      <c r="O428" s="990" t="str">
        <f t="shared" si="227"/>
        <v/>
      </c>
      <c r="P428" s="991" t="str">
        <f t="shared" si="228"/>
        <v/>
      </c>
      <c r="Q428" s="991" t="str">
        <f t="shared" si="229"/>
        <v/>
      </c>
      <c r="R428" s="872"/>
      <c r="S428" s="934" t="str">
        <f t="shared" si="215"/>
        <v/>
      </c>
      <c r="T428" s="934" t="str">
        <f t="shared" si="216"/>
        <v/>
      </c>
      <c r="U428" s="1055" t="str">
        <f t="shared" si="230"/>
        <v/>
      </c>
      <c r="V428" s="6"/>
      <c r="Z428" s="979" t="str">
        <f t="shared" si="217"/>
        <v/>
      </c>
      <c r="AA428" s="980">
        <f>+tab!$C$156</f>
        <v>0.62</v>
      </c>
      <c r="AB428" s="981" t="e">
        <f t="shared" si="231"/>
        <v>#VALUE!</v>
      </c>
      <c r="AC428" s="981" t="e">
        <f t="shared" si="232"/>
        <v>#VALUE!</v>
      </c>
      <c r="AD428" s="981" t="e">
        <f t="shared" si="233"/>
        <v>#VALUE!</v>
      </c>
      <c r="AE428" s="982" t="e">
        <f t="shared" si="218"/>
        <v>#VALUE!</v>
      </c>
      <c r="AF428" s="982" t="e">
        <f t="shared" si="219"/>
        <v>#VALUE!</v>
      </c>
      <c r="AG428" s="983">
        <f>IF(H428&gt;8,tab!C$157,tab!C$160)</f>
        <v>0.5</v>
      </c>
      <c r="AH428" s="957">
        <f t="shared" si="220"/>
        <v>0</v>
      </c>
      <c r="AI428" s="957">
        <f t="shared" si="221"/>
        <v>0</v>
      </c>
      <c r="AJ428" s="984" t="e">
        <f t="shared" si="222"/>
        <v>#VALUE!</v>
      </c>
      <c r="AK428" s="960" t="e">
        <f t="shared" si="223"/>
        <v>#VALUE!</v>
      </c>
      <c r="AL428" s="959">
        <f t="shared" si="224"/>
        <v>30</v>
      </c>
      <c r="AM428" s="959">
        <f t="shared" si="225"/>
        <v>30</v>
      </c>
      <c r="AN428" s="985">
        <f t="shared" si="226"/>
        <v>0</v>
      </c>
      <c r="AS428" s="198"/>
      <c r="AU428" s="39"/>
      <c r="AV428" s="39"/>
    </row>
    <row r="429" spans="3:48" ht="13.15" customHeight="1" x14ac:dyDescent="0.2">
      <c r="C429" s="35"/>
      <c r="D429" s="175" t="str">
        <f>IF(op!D317=0,"",op!D317)</f>
        <v/>
      </c>
      <c r="E429" s="175" t="str">
        <f>IF(op!E317=0,"",op!E317)</f>
        <v/>
      </c>
      <c r="F429" s="175" t="str">
        <f>IF(op!F317=0,"",op!F317)</f>
        <v/>
      </c>
      <c r="G429" s="38" t="str">
        <f>IF(op!G317="","",op!G317+1)</f>
        <v/>
      </c>
      <c r="H429" s="1184" t="str">
        <f>IF(op!H317=0,"",op!H317)</f>
        <v/>
      </c>
      <c r="I429" s="38" t="str">
        <f>IF(op!I317=0,"",op!I317)</f>
        <v/>
      </c>
      <c r="J429" s="177" t="str">
        <f t="shared" si="214"/>
        <v/>
      </c>
      <c r="K429" s="1185" t="str">
        <f>IF(op!K317=0,0,op!K317)</f>
        <v/>
      </c>
      <c r="L429" s="872"/>
      <c r="M429" s="860" t="str">
        <f>IF(K429="","",IF(op!M317=0,0,op!M317))</f>
        <v/>
      </c>
      <c r="N429" s="860" t="str">
        <f>IF(K429="","",IF(op!N317=0,0,op!N317))</f>
        <v/>
      </c>
      <c r="O429" s="990" t="str">
        <f t="shared" si="227"/>
        <v/>
      </c>
      <c r="P429" s="991" t="str">
        <f t="shared" si="228"/>
        <v/>
      </c>
      <c r="Q429" s="991" t="str">
        <f t="shared" si="229"/>
        <v/>
      </c>
      <c r="R429" s="872"/>
      <c r="S429" s="934" t="str">
        <f t="shared" si="215"/>
        <v/>
      </c>
      <c r="T429" s="934" t="str">
        <f t="shared" si="216"/>
        <v/>
      </c>
      <c r="U429" s="1055" t="str">
        <f t="shared" si="230"/>
        <v/>
      </c>
      <c r="V429" s="6"/>
      <c r="Z429" s="979" t="str">
        <f t="shared" si="217"/>
        <v/>
      </c>
      <c r="AA429" s="980">
        <f>+tab!$C$156</f>
        <v>0.62</v>
      </c>
      <c r="AB429" s="981" t="e">
        <f t="shared" si="231"/>
        <v>#VALUE!</v>
      </c>
      <c r="AC429" s="981" t="e">
        <f t="shared" si="232"/>
        <v>#VALUE!</v>
      </c>
      <c r="AD429" s="981" t="e">
        <f t="shared" si="233"/>
        <v>#VALUE!</v>
      </c>
      <c r="AE429" s="982" t="e">
        <f t="shared" si="218"/>
        <v>#VALUE!</v>
      </c>
      <c r="AF429" s="982" t="e">
        <f t="shared" si="219"/>
        <v>#VALUE!</v>
      </c>
      <c r="AG429" s="983">
        <f>IF(H429&gt;8,tab!C$157,tab!C$160)</f>
        <v>0.5</v>
      </c>
      <c r="AH429" s="957">
        <f t="shared" si="220"/>
        <v>0</v>
      </c>
      <c r="AI429" s="957">
        <f t="shared" si="221"/>
        <v>0</v>
      </c>
      <c r="AJ429" s="984" t="e">
        <f t="shared" si="222"/>
        <v>#VALUE!</v>
      </c>
      <c r="AK429" s="960" t="e">
        <f t="shared" si="223"/>
        <v>#VALUE!</v>
      </c>
      <c r="AL429" s="959">
        <f t="shared" si="224"/>
        <v>30</v>
      </c>
      <c r="AM429" s="959">
        <f t="shared" si="225"/>
        <v>30</v>
      </c>
      <c r="AN429" s="985">
        <f t="shared" si="226"/>
        <v>0</v>
      </c>
      <c r="AS429" s="198"/>
      <c r="AU429" s="39"/>
      <c r="AV429" s="39"/>
    </row>
    <row r="430" spans="3:48" ht="13.15" customHeight="1" x14ac:dyDescent="0.2">
      <c r="C430" s="35"/>
      <c r="D430" s="175" t="str">
        <f>IF(op!D318=0,"",op!D318)</f>
        <v/>
      </c>
      <c r="E430" s="175" t="str">
        <f>IF(op!E318=0,"",op!E318)</f>
        <v/>
      </c>
      <c r="F430" s="175" t="str">
        <f>IF(op!F318=0,"",op!F318)</f>
        <v/>
      </c>
      <c r="G430" s="38" t="str">
        <f>IF(op!G318="","",op!G318+1)</f>
        <v/>
      </c>
      <c r="H430" s="1184" t="str">
        <f>IF(op!H318=0,"",op!H318)</f>
        <v/>
      </c>
      <c r="I430" s="38" t="str">
        <f>IF(op!I318=0,"",op!I318)</f>
        <v/>
      </c>
      <c r="J430" s="177" t="str">
        <f t="shared" si="214"/>
        <v/>
      </c>
      <c r="K430" s="1185" t="str">
        <f>IF(op!K318=0,0,op!K318)</f>
        <v/>
      </c>
      <c r="L430" s="872"/>
      <c r="M430" s="860" t="str">
        <f>IF(K430="","",IF(op!M318=0,0,op!M318))</f>
        <v/>
      </c>
      <c r="N430" s="860" t="str">
        <f>IF(K430="","",IF(op!N318=0,0,op!N318))</f>
        <v/>
      </c>
      <c r="O430" s="990" t="str">
        <f t="shared" si="227"/>
        <v/>
      </c>
      <c r="P430" s="991" t="str">
        <f t="shared" si="228"/>
        <v/>
      </c>
      <c r="Q430" s="991" t="str">
        <f t="shared" si="229"/>
        <v/>
      </c>
      <c r="R430" s="872"/>
      <c r="S430" s="934" t="str">
        <f t="shared" si="215"/>
        <v/>
      </c>
      <c r="T430" s="934" t="str">
        <f t="shared" si="216"/>
        <v/>
      </c>
      <c r="U430" s="1055" t="str">
        <f t="shared" si="230"/>
        <v/>
      </c>
      <c r="V430" s="6"/>
      <c r="Z430" s="979" t="str">
        <f t="shared" si="217"/>
        <v/>
      </c>
      <c r="AA430" s="980">
        <f>+tab!$C$156</f>
        <v>0.62</v>
      </c>
      <c r="AB430" s="981" t="e">
        <f t="shared" si="231"/>
        <v>#VALUE!</v>
      </c>
      <c r="AC430" s="981" t="e">
        <f t="shared" si="232"/>
        <v>#VALUE!</v>
      </c>
      <c r="AD430" s="981" t="e">
        <f t="shared" si="233"/>
        <v>#VALUE!</v>
      </c>
      <c r="AE430" s="982" t="e">
        <f t="shared" si="218"/>
        <v>#VALUE!</v>
      </c>
      <c r="AF430" s="982" t="e">
        <f t="shared" si="219"/>
        <v>#VALUE!</v>
      </c>
      <c r="AG430" s="983">
        <f>IF(H430&gt;8,tab!C$157,tab!C$160)</f>
        <v>0.5</v>
      </c>
      <c r="AH430" s="957">
        <f t="shared" si="220"/>
        <v>0</v>
      </c>
      <c r="AI430" s="957">
        <f t="shared" si="221"/>
        <v>0</v>
      </c>
      <c r="AJ430" s="984" t="e">
        <f t="shared" si="222"/>
        <v>#VALUE!</v>
      </c>
      <c r="AK430" s="960" t="e">
        <f t="shared" si="223"/>
        <v>#VALUE!</v>
      </c>
      <c r="AL430" s="959">
        <f t="shared" si="224"/>
        <v>30</v>
      </c>
      <c r="AM430" s="959">
        <f t="shared" si="225"/>
        <v>30</v>
      </c>
      <c r="AN430" s="985">
        <f t="shared" si="226"/>
        <v>0</v>
      </c>
      <c r="AS430" s="198"/>
      <c r="AU430" s="39"/>
      <c r="AV430" s="39"/>
    </row>
    <row r="431" spans="3:48" ht="13.15" customHeight="1" x14ac:dyDescent="0.2">
      <c r="C431" s="35"/>
      <c r="D431" s="175" t="str">
        <f>IF(op!D319=0,"",op!D319)</f>
        <v/>
      </c>
      <c r="E431" s="175" t="str">
        <f>IF(op!E319=0,"",op!E319)</f>
        <v/>
      </c>
      <c r="F431" s="175" t="str">
        <f>IF(op!F319=0,"",op!F319)</f>
        <v/>
      </c>
      <c r="G431" s="38" t="str">
        <f>IF(op!G319="","",op!G319+1)</f>
        <v/>
      </c>
      <c r="H431" s="1184" t="str">
        <f>IF(op!H319=0,"",op!H319)</f>
        <v/>
      </c>
      <c r="I431" s="38" t="str">
        <f>IF(op!I319=0,"",op!I319)</f>
        <v/>
      </c>
      <c r="J431" s="177" t="str">
        <f t="shared" si="214"/>
        <v/>
      </c>
      <c r="K431" s="1185" t="str">
        <f>IF(op!K319=0,0,op!K319)</f>
        <v/>
      </c>
      <c r="L431" s="872"/>
      <c r="M431" s="860" t="str">
        <f>IF(K431="","",IF(op!M319=0,0,op!M319))</f>
        <v/>
      </c>
      <c r="N431" s="860" t="str">
        <f>IF(K431="","",IF(op!N319=0,0,op!N319))</f>
        <v/>
      </c>
      <c r="O431" s="990" t="str">
        <f t="shared" si="227"/>
        <v/>
      </c>
      <c r="P431" s="991" t="str">
        <f t="shared" si="228"/>
        <v/>
      </c>
      <c r="Q431" s="991" t="str">
        <f t="shared" si="229"/>
        <v/>
      </c>
      <c r="R431" s="872"/>
      <c r="S431" s="934" t="str">
        <f t="shared" si="215"/>
        <v/>
      </c>
      <c r="T431" s="934" t="str">
        <f t="shared" si="216"/>
        <v/>
      </c>
      <c r="U431" s="1055" t="str">
        <f t="shared" si="230"/>
        <v/>
      </c>
      <c r="V431" s="6"/>
      <c r="Z431" s="979" t="str">
        <f t="shared" si="217"/>
        <v/>
      </c>
      <c r="AA431" s="980">
        <f>+tab!$C$156</f>
        <v>0.62</v>
      </c>
      <c r="AB431" s="981" t="e">
        <f t="shared" si="231"/>
        <v>#VALUE!</v>
      </c>
      <c r="AC431" s="981" t="e">
        <f t="shared" si="232"/>
        <v>#VALUE!</v>
      </c>
      <c r="AD431" s="981" t="e">
        <f t="shared" si="233"/>
        <v>#VALUE!</v>
      </c>
      <c r="AE431" s="982" t="e">
        <f t="shared" si="218"/>
        <v>#VALUE!</v>
      </c>
      <c r="AF431" s="982" t="e">
        <f t="shared" si="219"/>
        <v>#VALUE!</v>
      </c>
      <c r="AG431" s="983">
        <f>IF(H431&gt;8,tab!C$157,tab!C$160)</f>
        <v>0.5</v>
      </c>
      <c r="AH431" s="957">
        <f t="shared" si="220"/>
        <v>0</v>
      </c>
      <c r="AI431" s="957">
        <f t="shared" si="221"/>
        <v>0</v>
      </c>
      <c r="AJ431" s="984" t="e">
        <f t="shared" si="222"/>
        <v>#VALUE!</v>
      </c>
      <c r="AK431" s="960" t="e">
        <f t="shared" si="223"/>
        <v>#VALUE!</v>
      </c>
      <c r="AL431" s="959">
        <f t="shared" si="224"/>
        <v>30</v>
      </c>
      <c r="AM431" s="959">
        <f t="shared" si="225"/>
        <v>30</v>
      </c>
      <c r="AN431" s="985">
        <f t="shared" si="226"/>
        <v>0</v>
      </c>
      <c r="AS431" s="198"/>
      <c r="AU431" s="39"/>
      <c r="AV431" s="39"/>
    </row>
    <row r="432" spans="3:48" ht="13.15" customHeight="1" x14ac:dyDescent="0.2">
      <c r="C432" s="35"/>
      <c r="D432" s="175" t="str">
        <f>IF(op!D320=0,"",op!D320)</f>
        <v/>
      </c>
      <c r="E432" s="175" t="str">
        <f>IF(op!E320=0,"",op!E320)</f>
        <v/>
      </c>
      <c r="F432" s="175" t="str">
        <f>IF(op!F320=0,"",op!F320)</f>
        <v/>
      </c>
      <c r="G432" s="38" t="str">
        <f>IF(op!G320="","",op!G320+1)</f>
        <v/>
      </c>
      <c r="H432" s="1184" t="str">
        <f>IF(op!H320=0,"",op!H320)</f>
        <v/>
      </c>
      <c r="I432" s="38" t="str">
        <f>IF(op!I320=0,"",op!I320)</f>
        <v/>
      </c>
      <c r="J432" s="177" t="str">
        <f t="shared" si="214"/>
        <v/>
      </c>
      <c r="K432" s="1185" t="str">
        <f>IF(op!K320=0,0,op!K320)</f>
        <v/>
      </c>
      <c r="L432" s="872"/>
      <c r="M432" s="860" t="str">
        <f>IF(K432="","",IF(op!M320=0,0,op!M320))</f>
        <v/>
      </c>
      <c r="N432" s="860" t="str">
        <f>IF(K432="","",IF(op!N320=0,0,op!N320))</f>
        <v/>
      </c>
      <c r="O432" s="990" t="str">
        <f t="shared" si="227"/>
        <v/>
      </c>
      <c r="P432" s="991" t="str">
        <f t="shared" si="228"/>
        <v/>
      </c>
      <c r="Q432" s="991" t="str">
        <f t="shared" si="229"/>
        <v/>
      </c>
      <c r="R432" s="872"/>
      <c r="S432" s="934" t="str">
        <f t="shared" si="215"/>
        <v/>
      </c>
      <c r="T432" s="934" t="str">
        <f t="shared" si="216"/>
        <v/>
      </c>
      <c r="U432" s="1055" t="str">
        <f t="shared" si="230"/>
        <v/>
      </c>
      <c r="V432" s="6"/>
      <c r="Z432" s="979" t="str">
        <f t="shared" si="217"/>
        <v/>
      </c>
      <c r="AA432" s="980">
        <f>+tab!$C$156</f>
        <v>0.62</v>
      </c>
      <c r="AB432" s="981" t="e">
        <f t="shared" si="231"/>
        <v>#VALUE!</v>
      </c>
      <c r="AC432" s="981" t="e">
        <f t="shared" si="232"/>
        <v>#VALUE!</v>
      </c>
      <c r="AD432" s="981" t="e">
        <f t="shared" si="233"/>
        <v>#VALUE!</v>
      </c>
      <c r="AE432" s="982" t="e">
        <f t="shared" si="218"/>
        <v>#VALUE!</v>
      </c>
      <c r="AF432" s="982" t="e">
        <f t="shared" si="219"/>
        <v>#VALUE!</v>
      </c>
      <c r="AG432" s="983">
        <f>IF(H432&gt;8,tab!C$157,tab!C$160)</f>
        <v>0.5</v>
      </c>
      <c r="AH432" s="957">
        <f t="shared" si="220"/>
        <v>0</v>
      </c>
      <c r="AI432" s="957">
        <f t="shared" si="221"/>
        <v>0</v>
      </c>
      <c r="AJ432" s="984" t="e">
        <f t="shared" si="222"/>
        <v>#VALUE!</v>
      </c>
      <c r="AK432" s="960" t="e">
        <f t="shared" si="223"/>
        <v>#VALUE!</v>
      </c>
      <c r="AL432" s="959">
        <f t="shared" si="224"/>
        <v>30</v>
      </c>
      <c r="AM432" s="959">
        <f t="shared" si="225"/>
        <v>30</v>
      </c>
      <c r="AN432" s="985">
        <f t="shared" si="226"/>
        <v>0</v>
      </c>
      <c r="AS432" s="198"/>
      <c r="AU432" s="39"/>
      <c r="AV432" s="39"/>
    </row>
    <row r="433" spans="3:48" ht="13.15" customHeight="1" x14ac:dyDescent="0.2">
      <c r="C433" s="35"/>
      <c r="D433" s="175" t="str">
        <f>IF(op!D321=0,"",op!D321)</f>
        <v/>
      </c>
      <c r="E433" s="175" t="str">
        <f>IF(op!E321=0,"",op!E321)</f>
        <v/>
      </c>
      <c r="F433" s="175" t="str">
        <f>IF(op!F321=0,"",op!F321)</f>
        <v/>
      </c>
      <c r="G433" s="38" t="str">
        <f>IF(op!G321="","",op!G321+1)</f>
        <v/>
      </c>
      <c r="H433" s="1184" t="str">
        <f>IF(op!H321=0,"",op!H321)</f>
        <v/>
      </c>
      <c r="I433" s="38" t="str">
        <f>IF(op!I321=0,"",op!I321)</f>
        <v/>
      </c>
      <c r="J433" s="177" t="str">
        <f t="shared" si="214"/>
        <v/>
      </c>
      <c r="K433" s="1185" t="str">
        <f>IF(op!K321=0,0,op!K321)</f>
        <v/>
      </c>
      <c r="L433" s="872"/>
      <c r="M433" s="860" t="str">
        <f>IF(K433="","",IF(op!M321=0,0,op!M321))</f>
        <v/>
      </c>
      <c r="N433" s="860" t="str">
        <f>IF(K433="","",IF(op!N321=0,0,op!N321))</f>
        <v/>
      </c>
      <c r="O433" s="990" t="str">
        <f t="shared" si="227"/>
        <v/>
      </c>
      <c r="P433" s="991" t="str">
        <f t="shared" si="228"/>
        <v/>
      </c>
      <c r="Q433" s="991" t="str">
        <f t="shared" si="229"/>
        <v/>
      </c>
      <c r="R433" s="872"/>
      <c r="S433" s="934" t="str">
        <f t="shared" si="215"/>
        <v/>
      </c>
      <c r="T433" s="934" t="str">
        <f t="shared" si="216"/>
        <v/>
      </c>
      <c r="U433" s="1055" t="str">
        <f t="shared" si="230"/>
        <v/>
      </c>
      <c r="V433" s="6"/>
      <c r="Z433" s="979" t="str">
        <f t="shared" si="217"/>
        <v/>
      </c>
      <c r="AA433" s="980">
        <f>+tab!$C$156</f>
        <v>0.62</v>
      </c>
      <c r="AB433" s="981" t="e">
        <f t="shared" si="231"/>
        <v>#VALUE!</v>
      </c>
      <c r="AC433" s="981" t="e">
        <f t="shared" si="232"/>
        <v>#VALUE!</v>
      </c>
      <c r="AD433" s="981" t="e">
        <f t="shared" si="233"/>
        <v>#VALUE!</v>
      </c>
      <c r="AE433" s="982" t="e">
        <f t="shared" si="218"/>
        <v>#VALUE!</v>
      </c>
      <c r="AF433" s="982" t="e">
        <f t="shared" si="219"/>
        <v>#VALUE!</v>
      </c>
      <c r="AG433" s="983">
        <f>IF(H433&gt;8,tab!C$157,tab!C$160)</f>
        <v>0.5</v>
      </c>
      <c r="AH433" s="957">
        <f t="shared" si="220"/>
        <v>0</v>
      </c>
      <c r="AI433" s="957">
        <f t="shared" si="221"/>
        <v>0</v>
      </c>
      <c r="AJ433" s="984" t="e">
        <f t="shared" si="222"/>
        <v>#VALUE!</v>
      </c>
      <c r="AK433" s="960" t="e">
        <f t="shared" si="223"/>
        <v>#VALUE!</v>
      </c>
      <c r="AL433" s="959">
        <f t="shared" si="224"/>
        <v>30</v>
      </c>
      <c r="AM433" s="959">
        <f t="shared" si="225"/>
        <v>30</v>
      </c>
      <c r="AN433" s="985">
        <f t="shared" si="226"/>
        <v>0</v>
      </c>
      <c r="AS433" s="198"/>
      <c r="AU433" s="39"/>
      <c r="AV433" s="39"/>
    </row>
    <row r="434" spans="3:48" ht="13.15" customHeight="1" x14ac:dyDescent="0.2">
      <c r="C434" s="35"/>
      <c r="D434" s="175" t="str">
        <f>IF(op!D322=0,"",op!D322)</f>
        <v/>
      </c>
      <c r="E434" s="175" t="str">
        <f>IF(op!E322=0,"",op!E322)</f>
        <v/>
      </c>
      <c r="F434" s="175" t="str">
        <f>IF(op!F322=0,"",op!F322)</f>
        <v/>
      </c>
      <c r="G434" s="38" t="str">
        <f>IF(op!G322="","",op!G322+1)</f>
        <v/>
      </c>
      <c r="H434" s="1184" t="str">
        <f>IF(op!H322=0,"",op!H322)</f>
        <v/>
      </c>
      <c r="I434" s="38" t="str">
        <f>IF(op!I322=0,"",op!I322)</f>
        <v/>
      </c>
      <c r="J434" s="177" t="str">
        <f t="shared" si="214"/>
        <v/>
      </c>
      <c r="K434" s="1185" t="str">
        <f>IF(op!K322=0,0,op!K322)</f>
        <v/>
      </c>
      <c r="L434" s="872"/>
      <c r="M434" s="860" t="str">
        <f>IF(K434="","",IF(op!M322=0,0,op!M322))</f>
        <v/>
      </c>
      <c r="N434" s="860" t="str">
        <f>IF(K434="","",IF(op!N322=0,0,op!N322))</f>
        <v/>
      </c>
      <c r="O434" s="990" t="str">
        <f t="shared" si="227"/>
        <v/>
      </c>
      <c r="P434" s="991" t="str">
        <f t="shared" si="228"/>
        <v/>
      </c>
      <c r="Q434" s="991" t="str">
        <f t="shared" si="229"/>
        <v/>
      </c>
      <c r="R434" s="872"/>
      <c r="S434" s="934" t="str">
        <f t="shared" si="215"/>
        <v/>
      </c>
      <c r="T434" s="934" t="str">
        <f t="shared" si="216"/>
        <v/>
      </c>
      <c r="U434" s="1055" t="str">
        <f t="shared" si="230"/>
        <v/>
      </c>
      <c r="V434" s="6"/>
      <c r="Z434" s="979" t="str">
        <f t="shared" si="217"/>
        <v/>
      </c>
      <c r="AA434" s="980">
        <f>+tab!$C$156</f>
        <v>0.62</v>
      </c>
      <c r="AB434" s="981" t="e">
        <f t="shared" si="231"/>
        <v>#VALUE!</v>
      </c>
      <c r="AC434" s="981" t="e">
        <f t="shared" si="232"/>
        <v>#VALUE!</v>
      </c>
      <c r="AD434" s="981" t="e">
        <f t="shared" si="233"/>
        <v>#VALUE!</v>
      </c>
      <c r="AE434" s="982" t="e">
        <f t="shared" si="218"/>
        <v>#VALUE!</v>
      </c>
      <c r="AF434" s="982" t="e">
        <f t="shared" si="219"/>
        <v>#VALUE!</v>
      </c>
      <c r="AG434" s="983">
        <f>IF(H434&gt;8,tab!C$157,tab!C$160)</f>
        <v>0.5</v>
      </c>
      <c r="AH434" s="957">
        <f t="shared" si="220"/>
        <v>0</v>
      </c>
      <c r="AI434" s="957">
        <f t="shared" si="221"/>
        <v>0</v>
      </c>
      <c r="AJ434" s="984" t="e">
        <f t="shared" si="222"/>
        <v>#VALUE!</v>
      </c>
      <c r="AK434" s="960" t="e">
        <f t="shared" si="223"/>
        <v>#VALUE!</v>
      </c>
      <c r="AL434" s="959">
        <f t="shared" si="224"/>
        <v>30</v>
      </c>
      <c r="AM434" s="959">
        <f t="shared" si="225"/>
        <v>30</v>
      </c>
      <c r="AN434" s="985">
        <f t="shared" si="226"/>
        <v>0</v>
      </c>
      <c r="AS434" s="198"/>
      <c r="AU434" s="39"/>
      <c r="AV434" s="39"/>
    </row>
    <row r="435" spans="3:48" ht="13.15" customHeight="1" x14ac:dyDescent="0.2">
      <c r="C435" s="35"/>
      <c r="D435" s="175" t="str">
        <f>IF(op!D323=0,"",op!D323)</f>
        <v/>
      </c>
      <c r="E435" s="175" t="str">
        <f>IF(op!E323=0,"",op!E323)</f>
        <v/>
      </c>
      <c r="F435" s="175" t="str">
        <f>IF(op!F323=0,"",op!F323)</f>
        <v/>
      </c>
      <c r="G435" s="38" t="str">
        <f>IF(op!G323="","",op!G323+1)</f>
        <v/>
      </c>
      <c r="H435" s="1184" t="str">
        <f>IF(op!H323=0,"",op!H323)</f>
        <v/>
      </c>
      <c r="I435" s="38" t="str">
        <f>IF(op!I323=0,"",op!I323)</f>
        <v/>
      </c>
      <c r="J435" s="177" t="str">
        <f t="shared" si="214"/>
        <v/>
      </c>
      <c r="K435" s="1185" t="str">
        <f>IF(op!K323=0,0,op!K323)</f>
        <v/>
      </c>
      <c r="L435" s="872"/>
      <c r="M435" s="860" t="str">
        <f>IF(K435="","",IF(op!M323=0,0,op!M323))</f>
        <v/>
      </c>
      <c r="N435" s="860" t="str">
        <f>IF(K435="","",IF(op!N323=0,0,op!N323))</f>
        <v/>
      </c>
      <c r="O435" s="990" t="str">
        <f t="shared" si="227"/>
        <v/>
      </c>
      <c r="P435" s="991" t="str">
        <f t="shared" si="228"/>
        <v/>
      </c>
      <c r="Q435" s="991" t="str">
        <f t="shared" si="229"/>
        <v/>
      </c>
      <c r="R435" s="872"/>
      <c r="S435" s="934" t="str">
        <f t="shared" si="215"/>
        <v/>
      </c>
      <c r="T435" s="934" t="str">
        <f t="shared" si="216"/>
        <v/>
      </c>
      <c r="U435" s="1055" t="str">
        <f t="shared" si="230"/>
        <v/>
      </c>
      <c r="V435" s="6"/>
      <c r="Z435" s="979" t="str">
        <f t="shared" si="217"/>
        <v/>
      </c>
      <c r="AA435" s="980">
        <f>+tab!$C$156</f>
        <v>0.62</v>
      </c>
      <c r="AB435" s="981" t="e">
        <f t="shared" si="231"/>
        <v>#VALUE!</v>
      </c>
      <c r="AC435" s="981" t="e">
        <f t="shared" si="232"/>
        <v>#VALUE!</v>
      </c>
      <c r="AD435" s="981" t="e">
        <f t="shared" si="233"/>
        <v>#VALUE!</v>
      </c>
      <c r="AE435" s="982" t="e">
        <f t="shared" si="218"/>
        <v>#VALUE!</v>
      </c>
      <c r="AF435" s="982" t="e">
        <f t="shared" si="219"/>
        <v>#VALUE!</v>
      </c>
      <c r="AG435" s="983">
        <f>IF(H435&gt;8,tab!C$157,tab!C$160)</f>
        <v>0.5</v>
      </c>
      <c r="AH435" s="957">
        <f t="shared" si="220"/>
        <v>0</v>
      </c>
      <c r="AI435" s="957">
        <f t="shared" si="221"/>
        <v>0</v>
      </c>
      <c r="AJ435" s="984" t="e">
        <f t="shared" si="222"/>
        <v>#VALUE!</v>
      </c>
      <c r="AK435" s="960" t="e">
        <f t="shared" si="223"/>
        <v>#VALUE!</v>
      </c>
      <c r="AL435" s="959">
        <f t="shared" si="224"/>
        <v>30</v>
      </c>
      <c r="AM435" s="959">
        <f t="shared" si="225"/>
        <v>30</v>
      </c>
      <c r="AN435" s="985">
        <f t="shared" si="226"/>
        <v>0</v>
      </c>
      <c r="AS435" s="198"/>
      <c r="AU435" s="39"/>
      <c r="AV435" s="39"/>
    </row>
    <row r="436" spans="3:48" ht="13.15" customHeight="1" x14ac:dyDescent="0.2">
      <c r="C436" s="35"/>
      <c r="D436" s="175" t="str">
        <f>IF(op!D324=0,"",op!D324)</f>
        <v/>
      </c>
      <c r="E436" s="175" t="str">
        <f>IF(op!E324=0,"",op!E324)</f>
        <v/>
      </c>
      <c r="F436" s="175" t="str">
        <f>IF(op!F324=0,"",op!F324)</f>
        <v/>
      </c>
      <c r="G436" s="38" t="str">
        <f>IF(op!G324="","",op!G324+1)</f>
        <v/>
      </c>
      <c r="H436" s="1184" t="str">
        <f>IF(op!H324=0,"",op!H324)</f>
        <v/>
      </c>
      <c r="I436" s="38" t="str">
        <f>IF(op!I324=0,"",op!I324)</f>
        <v/>
      </c>
      <c r="J436" s="177" t="str">
        <f t="shared" si="214"/>
        <v/>
      </c>
      <c r="K436" s="1185" t="str">
        <f>IF(op!K324=0,0,op!K324)</f>
        <v/>
      </c>
      <c r="L436" s="872"/>
      <c r="M436" s="860" t="str">
        <f>IF(K436="","",IF(op!M324=0,0,op!M324))</f>
        <v/>
      </c>
      <c r="N436" s="860" t="str">
        <f>IF(K436="","",IF(op!N324=0,0,op!N324))</f>
        <v/>
      </c>
      <c r="O436" s="990" t="str">
        <f t="shared" si="227"/>
        <v/>
      </c>
      <c r="P436" s="991" t="str">
        <f t="shared" si="228"/>
        <v/>
      </c>
      <c r="Q436" s="991" t="str">
        <f t="shared" si="229"/>
        <v/>
      </c>
      <c r="R436" s="872"/>
      <c r="S436" s="934" t="str">
        <f t="shared" si="215"/>
        <v/>
      </c>
      <c r="T436" s="934" t="str">
        <f t="shared" si="216"/>
        <v/>
      </c>
      <c r="U436" s="1055" t="str">
        <f t="shared" si="230"/>
        <v/>
      </c>
      <c r="V436" s="6"/>
      <c r="Z436" s="979" t="str">
        <f t="shared" si="217"/>
        <v/>
      </c>
      <c r="AA436" s="980">
        <f>+tab!$C$156</f>
        <v>0.62</v>
      </c>
      <c r="AB436" s="981" t="e">
        <f t="shared" si="231"/>
        <v>#VALUE!</v>
      </c>
      <c r="AC436" s="981" t="e">
        <f t="shared" si="232"/>
        <v>#VALUE!</v>
      </c>
      <c r="AD436" s="981" t="e">
        <f t="shared" si="233"/>
        <v>#VALUE!</v>
      </c>
      <c r="AE436" s="982" t="e">
        <f t="shared" si="218"/>
        <v>#VALUE!</v>
      </c>
      <c r="AF436" s="982" t="e">
        <f t="shared" si="219"/>
        <v>#VALUE!</v>
      </c>
      <c r="AG436" s="983">
        <f>IF(H436&gt;8,tab!C$157,tab!C$160)</f>
        <v>0.5</v>
      </c>
      <c r="AH436" s="957">
        <f t="shared" si="220"/>
        <v>0</v>
      </c>
      <c r="AI436" s="957">
        <f t="shared" si="221"/>
        <v>0</v>
      </c>
      <c r="AJ436" s="984" t="e">
        <f t="shared" si="222"/>
        <v>#VALUE!</v>
      </c>
      <c r="AK436" s="960" t="e">
        <f t="shared" si="223"/>
        <v>#VALUE!</v>
      </c>
      <c r="AL436" s="959">
        <f t="shared" si="224"/>
        <v>30</v>
      </c>
      <c r="AM436" s="959">
        <f t="shared" si="225"/>
        <v>30</v>
      </c>
      <c r="AN436" s="985">
        <f t="shared" si="226"/>
        <v>0</v>
      </c>
      <c r="AS436" s="198"/>
      <c r="AU436" s="39"/>
      <c r="AV436" s="39"/>
    </row>
    <row r="437" spans="3:48" ht="13.15" customHeight="1" x14ac:dyDescent="0.2">
      <c r="C437" s="35"/>
      <c r="D437" s="175" t="str">
        <f>IF(op!D325=0,"",op!D325)</f>
        <v/>
      </c>
      <c r="E437" s="175" t="str">
        <f>IF(op!E325=0,"",op!E325)</f>
        <v/>
      </c>
      <c r="F437" s="175" t="str">
        <f>IF(op!F325=0,"",op!F325)</f>
        <v/>
      </c>
      <c r="G437" s="38" t="str">
        <f>IF(op!G325="","",op!G325+1)</f>
        <v/>
      </c>
      <c r="H437" s="1184" t="str">
        <f>IF(op!H325=0,"",op!H325)</f>
        <v/>
      </c>
      <c r="I437" s="38" t="str">
        <f>IF(op!I325=0,"",op!I325)</f>
        <v/>
      </c>
      <c r="J437" s="177" t="str">
        <f t="shared" si="214"/>
        <v/>
      </c>
      <c r="K437" s="1185" t="str">
        <f>IF(op!K325=0,0,op!K325)</f>
        <v/>
      </c>
      <c r="L437" s="872"/>
      <c r="M437" s="860" t="str">
        <f>IF(K437="","",IF(op!M325=0,0,op!M325))</f>
        <v/>
      </c>
      <c r="N437" s="860" t="str">
        <f>IF(K437="","",IF(op!N325=0,0,op!N325))</f>
        <v/>
      </c>
      <c r="O437" s="990" t="str">
        <f t="shared" si="227"/>
        <v/>
      </c>
      <c r="P437" s="991" t="str">
        <f t="shared" si="228"/>
        <v/>
      </c>
      <c r="Q437" s="991" t="str">
        <f t="shared" si="229"/>
        <v/>
      </c>
      <c r="R437" s="872"/>
      <c r="S437" s="934" t="str">
        <f t="shared" si="215"/>
        <v/>
      </c>
      <c r="T437" s="934" t="str">
        <f t="shared" si="216"/>
        <v/>
      </c>
      <c r="U437" s="1055" t="str">
        <f t="shared" si="230"/>
        <v/>
      </c>
      <c r="V437" s="6"/>
      <c r="Z437" s="979" t="str">
        <f t="shared" si="217"/>
        <v/>
      </c>
      <c r="AA437" s="980">
        <f>+tab!$C$156</f>
        <v>0.62</v>
      </c>
      <c r="AB437" s="981" t="e">
        <f t="shared" si="231"/>
        <v>#VALUE!</v>
      </c>
      <c r="AC437" s="981" t="e">
        <f t="shared" si="232"/>
        <v>#VALUE!</v>
      </c>
      <c r="AD437" s="981" t="e">
        <f t="shared" si="233"/>
        <v>#VALUE!</v>
      </c>
      <c r="AE437" s="982" t="e">
        <f t="shared" si="218"/>
        <v>#VALUE!</v>
      </c>
      <c r="AF437" s="982" t="e">
        <f t="shared" si="219"/>
        <v>#VALUE!</v>
      </c>
      <c r="AG437" s="983">
        <f>IF(H437&gt;8,tab!C$157,tab!C$160)</f>
        <v>0.5</v>
      </c>
      <c r="AH437" s="957">
        <f t="shared" si="220"/>
        <v>0</v>
      </c>
      <c r="AI437" s="957">
        <f t="shared" si="221"/>
        <v>0</v>
      </c>
      <c r="AJ437" s="984" t="e">
        <f t="shared" si="222"/>
        <v>#VALUE!</v>
      </c>
      <c r="AK437" s="960" t="e">
        <f t="shared" si="223"/>
        <v>#VALUE!</v>
      </c>
      <c r="AL437" s="959">
        <f t="shared" si="224"/>
        <v>30</v>
      </c>
      <c r="AM437" s="959">
        <f t="shared" si="225"/>
        <v>30</v>
      </c>
      <c r="AN437" s="985">
        <f t="shared" si="226"/>
        <v>0</v>
      </c>
      <c r="AS437" s="198"/>
      <c r="AU437" s="39"/>
      <c r="AV437" s="39"/>
    </row>
    <row r="438" spans="3:48" ht="13.15" customHeight="1" x14ac:dyDescent="0.2">
      <c r="C438" s="35"/>
      <c r="D438" s="175" t="str">
        <f>IF(op!D326=0,"",op!D326)</f>
        <v/>
      </c>
      <c r="E438" s="175" t="str">
        <f>IF(op!E326=0,"",op!E326)</f>
        <v/>
      </c>
      <c r="F438" s="175" t="str">
        <f>IF(op!F326=0,"",op!F326)</f>
        <v/>
      </c>
      <c r="G438" s="38" t="str">
        <f>IF(op!G326="","",op!G326+1)</f>
        <v/>
      </c>
      <c r="H438" s="1184" t="str">
        <f>IF(op!H326=0,"",op!H326)</f>
        <v/>
      </c>
      <c r="I438" s="38" t="str">
        <f>IF(op!I326=0,"",op!I326)</f>
        <v/>
      </c>
      <c r="J438" s="177" t="str">
        <f t="shared" si="214"/>
        <v/>
      </c>
      <c r="K438" s="1185" t="str">
        <f>IF(op!K326=0,0,op!K326)</f>
        <v/>
      </c>
      <c r="L438" s="872"/>
      <c r="M438" s="860" t="str">
        <f>IF(K438="","",IF(op!M326=0,0,op!M326))</f>
        <v/>
      </c>
      <c r="N438" s="860" t="str">
        <f>IF(K438="","",IF(op!N326=0,0,op!N326))</f>
        <v/>
      </c>
      <c r="O438" s="990" t="str">
        <f t="shared" si="227"/>
        <v/>
      </c>
      <c r="P438" s="991" t="str">
        <f t="shared" si="228"/>
        <v/>
      </c>
      <c r="Q438" s="991" t="str">
        <f t="shared" si="229"/>
        <v/>
      </c>
      <c r="R438" s="872"/>
      <c r="S438" s="934" t="str">
        <f t="shared" si="215"/>
        <v/>
      </c>
      <c r="T438" s="934" t="str">
        <f t="shared" si="216"/>
        <v/>
      </c>
      <c r="U438" s="1055" t="str">
        <f t="shared" si="230"/>
        <v/>
      </c>
      <c r="V438" s="6"/>
      <c r="Z438" s="979" t="str">
        <f t="shared" si="217"/>
        <v/>
      </c>
      <c r="AA438" s="980">
        <f>+tab!$C$156</f>
        <v>0.62</v>
      </c>
      <c r="AB438" s="981" t="e">
        <f t="shared" si="231"/>
        <v>#VALUE!</v>
      </c>
      <c r="AC438" s="981" t="e">
        <f t="shared" si="232"/>
        <v>#VALUE!</v>
      </c>
      <c r="AD438" s="981" t="e">
        <f t="shared" si="233"/>
        <v>#VALUE!</v>
      </c>
      <c r="AE438" s="982" t="e">
        <f t="shared" si="218"/>
        <v>#VALUE!</v>
      </c>
      <c r="AF438" s="982" t="e">
        <f t="shared" si="219"/>
        <v>#VALUE!</v>
      </c>
      <c r="AG438" s="983">
        <f>IF(H438&gt;8,tab!C$157,tab!C$160)</f>
        <v>0.5</v>
      </c>
      <c r="AH438" s="957">
        <f t="shared" si="220"/>
        <v>0</v>
      </c>
      <c r="AI438" s="957">
        <f t="shared" si="221"/>
        <v>0</v>
      </c>
      <c r="AJ438" s="984" t="e">
        <f t="shared" si="222"/>
        <v>#VALUE!</v>
      </c>
      <c r="AK438" s="960" t="e">
        <f t="shared" si="223"/>
        <v>#VALUE!</v>
      </c>
      <c r="AL438" s="959">
        <f t="shared" si="224"/>
        <v>30</v>
      </c>
      <c r="AM438" s="959">
        <f t="shared" si="225"/>
        <v>30</v>
      </c>
      <c r="AN438" s="985">
        <f t="shared" si="226"/>
        <v>0</v>
      </c>
      <c r="AS438" s="198"/>
      <c r="AU438" s="39"/>
      <c r="AV438" s="39"/>
    </row>
    <row r="439" spans="3:48" ht="13.15" customHeight="1" x14ac:dyDescent="0.2">
      <c r="C439" s="35"/>
      <c r="D439" s="175" t="str">
        <f>IF(op!D327=0,"",op!D327)</f>
        <v/>
      </c>
      <c r="E439" s="175" t="str">
        <f>IF(op!E327=0,"",op!E327)</f>
        <v/>
      </c>
      <c r="F439" s="175" t="str">
        <f>IF(op!F327=0,"",op!F327)</f>
        <v/>
      </c>
      <c r="G439" s="38" t="str">
        <f>IF(op!G327="","",op!G327+1)</f>
        <v/>
      </c>
      <c r="H439" s="1184" t="str">
        <f>IF(op!H327=0,"",op!H327)</f>
        <v/>
      </c>
      <c r="I439" s="38" t="str">
        <f>IF(op!I327=0,"",op!I327)</f>
        <v/>
      </c>
      <c r="J439" s="177" t="str">
        <f t="shared" si="214"/>
        <v/>
      </c>
      <c r="K439" s="1185" t="str">
        <f>IF(op!K327=0,0,op!K327)</f>
        <v/>
      </c>
      <c r="L439" s="872"/>
      <c r="M439" s="860" t="str">
        <f>IF(K439="","",IF(op!M327=0,0,op!M327))</f>
        <v/>
      </c>
      <c r="N439" s="860" t="str">
        <f>IF(K439="","",IF(op!N327=0,0,op!N327))</f>
        <v/>
      </c>
      <c r="O439" s="990" t="str">
        <f t="shared" si="227"/>
        <v/>
      </c>
      <c r="P439" s="991" t="str">
        <f t="shared" si="228"/>
        <v/>
      </c>
      <c r="Q439" s="991" t="str">
        <f t="shared" si="229"/>
        <v/>
      </c>
      <c r="R439" s="872"/>
      <c r="S439" s="934" t="str">
        <f t="shared" si="215"/>
        <v/>
      </c>
      <c r="T439" s="934" t="str">
        <f t="shared" si="216"/>
        <v/>
      </c>
      <c r="U439" s="1055" t="str">
        <f t="shared" si="230"/>
        <v/>
      </c>
      <c r="V439" s="6"/>
      <c r="Z439" s="979" t="str">
        <f t="shared" si="217"/>
        <v/>
      </c>
      <c r="AA439" s="980">
        <f>+tab!$C$156</f>
        <v>0.62</v>
      </c>
      <c r="AB439" s="981" t="e">
        <f t="shared" si="231"/>
        <v>#VALUE!</v>
      </c>
      <c r="AC439" s="981" t="e">
        <f t="shared" si="232"/>
        <v>#VALUE!</v>
      </c>
      <c r="AD439" s="981" t="e">
        <f t="shared" si="233"/>
        <v>#VALUE!</v>
      </c>
      <c r="AE439" s="982" t="e">
        <f t="shared" si="218"/>
        <v>#VALUE!</v>
      </c>
      <c r="AF439" s="982" t="e">
        <f t="shared" si="219"/>
        <v>#VALUE!</v>
      </c>
      <c r="AG439" s="983">
        <f>IF(H439&gt;8,tab!C$157,tab!C$160)</f>
        <v>0.5</v>
      </c>
      <c r="AH439" s="957">
        <f t="shared" si="220"/>
        <v>0</v>
      </c>
      <c r="AI439" s="957">
        <f t="shared" si="221"/>
        <v>0</v>
      </c>
      <c r="AJ439" s="984" t="e">
        <f t="shared" si="222"/>
        <v>#VALUE!</v>
      </c>
      <c r="AK439" s="960" t="e">
        <f t="shared" si="223"/>
        <v>#VALUE!</v>
      </c>
      <c r="AL439" s="959">
        <f t="shared" si="224"/>
        <v>30</v>
      </c>
      <c r="AM439" s="959">
        <f t="shared" si="225"/>
        <v>30</v>
      </c>
      <c r="AN439" s="985">
        <f t="shared" si="226"/>
        <v>0</v>
      </c>
      <c r="AS439" s="198"/>
      <c r="AU439" s="39"/>
      <c r="AV439" s="39"/>
    </row>
    <row r="440" spans="3:48" ht="13.15" customHeight="1" x14ac:dyDescent="0.2">
      <c r="C440" s="35"/>
      <c r="D440" s="175" t="str">
        <f>IF(op!D328=0,"",op!D328)</f>
        <v/>
      </c>
      <c r="E440" s="175" t="str">
        <f>IF(op!E328=0,"",op!E328)</f>
        <v/>
      </c>
      <c r="F440" s="175" t="str">
        <f>IF(op!F328=0,"",op!F328)</f>
        <v/>
      </c>
      <c r="G440" s="38" t="str">
        <f>IF(op!G328="","",op!G328+1)</f>
        <v/>
      </c>
      <c r="H440" s="1184" t="str">
        <f>IF(op!H328=0,"",op!H328)</f>
        <v/>
      </c>
      <c r="I440" s="38" t="str">
        <f>IF(op!I328=0,"",op!I328)</f>
        <v/>
      </c>
      <c r="J440" s="177" t="str">
        <f t="shared" si="214"/>
        <v/>
      </c>
      <c r="K440" s="1185" t="str">
        <f>IF(op!K328=0,0,op!K328)</f>
        <v/>
      </c>
      <c r="L440" s="872"/>
      <c r="M440" s="860" t="str">
        <f>IF(K440="","",IF(op!M328=0,0,op!M328))</f>
        <v/>
      </c>
      <c r="N440" s="860" t="str">
        <f>IF(K440="","",IF(op!N328=0,0,op!N328))</f>
        <v/>
      </c>
      <c r="O440" s="990" t="str">
        <f t="shared" si="227"/>
        <v/>
      </c>
      <c r="P440" s="991" t="str">
        <f t="shared" si="228"/>
        <v/>
      </c>
      <c r="Q440" s="991" t="str">
        <f t="shared" si="229"/>
        <v/>
      </c>
      <c r="R440" s="872"/>
      <c r="S440" s="934" t="str">
        <f t="shared" si="215"/>
        <v/>
      </c>
      <c r="T440" s="934" t="str">
        <f t="shared" si="216"/>
        <v/>
      </c>
      <c r="U440" s="1055" t="str">
        <f t="shared" si="230"/>
        <v/>
      </c>
      <c r="V440" s="6"/>
      <c r="Z440" s="979" t="str">
        <f t="shared" si="217"/>
        <v/>
      </c>
      <c r="AA440" s="980">
        <f>+tab!$C$156</f>
        <v>0.62</v>
      </c>
      <c r="AB440" s="981" t="e">
        <f t="shared" si="231"/>
        <v>#VALUE!</v>
      </c>
      <c r="AC440" s="981" t="e">
        <f t="shared" si="232"/>
        <v>#VALUE!</v>
      </c>
      <c r="AD440" s="981" t="e">
        <f t="shared" si="233"/>
        <v>#VALUE!</v>
      </c>
      <c r="AE440" s="982" t="e">
        <f t="shared" si="218"/>
        <v>#VALUE!</v>
      </c>
      <c r="AF440" s="982" t="e">
        <f t="shared" si="219"/>
        <v>#VALUE!</v>
      </c>
      <c r="AG440" s="983">
        <f>IF(H440&gt;8,tab!C$157,tab!C$160)</f>
        <v>0.5</v>
      </c>
      <c r="AH440" s="957">
        <f t="shared" si="220"/>
        <v>0</v>
      </c>
      <c r="AI440" s="957">
        <f t="shared" si="221"/>
        <v>0</v>
      </c>
      <c r="AJ440" s="984" t="e">
        <f t="shared" si="222"/>
        <v>#VALUE!</v>
      </c>
      <c r="AK440" s="960" t="e">
        <f t="shared" si="223"/>
        <v>#VALUE!</v>
      </c>
      <c r="AL440" s="959">
        <f t="shared" si="224"/>
        <v>30</v>
      </c>
      <c r="AM440" s="959">
        <f t="shared" si="225"/>
        <v>30</v>
      </c>
      <c r="AN440" s="985">
        <f t="shared" si="226"/>
        <v>0</v>
      </c>
      <c r="AS440" s="198"/>
      <c r="AU440" s="39"/>
      <c r="AV440" s="39"/>
    </row>
    <row r="441" spans="3:48" ht="13.15" customHeight="1" x14ac:dyDescent="0.2">
      <c r="C441" s="35"/>
      <c r="D441" s="175" t="str">
        <f>IF(op!D329=0,"",op!D329)</f>
        <v/>
      </c>
      <c r="E441" s="175" t="str">
        <f>IF(op!E329=0,"",op!E329)</f>
        <v/>
      </c>
      <c r="F441" s="175" t="str">
        <f>IF(op!F329=0,"",op!F329)</f>
        <v/>
      </c>
      <c r="G441" s="38" t="str">
        <f>IF(op!G329="","",op!G329+1)</f>
        <v/>
      </c>
      <c r="H441" s="1184" t="str">
        <f>IF(op!H329=0,"",op!H329)</f>
        <v/>
      </c>
      <c r="I441" s="38" t="str">
        <f>IF(op!I329=0,"",op!I329)</f>
        <v/>
      </c>
      <c r="J441" s="177" t="str">
        <f t="shared" si="214"/>
        <v/>
      </c>
      <c r="K441" s="1185" t="str">
        <f>IF(op!K329=0,0,op!K329)</f>
        <v/>
      </c>
      <c r="L441" s="872"/>
      <c r="M441" s="860" t="str">
        <f>IF(K441="","",IF(op!M329=0,0,op!M329))</f>
        <v/>
      </c>
      <c r="N441" s="860" t="str">
        <f>IF(K441="","",IF(op!N329=0,0,op!N329))</f>
        <v/>
      </c>
      <c r="O441" s="990" t="str">
        <f t="shared" si="227"/>
        <v/>
      </c>
      <c r="P441" s="991" t="str">
        <f t="shared" si="228"/>
        <v/>
      </c>
      <c r="Q441" s="991" t="str">
        <f t="shared" si="229"/>
        <v/>
      </c>
      <c r="R441" s="872"/>
      <c r="S441" s="934" t="str">
        <f t="shared" si="215"/>
        <v/>
      </c>
      <c r="T441" s="934" t="str">
        <f t="shared" si="216"/>
        <v/>
      </c>
      <c r="U441" s="1055" t="str">
        <f t="shared" si="230"/>
        <v/>
      </c>
      <c r="V441" s="6"/>
      <c r="Z441" s="979" t="str">
        <f t="shared" si="217"/>
        <v/>
      </c>
      <c r="AA441" s="980">
        <f>+tab!$C$156</f>
        <v>0.62</v>
      </c>
      <c r="AB441" s="981" t="e">
        <f t="shared" si="231"/>
        <v>#VALUE!</v>
      </c>
      <c r="AC441" s="981" t="e">
        <f t="shared" si="232"/>
        <v>#VALUE!</v>
      </c>
      <c r="AD441" s="981" t="e">
        <f t="shared" si="233"/>
        <v>#VALUE!</v>
      </c>
      <c r="AE441" s="982" t="e">
        <f t="shared" si="218"/>
        <v>#VALUE!</v>
      </c>
      <c r="AF441" s="982" t="e">
        <f t="shared" si="219"/>
        <v>#VALUE!</v>
      </c>
      <c r="AG441" s="983">
        <f>IF(H441&gt;8,tab!C$157,tab!C$160)</f>
        <v>0.5</v>
      </c>
      <c r="AH441" s="957">
        <f t="shared" si="220"/>
        <v>0</v>
      </c>
      <c r="AI441" s="957">
        <f t="shared" si="221"/>
        <v>0</v>
      </c>
      <c r="AJ441" s="984" t="e">
        <f t="shared" si="222"/>
        <v>#VALUE!</v>
      </c>
      <c r="AK441" s="960" t="e">
        <f t="shared" si="223"/>
        <v>#VALUE!</v>
      </c>
      <c r="AL441" s="959">
        <f t="shared" si="224"/>
        <v>30</v>
      </c>
      <c r="AM441" s="959">
        <f t="shared" si="225"/>
        <v>30</v>
      </c>
      <c r="AN441" s="985">
        <f t="shared" si="226"/>
        <v>0</v>
      </c>
      <c r="AS441" s="198"/>
      <c r="AU441" s="39"/>
      <c r="AV441" s="39"/>
    </row>
    <row r="442" spans="3:48" ht="13.15" customHeight="1" x14ac:dyDescent="0.2">
      <c r="C442" s="35"/>
      <c r="D442" s="175" t="str">
        <f>IF(op!D330=0,"",op!D330)</f>
        <v/>
      </c>
      <c r="E442" s="175" t="str">
        <f>IF(op!E330=0,"",op!E330)</f>
        <v/>
      </c>
      <c r="F442" s="175" t="str">
        <f>IF(op!F330=0,"",op!F330)</f>
        <v/>
      </c>
      <c r="G442" s="38" t="str">
        <f>IF(op!G330="","",op!G330+1)</f>
        <v/>
      </c>
      <c r="H442" s="1184" t="str">
        <f>IF(op!H330=0,"",op!H330)</f>
        <v/>
      </c>
      <c r="I442" s="38" t="str">
        <f>IF(op!I330=0,"",op!I330)</f>
        <v/>
      </c>
      <c r="J442" s="177" t="str">
        <f t="shared" si="214"/>
        <v/>
      </c>
      <c r="K442" s="1185" t="str">
        <f>IF(op!K330=0,0,op!K330)</f>
        <v/>
      </c>
      <c r="L442" s="872"/>
      <c r="M442" s="860" t="str">
        <f>IF(K442="","",IF(op!M330=0,0,op!M330))</f>
        <v/>
      </c>
      <c r="N442" s="860" t="str">
        <f>IF(K442="","",IF(op!N330=0,0,op!N330))</f>
        <v/>
      </c>
      <c r="O442" s="990" t="str">
        <f t="shared" si="227"/>
        <v/>
      </c>
      <c r="P442" s="991" t="str">
        <f t="shared" si="228"/>
        <v/>
      </c>
      <c r="Q442" s="991" t="str">
        <f t="shared" si="229"/>
        <v/>
      </c>
      <c r="R442" s="872"/>
      <c r="S442" s="934" t="str">
        <f t="shared" si="215"/>
        <v/>
      </c>
      <c r="T442" s="934" t="str">
        <f t="shared" si="216"/>
        <v/>
      </c>
      <c r="U442" s="1055" t="str">
        <f t="shared" si="230"/>
        <v/>
      </c>
      <c r="V442" s="6"/>
      <c r="Z442" s="979" t="str">
        <f t="shared" si="217"/>
        <v/>
      </c>
      <c r="AA442" s="980">
        <f>+tab!$C$156</f>
        <v>0.62</v>
      </c>
      <c r="AB442" s="981" t="e">
        <f t="shared" si="231"/>
        <v>#VALUE!</v>
      </c>
      <c r="AC442" s="981" t="e">
        <f t="shared" si="232"/>
        <v>#VALUE!</v>
      </c>
      <c r="AD442" s="981" t="e">
        <f t="shared" si="233"/>
        <v>#VALUE!</v>
      </c>
      <c r="AE442" s="982" t="e">
        <f t="shared" si="218"/>
        <v>#VALUE!</v>
      </c>
      <c r="AF442" s="982" t="e">
        <f t="shared" si="219"/>
        <v>#VALUE!</v>
      </c>
      <c r="AG442" s="983">
        <f>IF(H442&gt;8,tab!C$157,tab!C$160)</f>
        <v>0.5</v>
      </c>
      <c r="AH442" s="957">
        <f t="shared" si="220"/>
        <v>0</v>
      </c>
      <c r="AI442" s="957">
        <f t="shared" si="221"/>
        <v>0</v>
      </c>
      <c r="AJ442" s="984" t="e">
        <f t="shared" si="222"/>
        <v>#VALUE!</v>
      </c>
      <c r="AK442" s="960" t="e">
        <f t="shared" si="223"/>
        <v>#VALUE!</v>
      </c>
      <c r="AL442" s="959">
        <f t="shared" si="224"/>
        <v>30</v>
      </c>
      <c r="AM442" s="959">
        <f t="shared" si="225"/>
        <v>30</v>
      </c>
      <c r="AN442" s="985">
        <f t="shared" si="226"/>
        <v>0</v>
      </c>
      <c r="AS442" s="198"/>
      <c r="AU442" s="39"/>
      <c r="AV442" s="39"/>
    </row>
    <row r="443" spans="3:48" ht="13.15" customHeight="1" x14ac:dyDescent="0.2">
      <c r="C443" s="35"/>
      <c r="D443" s="175" t="str">
        <f>IF(op!D331=0,"",op!D331)</f>
        <v/>
      </c>
      <c r="E443" s="175" t="str">
        <f>IF(op!E331=0,"",op!E331)</f>
        <v/>
      </c>
      <c r="F443" s="175" t="str">
        <f>IF(op!F331=0,"",op!F331)</f>
        <v/>
      </c>
      <c r="G443" s="38" t="str">
        <f>IF(op!G331="","",op!G331+1)</f>
        <v/>
      </c>
      <c r="H443" s="1184" t="str">
        <f>IF(op!H331=0,"",op!H331)</f>
        <v/>
      </c>
      <c r="I443" s="38" t="str">
        <f>IF(op!I331=0,"",op!I331)</f>
        <v/>
      </c>
      <c r="J443" s="177" t="str">
        <f t="shared" si="214"/>
        <v/>
      </c>
      <c r="K443" s="1185" t="str">
        <f>IF(op!K331=0,0,op!K331)</f>
        <v/>
      </c>
      <c r="L443" s="872"/>
      <c r="M443" s="860" t="str">
        <f>IF(K443="","",IF(op!M331=0,0,op!M331))</f>
        <v/>
      </c>
      <c r="N443" s="860" t="str">
        <f>IF(K443="","",IF(op!N331=0,0,op!N331))</f>
        <v/>
      </c>
      <c r="O443" s="990" t="str">
        <f t="shared" si="227"/>
        <v/>
      </c>
      <c r="P443" s="991" t="str">
        <f t="shared" si="228"/>
        <v/>
      </c>
      <c r="Q443" s="991" t="str">
        <f t="shared" si="229"/>
        <v/>
      </c>
      <c r="R443" s="872"/>
      <c r="S443" s="934" t="str">
        <f t="shared" si="215"/>
        <v/>
      </c>
      <c r="T443" s="934" t="str">
        <f t="shared" si="216"/>
        <v/>
      </c>
      <c r="U443" s="1055" t="str">
        <f t="shared" si="230"/>
        <v/>
      </c>
      <c r="V443" s="6"/>
      <c r="Z443" s="979" t="str">
        <f t="shared" si="217"/>
        <v/>
      </c>
      <c r="AA443" s="980">
        <f>+tab!$C$156</f>
        <v>0.62</v>
      </c>
      <c r="AB443" s="981" t="e">
        <f t="shared" si="231"/>
        <v>#VALUE!</v>
      </c>
      <c r="AC443" s="981" t="e">
        <f t="shared" si="232"/>
        <v>#VALUE!</v>
      </c>
      <c r="AD443" s="981" t="e">
        <f t="shared" si="233"/>
        <v>#VALUE!</v>
      </c>
      <c r="AE443" s="982" t="e">
        <f t="shared" si="218"/>
        <v>#VALUE!</v>
      </c>
      <c r="AF443" s="982" t="e">
        <f t="shared" si="219"/>
        <v>#VALUE!</v>
      </c>
      <c r="AG443" s="983">
        <f>IF(H443&gt;8,tab!C$157,tab!C$160)</f>
        <v>0.5</v>
      </c>
      <c r="AH443" s="957">
        <f t="shared" si="220"/>
        <v>0</v>
      </c>
      <c r="AI443" s="957">
        <f t="shared" si="221"/>
        <v>0</v>
      </c>
      <c r="AJ443" s="984" t="e">
        <f t="shared" si="222"/>
        <v>#VALUE!</v>
      </c>
      <c r="AK443" s="960" t="e">
        <f t="shared" si="223"/>
        <v>#VALUE!</v>
      </c>
      <c r="AL443" s="959">
        <f t="shared" si="224"/>
        <v>30</v>
      </c>
      <c r="AM443" s="959">
        <f t="shared" si="225"/>
        <v>30</v>
      </c>
      <c r="AN443" s="985">
        <f t="shared" si="226"/>
        <v>0</v>
      </c>
      <c r="AS443" s="198"/>
      <c r="AU443" s="39"/>
      <c r="AV443" s="39"/>
    </row>
    <row r="444" spans="3:48" ht="13.15" customHeight="1" x14ac:dyDescent="0.2">
      <c r="C444" s="35"/>
      <c r="D444" s="175" t="str">
        <f>IF(op!D332=0,"",op!D332)</f>
        <v/>
      </c>
      <c r="E444" s="175" t="str">
        <f>IF(op!E332=0,"",op!E332)</f>
        <v/>
      </c>
      <c r="F444" s="175" t="str">
        <f>IF(op!F332=0,"",op!F332)</f>
        <v/>
      </c>
      <c r="G444" s="38" t="str">
        <f>IF(op!G332="","",op!G332+1)</f>
        <v/>
      </c>
      <c r="H444" s="1184" t="str">
        <f>IF(op!H332=0,"",op!H332)</f>
        <v/>
      </c>
      <c r="I444" s="38" t="str">
        <f>IF(op!I332=0,"",op!I332)</f>
        <v/>
      </c>
      <c r="J444" s="177" t="str">
        <f t="shared" si="214"/>
        <v/>
      </c>
      <c r="K444" s="1185" t="str">
        <f>IF(op!K332=0,0,op!K332)</f>
        <v/>
      </c>
      <c r="L444" s="872"/>
      <c r="M444" s="860" t="str">
        <f>IF(K444="","",IF(op!M332=0,0,op!M332))</f>
        <v/>
      </c>
      <c r="N444" s="860" t="str">
        <f>IF(K444="","",IF(op!N332=0,0,op!N332))</f>
        <v/>
      </c>
      <c r="O444" s="990" t="str">
        <f t="shared" si="227"/>
        <v/>
      </c>
      <c r="P444" s="991" t="str">
        <f t="shared" si="228"/>
        <v/>
      </c>
      <c r="Q444" s="991" t="str">
        <f t="shared" si="229"/>
        <v/>
      </c>
      <c r="R444" s="872"/>
      <c r="S444" s="934" t="str">
        <f t="shared" si="215"/>
        <v/>
      </c>
      <c r="T444" s="934" t="str">
        <f t="shared" si="216"/>
        <v/>
      </c>
      <c r="U444" s="1055" t="str">
        <f t="shared" si="230"/>
        <v/>
      </c>
      <c r="V444" s="6"/>
      <c r="Z444" s="979" t="str">
        <f t="shared" si="217"/>
        <v/>
      </c>
      <c r="AA444" s="980">
        <f>+tab!$C$156</f>
        <v>0.62</v>
      </c>
      <c r="AB444" s="981" t="e">
        <f t="shared" si="231"/>
        <v>#VALUE!</v>
      </c>
      <c r="AC444" s="981" t="e">
        <f t="shared" si="232"/>
        <v>#VALUE!</v>
      </c>
      <c r="AD444" s="981" t="e">
        <f t="shared" si="233"/>
        <v>#VALUE!</v>
      </c>
      <c r="AE444" s="982" t="e">
        <f t="shared" si="218"/>
        <v>#VALUE!</v>
      </c>
      <c r="AF444" s="982" t="e">
        <f t="shared" si="219"/>
        <v>#VALUE!</v>
      </c>
      <c r="AG444" s="983">
        <f>IF(H444&gt;8,tab!C$157,tab!C$160)</f>
        <v>0.5</v>
      </c>
      <c r="AH444" s="957">
        <f t="shared" si="220"/>
        <v>0</v>
      </c>
      <c r="AI444" s="957">
        <f t="shared" si="221"/>
        <v>0</v>
      </c>
      <c r="AJ444" s="984" t="e">
        <f t="shared" si="222"/>
        <v>#VALUE!</v>
      </c>
      <c r="AK444" s="960" t="e">
        <f t="shared" si="223"/>
        <v>#VALUE!</v>
      </c>
      <c r="AL444" s="959">
        <f t="shared" si="224"/>
        <v>30</v>
      </c>
      <c r="AM444" s="959">
        <f t="shared" si="225"/>
        <v>30</v>
      </c>
      <c r="AN444" s="985">
        <f t="shared" si="226"/>
        <v>0</v>
      </c>
      <c r="AS444" s="198"/>
      <c r="AU444" s="39"/>
      <c r="AV444" s="39"/>
    </row>
    <row r="445" spans="3:48" ht="13.15" customHeight="1" x14ac:dyDescent="0.2">
      <c r="C445" s="35"/>
      <c r="D445" s="175" t="str">
        <f>IF(op!D333=0,"",op!D333)</f>
        <v/>
      </c>
      <c r="E445" s="175" t="str">
        <f>IF(op!E333=0,"",op!E333)</f>
        <v/>
      </c>
      <c r="F445" s="175" t="str">
        <f>IF(op!F333=0,"",op!F333)</f>
        <v/>
      </c>
      <c r="G445" s="38" t="str">
        <f>IF(op!G333="","",op!G333+1)</f>
        <v/>
      </c>
      <c r="H445" s="1184" t="str">
        <f>IF(op!H333=0,"",op!H333)</f>
        <v/>
      </c>
      <c r="I445" s="38" t="str">
        <f>IF(op!I333=0,"",op!I333)</f>
        <v/>
      </c>
      <c r="J445" s="177" t="str">
        <f t="shared" si="214"/>
        <v/>
      </c>
      <c r="K445" s="1185" t="str">
        <f>IF(op!K333=0,0,op!K333)</f>
        <v/>
      </c>
      <c r="L445" s="872"/>
      <c r="M445" s="860" t="str">
        <f>IF(K445="","",IF(op!M333=0,0,op!M333))</f>
        <v/>
      </c>
      <c r="N445" s="860" t="str">
        <f>IF(K445="","",IF(op!N333=0,0,op!N333))</f>
        <v/>
      </c>
      <c r="O445" s="990" t="str">
        <f t="shared" si="227"/>
        <v/>
      </c>
      <c r="P445" s="991" t="str">
        <f t="shared" si="228"/>
        <v/>
      </c>
      <c r="Q445" s="991" t="str">
        <f t="shared" si="229"/>
        <v/>
      </c>
      <c r="R445" s="872"/>
      <c r="S445" s="934" t="str">
        <f t="shared" si="215"/>
        <v/>
      </c>
      <c r="T445" s="934" t="str">
        <f t="shared" si="216"/>
        <v/>
      </c>
      <c r="U445" s="1055" t="str">
        <f t="shared" si="230"/>
        <v/>
      </c>
      <c r="V445" s="6"/>
      <c r="Z445" s="979" t="str">
        <f t="shared" si="217"/>
        <v/>
      </c>
      <c r="AA445" s="980">
        <f>+tab!$C$156</f>
        <v>0.62</v>
      </c>
      <c r="AB445" s="981" t="e">
        <f t="shared" si="231"/>
        <v>#VALUE!</v>
      </c>
      <c r="AC445" s="981" t="e">
        <f t="shared" si="232"/>
        <v>#VALUE!</v>
      </c>
      <c r="AD445" s="981" t="e">
        <f t="shared" si="233"/>
        <v>#VALUE!</v>
      </c>
      <c r="AE445" s="982" t="e">
        <f t="shared" si="218"/>
        <v>#VALUE!</v>
      </c>
      <c r="AF445" s="982" t="e">
        <f t="shared" si="219"/>
        <v>#VALUE!</v>
      </c>
      <c r="AG445" s="983">
        <f>IF(H445&gt;8,tab!C$157,tab!C$160)</f>
        <v>0.5</v>
      </c>
      <c r="AH445" s="957">
        <f t="shared" si="220"/>
        <v>0</v>
      </c>
      <c r="AI445" s="957">
        <f t="shared" si="221"/>
        <v>0</v>
      </c>
      <c r="AJ445" s="984" t="e">
        <f t="shared" si="222"/>
        <v>#VALUE!</v>
      </c>
      <c r="AK445" s="960" t="e">
        <f t="shared" si="223"/>
        <v>#VALUE!</v>
      </c>
      <c r="AL445" s="959">
        <f t="shared" si="224"/>
        <v>30</v>
      </c>
      <c r="AM445" s="959">
        <f t="shared" si="225"/>
        <v>30</v>
      </c>
      <c r="AN445" s="985">
        <f t="shared" si="226"/>
        <v>0</v>
      </c>
      <c r="AS445" s="198"/>
      <c r="AU445" s="39"/>
      <c r="AV445" s="39"/>
    </row>
    <row r="446" spans="3:48" ht="13.15" customHeight="1" x14ac:dyDescent="0.2">
      <c r="C446" s="35"/>
      <c r="D446" s="175" t="str">
        <f>IF(op!D334=0,"",op!D334)</f>
        <v/>
      </c>
      <c r="E446" s="175" t="str">
        <f>IF(op!E334=0,"",op!E334)</f>
        <v/>
      </c>
      <c r="F446" s="175" t="str">
        <f>IF(op!F334=0,"",op!F334)</f>
        <v/>
      </c>
      <c r="G446" s="38" t="str">
        <f>IF(op!G334="","",op!G334+1)</f>
        <v/>
      </c>
      <c r="H446" s="1184" t="str">
        <f>IF(op!H334=0,"",op!H334)</f>
        <v/>
      </c>
      <c r="I446" s="38" t="str">
        <f>IF(op!I334=0,"",op!I334)</f>
        <v/>
      </c>
      <c r="J446" s="177" t="str">
        <f t="shared" si="214"/>
        <v/>
      </c>
      <c r="K446" s="1185" t="str">
        <f>IF(op!K334=0,0,op!K334)</f>
        <v/>
      </c>
      <c r="L446" s="872"/>
      <c r="M446" s="860" t="str">
        <f>IF(K446="","",IF(op!M334=0,0,op!M334))</f>
        <v/>
      </c>
      <c r="N446" s="860" t="str">
        <f>IF(K446="","",IF(op!N334=0,0,op!N334))</f>
        <v/>
      </c>
      <c r="O446" s="990" t="str">
        <f t="shared" si="227"/>
        <v/>
      </c>
      <c r="P446" s="991" t="str">
        <f t="shared" si="228"/>
        <v/>
      </c>
      <c r="Q446" s="991" t="str">
        <f t="shared" si="229"/>
        <v/>
      </c>
      <c r="R446" s="872"/>
      <c r="S446" s="934" t="str">
        <f t="shared" si="215"/>
        <v/>
      </c>
      <c r="T446" s="934" t="str">
        <f t="shared" si="216"/>
        <v/>
      </c>
      <c r="U446" s="1055" t="str">
        <f t="shared" si="230"/>
        <v/>
      </c>
      <c r="V446" s="6"/>
      <c r="Z446" s="979" t="str">
        <f t="shared" si="217"/>
        <v/>
      </c>
      <c r="AA446" s="980">
        <f>+tab!$C$156</f>
        <v>0.62</v>
      </c>
      <c r="AB446" s="981" t="e">
        <f t="shared" si="231"/>
        <v>#VALUE!</v>
      </c>
      <c r="AC446" s="981" t="e">
        <f t="shared" si="232"/>
        <v>#VALUE!</v>
      </c>
      <c r="AD446" s="981" t="e">
        <f t="shared" si="233"/>
        <v>#VALUE!</v>
      </c>
      <c r="AE446" s="982" t="e">
        <f t="shared" si="218"/>
        <v>#VALUE!</v>
      </c>
      <c r="AF446" s="982" t="e">
        <f t="shared" si="219"/>
        <v>#VALUE!</v>
      </c>
      <c r="AG446" s="983">
        <f>IF(H446&gt;8,tab!C$157,tab!C$160)</f>
        <v>0.5</v>
      </c>
      <c r="AH446" s="957">
        <f t="shared" si="220"/>
        <v>0</v>
      </c>
      <c r="AI446" s="957">
        <f t="shared" si="221"/>
        <v>0</v>
      </c>
      <c r="AJ446" s="984" t="e">
        <f t="shared" si="222"/>
        <v>#VALUE!</v>
      </c>
      <c r="AK446" s="960" t="e">
        <f t="shared" si="223"/>
        <v>#VALUE!</v>
      </c>
      <c r="AL446" s="959">
        <f t="shared" si="224"/>
        <v>30</v>
      </c>
      <c r="AM446" s="959">
        <f t="shared" si="225"/>
        <v>30</v>
      </c>
      <c r="AN446" s="985">
        <f t="shared" si="226"/>
        <v>0</v>
      </c>
      <c r="AS446" s="198"/>
      <c r="AU446" s="39"/>
      <c r="AV446" s="39"/>
    </row>
    <row r="447" spans="3:48" ht="13.15" customHeight="1" x14ac:dyDescent="0.2">
      <c r="C447" s="35"/>
      <c r="D447" s="175" t="str">
        <f>IF(op!D335=0,"",op!D335)</f>
        <v/>
      </c>
      <c r="E447" s="175" t="str">
        <f>IF(op!E335=0,"",op!E335)</f>
        <v/>
      </c>
      <c r="F447" s="175" t="str">
        <f>IF(op!F335=0,"",op!F335)</f>
        <v/>
      </c>
      <c r="G447" s="38" t="str">
        <f>IF(op!G335="","",op!G335+1)</f>
        <v/>
      </c>
      <c r="H447" s="1184" t="str">
        <f>IF(op!H335=0,"",op!H335)</f>
        <v/>
      </c>
      <c r="I447" s="38" t="str">
        <f>IF(op!I335=0,"",op!I335)</f>
        <v/>
      </c>
      <c r="J447" s="177" t="str">
        <f t="shared" si="214"/>
        <v/>
      </c>
      <c r="K447" s="1185" t="str">
        <f>IF(op!K335=0,0,op!K335)</f>
        <v/>
      </c>
      <c r="L447" s="872"/>
      <c r="M447" s="860" t="str">
        <f>IF(K447="","",IF(op!M335=0,0,op!M335))</f>
        <v/>
      </c>
      <c r="N447" s="860" t="str">
        <f>IF(K447="","",IF(op!N335=0,0,op!N335))</f>
        <v/>
      </c>
      <c r="O447" s="990" t="str">
        <f t="shared" si="227"/>
        <v/>
      </c>
      <c r="P447" s="991" t="str">
        <f t="shared" si="228"/>
        <v/>
      </c>
      <c r="Q447" s="991" t="str">
        <f t="shared" si="229"/>
        <v/>
      </c>
      <c r="R447" s="872"/>
      <c r="S447" s="934" t="str">
        <f t="shared" si="215"/>
        <v/>
      </c>
      <c r="T447" s="934" t="str">
        <f t="shared" si="216"/>
        <v/>
      </c>
      <c r="U447" s="1055" t="str">
        <f t="shared" si="230"/>
        <v/>
      </c>
      <c r="V447" s="6"/>
      <c r="Z447" s="979" t="str">
        <f t="shared" si="217"/>
        <v/>
      </c>
      <c r="AA447" s="980">
        <f>+tab!$C$156</f>
        <v>0.62</v>
      </c>
      <c r="AB447" s="981" t="e">
        <f t="shared" si="231"/>
        <v>#VALUE!</v>
      </c>
      <c r="AC447" s="981" t="e">
        <f t="shared" si="232"/>
        <v>#VALUE!</v>
      </c>
      <c r="AD447" s="981" t="e">
        <f t="shared" si="233"/>
        <v>#VALUE!</v>
      </c>
      <c r="AE447" s="982" t="e">
        <f t="shared" si="218"/>
        <v>#VALUE!</v>
      </c>
      <c r="AF447" s="982" t="e">
        <f t="shared" si="219"/>
        <v>#VALUE!</v>
      </c>
      <c r="AG447" s="983">
        <f>IF(H447&gt;8,tab!C$157,tab!C$160)</f>
        <v>0.5</v>
      </c>
      <c r="AH447" s="957">
        <f t="shared" si="220"/>
        <v>0</v>
      </c>
      <c r="AI447" s="957">
        <f t="shared" si="221"/>
        <v>0</v>
      </c>
      <c r="AJ447" s="984" t="e">
        <f t="shared" si="222"/>
        <v>#VALUE!</v>
      </c>
      <c r="AK447" s="960" t="e">
        <f t="shared" si="223"/>
        <v>#VALUE!</v>
      </c>
      <c r="AL447" s="959">
        <f t="shared" si="224"/>
        <v>30</v>
      </c>
      <c r="AM447" s="959">
        <f t="shared" si="225"/>
        <v>30</v>
      </c>
      <c r="AN447" s="985">
        <f t="shared" si="226"/>
        <v>0</v>
      </c>
      <c r="AS447" s="198"/>
      <c r="AU447" s="39"/>
      <c r="AV447" s="39"/>
    </row>
    <row r="448" spans="3:48" ht="13.15" customHeight="1" x14ac:dyDescent="0.2">
      <c r="C448" s="35"/>
      <c r="D448" s="175" t="str">
        <f>IF(op!D336=0,"",op!D336)</f>
        <v/>
      </c>
      <c r="E448" s="175" t="str">
        <f>IF(op!E336=0,"",op!E336)</f>
        <v/>
      </c>
      <c r="F448" s="175" t="str">
        <f>IF(op!F336=0,"",op!F336)</f>
        <v/>
      </c>
      <c r="G448" s="38" t="str">
        <f>IF(op!G336="","",op!G336+1)</f>
        <v/>
      </c>
      <c r="H448" s="1184" t="str">
        <f>IF(op!H336=0,"",op!H336)</f>
        <v/>
      </c>
      <c r="I448" s="38" t="str">
        <f>IF(op!I336=0,"",op!I336)</f>
        <v/>
      </c>
      <c r="J448" s="177" t="str">
        <f>IF(E448="","",IF(J336=VLOOKUP(I448,Schaal2014,22,FALSE),J336,J336+1))</f>
        <v/>
      </c>
      <c r="K448" s="1185" t="str">
        <f>IF(op!K336=0,0,op!K336)</f>
        <v/>
      </c>
      <c r="L448" s="872"/>
      <c r="M448" s="860" t="str">
        <f>IF(K448="","",IF(op!M336=0,0,op!M336))</f>
        <v/>
      </c>
      <c r="N448" s="860" t="str">
        <f>IF(K448="","",IF(op!N336=0,0,op!N336))</f>
        <v/>
      </c>
      <c r="O448" s="990" t="str">
        <f t="shared" si="227"/>
        <v/>
      </c>
      <c r="P448" s="991" t="str">
        <f t="shared" si="228"/>
        <v/>
      </c>
      <c r="Q448" s="991" t="str">
        <f t="shared" si="229"/>
        <v/>
      </c>
      <c r="R448" s="872"/>
      <c r="S448" s="934" t="str">
        <f t="shared" si="215"/>
        <v/>
      </c>
      <c r="T448" s="934" t="str">
        <f t="shared" si="216"/>
        <v/>
      </c>
      <c r="U448" s="1055" t="str">
        <f t="shared" si="230"/>
        <v/>
      </c>
      <c r="V448" s="6"/>
      <c r="Z448" s="979" t="str">
        <f t="shared" si="217"/>
        <v/>
      </c>
      <c r="AA448" s="980">
        <f>+tab!$C$156</f>
        <v>0.62</v>
      </c>
      <c r="AB448" s="981" t="e">
        <f t="shared" si="231"/>
        <v>#VALUE!</v>
      </c>
      <c r="AC448" s="981" t="e">
        <f t="shared" si="232"/>
        <v>#VALUE!</v>
      </c>
      <c r="AD448" s="981" t="e">
        <f t="shared" si="233"/>
        <v>#VALUE!</v>
      </c>
      <c r="AE448" s="982" t="e">
        <f t="shared" si="218"/>
        <v>#VALUE!</v>
      </c>
      <c r="AF448" s="982" t="e">
        <f t="shared" si="219"/>
        <v>#VALUE!</v>
      </c>
      <c r="AG448" s="983">
        <f>IF(H448&gt;8,tab!C$157,tab!C$160)</f>
        <v>0.5</v>
      </c>
      <c r="AH448" s="957">
        <f t="shared" si="220"/>
        <v>0</v>
      </c>
      <c r="AI448" s="957">
        <f t="shared" ref="AI448:AI451" si="234">IF(AH448=25,Z448*1.08*K448/2,IF(AH448=40,Z448*1.08*K448,IF(AH448=0,0)))</f>
        <v>0</v>
      </c>
      <c r="AJ448" s="984" t="e">
        <f t="shared" si="222"/>
        <v>#VALUE!</v>
      </c>
      <c r="AK448" s="960" t="e">
        <f t="shared" ref="AK448:AK451" si="235">YEAR($E$345)-YEAR(H448)-AJ448</f>
        <v>#VALUE!</v>
      </c>
      <c r="AL448" s="959">
        <f t="shared" ref="AL448:AL451" si="236">IF((H448=""),30,AK448)</f>
        <v>30</v>
      </c>
      <c r="AM448" s="959">
        <f t="shared" si="225"/>
        <v>30</v>
      </c>
      <c r="AN448" s="985">
        <f t="shared" ref="AN448:AN451" si="237">(AM448*(SUM(K448:K448)))</f>
        <v>0</v>
      </c>
      <c r="AS448" s="198"/>
      <c r="AU448" s="39"/>
      <c r="AV448" s="39"/>
    </row>
    <row r="449" spans="3:48" ht="13.15" customHeight="1" x14ac:dyDescent="0.2">
      <c r="C449" s="35"/>
      <c r="D449" s="175" t="str">
        <f>IF(op!D337=0,"",op!D337)</f>
        <v/>
      </c>
      <c r="E449" s="175" t="str">
        <f>IF(op!E337=0,"",op!E337)</f>
        <v/>
      </c>
      <c r="F449" s="175" t="str">
        <f>IF(op!F337=0,"",op!F337)</f>
        <v/>
      </c>
      <c r="G449" s="38" t="str">
        <f>IF(op!G337="","",op!G337+1)</f>
        <v/>
      </c>
      <c r="H449" s="1184" t="str">
        <f>IF(op!H337=0,"",op!H337)</f>
        <v/>
      </c>
      <c r="I449" s="38" t="str">
        <f>IF(op!I337=0,"",op!I337)</f>
        <v/>
      </c>
      <c r="J449" s="177" t="str">
        <f>IF(E449="","",IF(J337=VLOOKUP(I449,Schaal2014,22,FALSE),J337,J337+1))</f>
        <v/>
      </c>
      <c r="K449" s="1185" t="str">
        <f>IF(op!K337=0,0,op!K337)</f>
        <v/>
      </c>
      <c r="L449" s="872"/>
      <c r="M449" s="860" t="str">
        <f>IF(K449="","",IF(op!M337=0,0,op!M337))</f>
        <v/>
      </c>
      <c r="N449" s="860" t="str">
        <f>IF(K449="","",IF(op!N337=0,0,op!N337))</f>
        <v/>
      </c>
      <c r="O449" s="990" t="str">
        <f t="shared" si="227"/>
        <v/>
      </c>
      <c r="P449" s="991" t="str">
        <f t="shared" si="228"/>
        <v/>
      </c>
      <c r="Q449" s="991" t="str">
        <f t="shared" si="229"/>
        <v/>
      </c>
      <c r="R449" s="872"/>
      <c r="S449" s="934" t="str">
        <f t="shared" si="215"/>
        <v/>
      </c>
      <c r="T449" s="934" t="str">
        <f t="shared" si="216"/>
        <v/>
      </c>
      <c r="U449" s="1055" t="str">
        <f t="shared" si="230"/>
        <v/>
      </c>
      <c r="V449" s="6"/>
      <c r="Z449" s="979" t="str">
        <f t="shared" si="217"/>
        <v/>
      </c>
      <c r="AA449" s="980">
        <f>+tab!$C$156</f>
        <v>0.62</v>
      </c>
      <c r="AB449" s="981" t="e">
        <f t="shared" si="231"/>
        <v>#VALUE!</v>
      </c>
      <c r="AC449" s="981" t="e">
        <f t="shared" si="232"/>
        <v>#VALUE!</v>
      </c>
      <c r="AD449" s="981" t="e">
        <f t="shared" si="233"/>
        <v>#VALUE!</v>
      </c>
      <c r="AE449" s="982" t="e">
        <f t="shared" si="218"/>
        <v>#VALUE!</v>
      </c>
      <c r="AF449" s="982" t="e">
        <f t="shared" si="219"/>
        <v>#VALUE!</v>
      </c>
      <c r="AG449" s="983">
        <f>IF(H449&gt;8,tab!C$157,tab!C$160)</f>
        <v>0.5</v>
      </c>
      <c r="AH449" s="957">
        <f t="shared" si="220"/>
        <v>0</v>
      </c>
      <c r="AI449" s="957">
        <f t="shared" si="234"/>
        <v>0</v>
      </c>
      <c r="AJ449" s="984" t="e">
        <f t="shared" si="222"/>
        <v>#VALUE!</v>
      </c>
      <c r="AK449" s="960" t="e">
        <f t="shared" si="235"/>
        <v>#VALUE!</v>
      </c>
      <c r="AL449" s="959">
        <f t="shared" si="236"/>
        <v>30</v>
      </c>
      <c r="AM449" s="959">
        <f t="shared" si="225"/>
        <v>30</v>
      </c>
      <c r="AN449" s="985">
        <f t="shared" si="237"/>
        <v>0</v>
      </c>
      <c r="AS449" s="198"/>
    </row>
    <row r="450" spans="3:48" ht="13.15" customHeight="1" x14ac:dyDescent="0.2">
      <c r="C450" s="35"/>
      <c r="D450" s="175" t="str">
        <f>IF(op!D338=0,"",op!D338)</f>
        <v/>
      </c>
      <c r="E450" s="175" t="str">
        <f>IF(op!E338=0,"",op!E338)</f>
        <v/>
      </c>
      <c r="F450" s="175" t="str">
        <f>IF(op!F338=0,"",op!F338)</f>
        <v/>
      </c>
      <c r="G450" s="38" t="str">
        <f>IF(op!G338="","",op!G338+1)</f>
        <v/>
      </c>
      <c r="H450" s="1184" t="str">
        <f>IF(op!H338=0,"",op!H338)</f>
        <v/>
      </c>
      <c r="I450" s="38" t="str">
        <f>IF(op!I338=0,"",op!I338)</f>
        <v/>
      </c>
      <c r="J450" s="177" t="str">
        <f>IF(E450="","",IF(J338=VLOOKUP(I450,Schaal2014,22,FALSE),J338,J338+1))</f>
        <v/>
      </c>
      <c r="K450" s="1185" t="str">
        <f>IF(op!K338=0,0,op!K338)</f>
        <v/>
      </c>
      <c r="L450" s="872"/>
      <c r="M450" s="860" t="str">
        <f>IF(K450="","",IF(op!M338=0,0,op!M338))</f>
        <v/>
      </c>
      <c r="N450" s="860" t="str">
        <f>IF(K450="","",IF(op!N338=0,0,op!N338))</f>
        <v/>
      </c>
      <c r="O450" s="990" t="str">
        <f t="shared" si="227"/>
        <v/>
      </c>
      <c r="P450" s="991" t="str">
        <f t="shared" si="228"/>
        <v/>
      </c>
      <c r="Q450" s="991" t="str">
        <f t="shared" si="229"/>
        <v/>
      </c>
      <c r="R450" s="872"/>
      <c r="S450" s="934" t="str">
        <f t="shared" si="215"/>
        <v/>
      </c>
      <c r="T450" s="934" t="str">
        <f t="shared" si="216"/>
        <v/>
      </c>
      <c r="U450" s="1055" t="str">
        <f t="shared" si="230"/>
        <v/>
      </c>
      <c r="V450" s="6"/>
      <c r="Z450" s="979" t="str">
        <f t="shared" si="217"/>
        <v/>
      </c>
      <c r="AA450" s="980">
        <f>+tab!$C$156</f>
        <v>0.62</v>
      </c>
      <c r="AB450" s="981" t="e">
        <f t="shared" si="231"/>
        <v>#VALUE!</v>
      </c>
      <c r="AC450" s="981" t="e">
        <f t="shared" si="232"/>
        <v>#VALUE!</v>
      </c>
      <c r="AD450" s="981" t="e">
        <f t="shared" si="233"/>
        <v>#VALUE!</v>
      </c>
      <c r="AE450" s="982" t="e">
        <f t="shared" si="218"/>
        <v>#VALUE!</v>
      </c>
      <c r="AF450" s="982" t="e">
        <f t="shared" si="219"/>
        <v>#VALUE!</v>
      </c>
      <c r="AG450" s="983">
        <f>IF(H450&gt;8,tab!C$157,tab!C$160)</f>
        <v>0.5</v>
      </c>
      <c r="AH450" s="957">
        <f t="shared" si="220"/>
        <v>0</v>
      </c>
      <c r="AI450" s="957">
        <f t="shared" si="234"/>
        <v>0</v>
      </c>
      <c r="AJ450" s="984" t="e">
        <f t="shared" si="222"/>
        <v>#VALUE!</v>
      </c>
      <c r="AK450" s="960" t="e">
        <f t="shared" si="235"/>
        <v>#VALUE!</v>
      </c>
      <c r="AL450" s="959">
        <f t="shared" si="236"/>
        <v>30</v>
      </c>
      <c r="AM450" s="959">
        <f t="shared" si="225"/>
        <v>30</v>
      </c>
      <c r="AN450" s="985">
        <f t="shared" si="237"/>
        <v>0</v>
      </c>
      <c r="AS450" s="198"/>
    </row>
    <row r="451" spans="3:48" ht="13.15" customHeight="1" x14ac:dyDescent="0.2">
      <c r="C451" s="35"/>
      <c r="D451" s="175" t="str">
        <f>IF(op!D339=0,"",op!D339)</f>
        <v/>
      </c>
      <c r="E451" s="175" t="str">
        <f>IF(op!E339=0,"",op!E339)</f>
        <v/>
      </c>
      <c r="F451" s="175" t="str">
        <f>IF(op!F339=0,"",op!F339)</f>
        <v/>
      </c>
      <c r="G451" s="38" t="str">
        <f>IF(op!G339="","",op!G339+1)</f>
        <v/>
      </c>
      <c r="H451" s="1184" t="str">
        <f>IF(op!H339=0,"",op!H339)</f>
        <v/>
      </c>
      <c r="I451" s="38" t="str">
        <f>IF(op!I339=0,"",op!I339)</f>
        <v/>
      </c>
      <c r="J451" s="177" t="str">
        <f>IF(E451="","",IF(J339=VLOOKUP(I451,Schaal2014,22,FALSE),J339,J339+1))</f>
        <v/>
      </c>
      <c r="K451" s="1185" t="str">
        <f>IF(op!K339=0,0,op!K339)</f>
        <v/>
      </c>
      <c r="L451" s="872"/>
      <c r="M451" s="860" t="str">
        <f>IF(K451="","",IF(op!M339=0,0,op!M339))</f>
        <v/>
      </c>
      <c r="N451" s="860" t="str">
        <f>IF(K451="","",IF(op!N339=0,0,op!N339))</f>
        <v/>
      </c>
      <c r="O451" s="990" t="str">
        <f t="shared" si="227"/>
        <v/>
      </c>
      <c r="P451" s="991" t="str">
        <f t="shared" si="228"/>
        <v/>
      </c>
      <c r="Q451" s="991" t="str">
        <f t="shared" si="229"/>
        <v/>
      </c>
      <c r="R451" s="872"/>
      <c r="S451" s="934" t="str">
        <f t="shared" si="215"/>
        <v/>
      </c>
      <c r="T451" s="934" t="str">
        <f t="shared" si="216"/>
        <v/>
      </c>
      <c r="U451" s="1055" t="str">
        <f t="shared" si="230"/>
        <v/>
      </c>
      <c r="V451" s="6"/>
      <c r="Z451" s="979" t="str">
        <f t="shared" si="217"/>
        <v/>
      </c>
      <c r="AA451" s="980">
        <f>+tab!$C$156</f>
        <v>0.62</v>
      </c>
      <c r="AB451" s="981" t="e">
        <f t="shared" si="231"/>
        <v>#VALUE!</v>
      </c>
      <c r="AC451" s="981" t="e">
        <f t="shared" si="232"/>
        <v>#VALUE!</v>
      </c>
      <c r="AD451" s="981" t="e">
        <f t="shared" si="233"/>
        <v>#VALUE!</v>
      </c>
      <c r="AE451" s="982" t="e">
        <f t="shared" si="218"/>
        <v>#VALUE!</v>
      </c>
      <c r="AF451" s="982" t="e">
        <f t="shared" si="219"/>
        <v>#VALUE!</v>
      </c>
      <c r="AG451" s="983">
        <f>IF(H451&gt;8,tab!C$157,tab!C$160)</f>
        <v>0.5</v>
      </c>
      <c r="AH451" s="957">
        <f t="shared" si="220"/>
        <v>0</v>
      </c>
      <c r="AI451" s="957">
        <f t="shared" si="234"/>
        <v>0</v>
      </c>
      <c r="AJ451" s="984" t="e">
        <f t="shared" si="222"/>
        <v>#VALUE!</v>
      </c>
      <c r="AK451" s="960" t="e">
        <f t="shared" si="235"/>
        <v>#VALUE!</v>
      </c>
      <c r="AL451" s="959">
        <f t="shared" si="236"/>
        <v>30</v>
      </c>
      <c r="AM451" s="959">
        <f t="shared" si="225"/>
        <v>30</v>
      </c>
      <c r="AN451" s="985">
        <f t="shared" si="237"/>
        <v>0</v>
      </c>
      <c r="AS451" s="198"/>
    </row>
    <row r="452" spans="3:48" ht="13.15" customHeight="1" x14ac:dyDescent="0.2">
      <c r="C452" s="35"/>
      <c r="D452" s="31"/>
      <c r="E452" s="34"/>
      <c r="F452" s="31"/>
      <c r="G452" s="34"/>
      <c r="H452" s="1179"/>
      <c r="I452" s="34"/>
      <c r="J452" s="240"/>
      <c r="K452" s="951">
        <f>SUM(K352:K451)</f>
        <v>1</v>
      </c>
      <c r="L452" s="858"/>
      <c r="M452" s="992">
        <f t="shared" ref="M452:Q452" si="238">SUM(M352:M451)</f>
        <v>0</v>
      </c>
      <c r="N452" s="992">
        <f t="shared" si="238"/>
        <v>0</v>
      </c>
      <c r="O452" s="992">
        <f t="shared" si="238"/>
        <v>40</v>
      </c>
      <c r="P452" s="992">
        <f t="shared" si="238"/>
        <v>0</v>
      </c>
      <c r="Q452" s="992">
        <f t="shared" si="238"/>
        <v>40</v>
      </c>
      <c r="R452" s="858"/>
      <c r="S452" s="953">
        <f t="shared" ref="S452:U452" si="239">SUM(S352:S451)</f>
        <v>59493.946329113925</v>
      </c>
      <c r="T452" s="953">
        <f t="shared" si="239"/>
        <v>1469.8936708860761</v>
      </c>
      <c r="U452" s="953">
        <f t="shared" si="239"/>
        <v>60963.840000000004</v>
      </c>
      <c r="V452" s="6"/>
      <c r="AI452" s="957">
        <f>SUM(AI352:AI451)</f>
        <v>0</v>
      </c>
      <c r="AJ452" s="986"/>
      <c r="AK452" s="986"/>
      <c r="AN452" s="987">
        <f>ROUND(SUM(AN352:AN451)/K452,2)</f>
        <v>44</v>
      </c>
      <c r="AS452" s="198"/>
    </row>
    <row r="453" spans="3:48" ht="13.15" customHeight="1" x14ac:dyDescent="0.2">
      <c r="C453" s="41"/>
      <c r="D453" s="187"/>
      <c r="E453" s="187"/>
      <c r="F453" s="187"/>
      <c r="G453" s="188"/>
      <c r="H453" s="1180"/>
      <c r="I453" s="188"/>
      <c r="J453" s="189"/>
      <c r="K453" s="190"/>
      <c r="L453" s="190"/>
      <c r="M453" s="190"/>
      <c r="N453" s="190"/>
      <c r="O453" s="190"/>
      <c r="P453" s="189"/>
      <c r="Q453" s="187"/>
      <c r="R453" s="190"/>
      <c r="S453" s="189"/>
      <c r="T453" s="189"/>
      <c r="U453" s="1050"/>
      <c r="V453" s="43"/>
      <c r="AS453" s="198"/>
    </row>
    <row r="454" spans="3:48" ht="13.15" customHeight="1" x14ac:dyDescent="0.2"/>
    <row r="455" spans="3:48" ht="13.15" customHeight="1" x14ac:dyDescent="0.2"/>
    <row r="456" spans="3:48" ht="13.15" customHeight="1" x14ac:dyDescent="0.2">
      <c r="C456" s="39" t="s">
        <v>49</v>
      </c>
      <c r="E456" s="211" t="str">
        <f>tab!G2</f>
        <v>2018/19</v>
      </c>
    </row>
    <row r="457" spans="3:48" ht="13.15" customHeight="1" x14ac:dyDescent="0.2">
      <c r="C457" s="39" t="s">
        <v>165</v>
      </c>
      <c r="E457" s="211">
        <f>tab!H3</f>
        <v>43374</v>
      </c>
    </row>
    <row r="458" spans="3:48" ht="13.15" customHeight="1" x14ac:dyDescent="0.2"/>
    <row r="459" spans="3:48" ht="13.15" customHeight="1" x14ac:dyDescent="0.2">
      <c r="C459" s="25"/>
      <c r="D459" s="145"/>
      <c r="E459" s="146"/>
      <c r="F459" s="68"/>
      <c r="G459" s="27"/>
      <c r="H459" s="147"/>
      <c r="I459" s="148"/>
      <c r="J459" s="148"/>
      <c r="K459" s="149"/>
      <c r="L459" s="149"/>
      <c r="M459" s="149"/>
      <c r="N459" s="149"/>
      <c r="O459" s="149"/>
      <c r="P459" s="148"/>
      <c r="Q459" s="26"/>
      <c r="R459" s="149"/>
      <c r="S459" s="150"/>
      <c r="T459" s="150"/>
      <c r="U459" s="1047"/>
      <c r="V459" s="28"/>
    </row>
    <row r="460" spans="3:48" ht="13.15" customHeight="1" x14ac:dyDescent="0.2">
      <c r="C460" s="224"/>
      <c r="D460" s="914" t="s">
        <v>166</v>
      </c>
      <c r="E460" s="923"/>
      <c r="F460" s="923"/>
      <c r="G460" s="917"/>
      <c r="H460" s="917"/>
      <c r="I460" s="1182"/>
      <c r="J460" s="1182"/>
      <c r="K460" s="1182"/>
      <c r="L460" s="924"/>
      <c r="M460" s="914" t="s">
        <v>627</v>
      </c>
      <c r="N460" s="925"/>
      <c r="O460" s="925"/>
      <c r="P460" s="925"/>
      <c r="Q460" s="925"/>
      <c r="R460" s="924"/>
      <c r="S460" s="1237" t="s">
        <v>637</v>
      </c>
      <c r="T460" s="1238"/>
      <c r="U460" s="1239"/>
      <c r="V460" s="225"/>
      <c r="AJ460" s="959"/>
      <c r="AK460" s="959"/>
      <c r="AN460" s="959"/>
    </row>
    <row r="461" spans="3:48" ht="13.15" customHeight="1" x14ac:dyDescent="0.2">
      <c r="C461" s="230"/>
      <c r="D461" s="898" t="s">
        <v>167</v>
      </c>
      <c r="E461" s="898" t="s">
        <v>121</v>
      </c>
      <c r="F461" s="898" t="s">
        <v>168</v>
      </c>
      <c r="G461" s="1168" t="s">
        <v>169</v>
      </c>
      <c r="H461" s="1169" t="s">
        <v>170</v>
      </c>
      <c r="I461" s="1168" t="s">
        <v>171</v>
      </c>
      <c r="J461" s="1168" t="s">
        <v>172</v>
      </c>
      <c r="K461" s="930" t="s">
        <v>173</v>
      </c>
      <c r="L461" s="927"/>
      <c r="M461" s="916" t="s">
        <v>628</v>
      </c>
      <c r="N461" s="916" t="s">
        <v>630</v>
      </c>
      <c r="O461" s="916" t="s">
        <v>632</v>
      </c>
      <c r="P461" s="916" t="s">
        <v>634</v>
      </c>
      <c r="Q461" s="918" t="s">
        <v>636</v>
      </c>
      <c r="R461" s="927"/>
      <c r="S461" s="928" t="s">
        <v>638</v>
      </c>
      <c r="T461" s="928" t="s">
        <v>641</v>
      </c>
      <c r="U461" s="1038" t="s">
        <v>174</v>
      </c>
      <c r="V461" s="231"/>
      <c r="Z461" s="972" t="s">
        <v>180</v>
      </c>
      <c r="AA461" s="973" t="s">
        <v>643</v>
      </c>
      <c r="AB461" s="974" t="s">
        <v>644</v>
      </c>
      <c r="AC461" s="974" t="s">
        <v>644</v>
      </c>
      <c r="AD461" s="974" t="s">
        <v>647</v>
      </c>
      <c r="AE461" s="974" t="s">
        <v>652</v>
      </c>
      <c r="AF461" s="974" t="s">
        <v>650</v>
      </c>
      <c r="AG461" s="974" t="s">
        <v>653</v>
      </c>
      <c r="AH461" s="974" t="s">
        <v>175</v>
      </c>
      <c r="AI461" s="975" t="s">
        <v>176</v>
      </c>
      <c r="AJ461" s="976" t="s">
        <v>185</v>
      </c>
      <c r="AK461" s="976" t="s">
        <v>186</v>
      </c>
      <c r="AL461" s="976" t="s">
        <v>187</v>
      </c>
      <c r="AM461" s="974" t="s">
        <v>188</v>
      </c>
      <c r="AN461" s="972" t="s">
        <v>1</v>
      </c>
    </row>
    <row r="462" spans="3:48" s="196" customFormat="1" ht="13.15" customHeight="1" x14ac:dyDescent="0.2">
      <c r="C462" s="235"/>
      <c r="D462" s="923"/>
      <c r="E462" s="898"/>
      <c r="F462" s="929"/>
      <c r="G462" s="1168" t="s">
        <v>177</v>
      </c>
      <c r="H462" s="1169" t="s">
        <v>178</v>
      </c>
      <c r="I462" s="1168"/>
      <c r="J462" s="1168"/>
      <c r="K462" s="930" t="s">
        <v>179</v>
      </c>
      <c r="L462" s="927"/>
      <c r="M462" s="916" t="s">
        <v>629</v>
      </c>
      <c r="N462" s="916" t="s">
        <v>631</v>
      </c>
      <c r="O462" s="916" t="s">
        <v>633</v>
      </c>
      <c r="P462" s="916" t="s">
        <v>635</v>
      </c>
      <c r="Q462" s="918" t="s">
        <v>182</v>
      </c>
      <c r="R462" s="927"/>
      <c r="S462" s="928" t="s">
        <v>639</v>
      </c>
      <c r="T462" s="928" t="s">
        <v>640</v>
      </c>
      <c r="U462" s="1038" t="s">
        <v>182</v>
      </c>
      <c r="V462" s="236"/>
      <c r="Z462" s="974" t="s">
        <v>642</v>
      </c>
      <c r="AA462" s="977">
        <f>+tab!$C$156</f>
        <v>0.62</v>
      </c>
      <c r="AB462" s="974" t="s">
        <v>645</v>
      </c>
      <c r="AC462" s="974" t="s">
        <v>646</v>
      </c>
      <c r="AD462" s="974" t="s">
        <v>648</v>
      </c>
      <c r="AE462" s="974" t="s">
        <v>651</v>
      </c>
      <c r="AF462" s="974" t="s">
        <v>651</v>
      </c>
      <c r="AG462" s="974" t="s">
        <v>649</v>
      </c>
      <c r="AH462" s="974"/>
      <c r="AI462" s="974" t="s">
        <v>181</v>
      </c>
      <c r="AJ462" s="978" t="s">
        <v>189</v>
      </c>
      <c r="AK462" s="978" t="s">
        <v>189</v>
      </c>
      <c r="AL462" s="976"/>
      <c r="AM462" s="974" t="s">
        <v>1</v>
      </c>
      <c r="AN462" s="972"/>
      <c r="AU462" s="152"/>
      <c r="AV462" s="261"/>
    </row>
    <row r="463" spans="3:48" ht="13.15" customHeight="1" x14ac:dyDescent="0.2">
      <c r="C463" s="35"/>
      <c r="D463" s="923"/>
      <c r="E463" s="923"/>
      <c r="F463" s="923"/>
      <c r="G463" s="917"/>
      <c r="H463" s="1178"/>
      <c r="I463" s="1168"/>
      <c r="J463" s="1168"/>
      <c r="K463" s="930"/>
      <c r="L463" s="930"/>
      <c r="M463" s="930"/>
      <c r="N463" s="930"/>
      <c r="O463" s="930"/>
      <c r="P463" s="931"/>
      <c r="Q463" s="923"/>
      <c r="R463" s="930"/>
      <c r="S463" s="932"/>
      <c r="T463" s="932"/>
      <c r="U463" s="1054"/>
      <c r="V463" s="6"/>
      <c r="AN463" s="972"/>
    </row>
    <row r="464" spans="3:48" ht="13.15" customHeight="1" x14ac:dyDescent="0.2">
      <c r="C464" s="35"/>
      <c r="D464" s="175" t="str">
        <f>IF(op!D352=0,"",op!D352)</f>
        <v/>
      </c>
      <c r="E464" s="175" t="str">
        <f>IF(op!E352=0,"",op!E352)</f>
        <v>piet</v>
      </c>
      <c r="F464" s="175" t="str">
        <f>IF(op!F352=0,"",op!F352)</f>
        <v>leraar</v>
      </c>
      <c r="G464" s="38">
        <f>IF(op!G352="","",op!G352+1)</f>
        <v>27</v>
      </c>
      <c r="H464" s="1184">
        <f>IF(op!H352=0,"",op!H352)</f>
        <v>26665</v>
      </c>
      <c r="I464" s="38" t="str">
        <f>IF(op!I352=0,"",op!I352)</f>
        <v>LA</v>
      </c>
      <c r="J464" s="177">
        <f t="shared" ref="J464:J495" si="240">IF(E464="","",IF(J352=VLOOKUP(I464,Schaal2014,22,FALSE),J352,J352+1))</f>
        <v>14</v>
      </c>
      <c r="K464" s="1185">
        <f>IF(op!K352=0,0,op!K352)</f>
        <v>1</v>
      </c>
      <c r="L464" s="872"/>
      <c r="M464" s="860">
        <f>IF(K464="","",IF(op!M352=0,0,op!M352))</f>
        <v>0</v>
      </c>
      <c r="N464" s="860">
        <f>IF(K464="","",IF(op!N352=0,0,op!N352))</f>
        <v>0</v>
      </c>
      <c r="O464" s="990">
        <f t="shared" ref="O464" si="241">IF(K464="","",IF(K464*40&gt;40,40,K464*40))</f>
        <v>40</v>
      </c>
      <c r="P464" s="991">
        <f t="shared" ref="P464" si="242">IF(I464="","",IF(J464&lt;4,IF(40*K464&gt;40,40,40*K464),0))</f>
        <v>0</v>
      </c>
      <c r="Q464" s="991">
        <f t="shared" ref="Q464" si="243">IF(K464="","",SUM(M464:P464))</f>
        <v>40</v>
      </c>
      <c r="R464" s="872"/>
      <c r="S464" s="934">
        <f t="shared" ref="S464:S495" si="244">IF(K464="","",(1659*K464-Q464)*AC464)</f>
        <v>61391.074719710668</v>
      </c>
      <c r="T464" s="934">
        <f t="shared" ref="T464:T495" si="245">IF(K464="","",(Q464*AD464)+AB464*(AE464+AF464*(1-AG464)))</f>
        <v>1516.7652802893308</v>
      </c>
      <c r="U464" s="1055">
        <f t="shared" ref="U464" si="246">IF(K464="","",SUM(S464:T464))</f>
        <v>62907.839999999997</v>
      </c>
      <c r="V464" s="239"/>
      <c r="Z464" s="979">
        <f t="shared" ref="Z464:Z495" si="247">IF(I464="","",VLOOKUP(I464,Schaal2014,J464+1,FALSE))</f>
        <v>3236</v>
      </c>
      <c r="AA464" s="980">
        <f>+tab!$C$156</f>
        <v>0.62</v>
      </c>
      <c r="AB464" s="981">
        <f>Z464*12/1659</f>
        <v>23.406871609403254</v>
      </c>
      <c r="AC464" s="981">
        <f>Z464*12*(1+AA464)/1659</f>
        <v>37.919132007233273</v>
      </c>
      <c r="AD464" s="981">
        <f>AC464-AB464</f>
        <v>14.512260397830019</v>
      </c>
      <c r="AE464" s="982">
        <f t="shared" ref="AE464:AE495" si="248">O464+P464</f>
        <v>40</v>
      </c>
      <c r="AF464" s="982">
        <f t="shared" ref="AF464:AF495" si="249">M464+N464</f>
        <v>0</v>
      </c>
      <c r="AG464" s="983">
        <f>IF(H464&gt;8,tab!C$157,tab!C$160)</f>
        <v>0.5</v>
      </c>
      <c r="AH464" s="957">
        <f t="shared" ref="AH464:AH495" si="250">IF(G464&lt;25,0,IF(G464=25,25,IF(G464&lt;40,0,IF(G464=40,40,IF(G464&gt;=40,0)))))</f>
        <v>0</v>
      </c>
      <c r="AI464" s="957">
        <f t="shared" ref="AI464:AI495" si="251">IF(AH464=25,Z464*1.08*K464/2,IF(AH464=40,Z464*1.08*K464,IF(AH464=0,0)))</f>
        <v>0</v>
      </c>
      <c r="AJ464" s="984" t="b">
        <f t="shared" ref="AJ464:AJ495" si="252">DATE(YEAR($E$345),MONTH(H464),DAY(H464))&gt;$E$345</f>
        <v>0</v>
      </c>
      <c r="AK464" s="960">
        <f t="shared" ref="AK464:AK495" si="253">YEAR($E$457)-YEAR(H464)-AJ464</f>
        <v>45</v>
      </c>
      <c r="AL464" s="959">
        <f t="shared" ref="AL464:AL495" si="254">IF((H464=""),30,AK464)</f>
        <v>45</v>
      </c>
      <c r="AM464" s="959">
        <f t="shared" ref="AM464:AM563" si="255">IF((AL464)&gt;50,50,(AL464))</f>
        <v>45</v>
      </c>
      <c r="AN464" s="985">
        <f t="shared" ref="AN464:AN495" si="256">(AM464*(SUM(K464:K464)))</f>
        <v>45</v>
      </c>
    </row>
    <row r="465" spans="3:48" ht="13.15" customHeight="1" x14ac:dyDescent="0.2">
      <c r="C465" s="35"/>
      <c r="D465" s="175" t="str">
        <f>IF(op!D353=0,"",op!D353)</f>
        <v/>
      </c>
      <c r="E465" s="175" t="str">
        <f>IF(op!E353=0,"",op!E353)</f>
        <v/>
      </c>
      <c r="F465" s="175" t="str">
        <f>IF(op!F353=0,"",op!F353)</f>
        <v/>
      </c>
      <c r="G465" s="38" t="str">
        <f>IF(op!G353="","",op!G353+1)</f>
        <v/>
      </c>
      <c r="H465" s="1184" t="str">
        <f>IF(op!H353=0,"",op!H353)</f>
        <v/>
      </c>
      <c r="I465" s="38" t="str">
        <f>IF(op!I353=0,"",op!I353)</f>
        <v/>
      </c>
      <c r="J465" s="177" t="str">
        <f t="shared" si="240"/>
        <v/>
      </c>
      <c r="K465" s="1185" t="str">
        <f>IF(op!K353=0,0,op!K353)</f>
        <v/>
      </c>
      <c r="L465" s="872"/>
      <c r="M465" s="860" t="str">
        <f>IF(K465="","",IF(op!M353=0,0,op!M353))</f>
        <v/>
      </c>
      <c r="N465" s="860" t="str">
        <f>IF(K465="","",IF(op!N353=0,0,op!N353))</f>
        <v/>
      </c>
      <c r="O465" s="990" t="str">
        <f t="shared" ref="O465:O528" si="257">IF(K465="","",IF(K465*40&gt;40,40,K465*40))</f>
        <v/>
      </c>
      <c r="P465" s="991" t="str">
        <f t="shared" ref="P465:P528" si="258">IF(I465="","",IF(J465&lt;4,IF(40*K465&gt;40,40,40*K465),0))</f>
        <v/>
      </c>
      <c r="Q465" s="991" t="str">
        <f t="shared" ref="Q465:Q528" si="259">IF(K465="","",SUM(M465:P465))</f>
        <v/>
      </c>
      <c r="R465" s="872"/>
      <c r="S465" s="934" t="str">
        <f t="shared" si="244"/>
        <v/>
      </c>
      <c r="T465" s="934" t="str">
        <f t="shared" si="245"/>
        <v/>
      </c>
      <c r="U465" s="1055" t="str">
        <f t="shared" ref="U465:U528" si="260">IF(K465="","",SUM(S465:T465))</f>
        <v/>
      </c>
      <c r="V465" s="239"/>
      <c r="Z465" s="979" t="str">
        <f t="shared" si="247"/>
        <v/>
      </c>
      <c r="AA465" s="980">
        <f>+tab!$C$156</f>
        <v>0.62</v>
      </c>
      <c r="AB465" s="981" t="e">
        <f t="shared" ref="AB465:AB528" si="261">Z465*12/1659</f>
        <v>#VALUE!</v>
      </c>
      <c r="AC465" s="981" t="e">
        <f t="shared" ref="AC465:AC528" si="262">Z465*12*(1+AA465)/1659</f>
        <v>#VALUE!</v>
      </c>
      <c r="AD465" s="981" t="e">
        <f t="shared" ref="AD465:AD528" si="263">AC465-AB465</f>
        <v>#VALUE!</v>
      </c>
      <c r="AE465" s="982" t="e">
        <f t="shared" si="248"/>
        <v>#VALUE!</v>
      </c>
      <c r="AF465" s="982" t="e">
        <f t="shared" si="249"/>
        <v>#VALUE!</v>
      </c>
      <c r="AG465" s="983">
        <f>IF(H465&gt;8,tab!C$157,tab!C$160)</f>
        <v>0.5</v>
      </c>
      <c r="AH465" s="957">
        <f t="shared" si="250"/>
        <v>0</v>
      </c>
      <c r="AI465" s="957">
        <f t="shared" si="251"/>
        <v>0</v>
      </c>
      <c r="AJ465" s="984" t="e">
        <f t="shared" si="252"/>
        <v>#VALUE!</v>
      </c>
      <c r="AK465" s="960" t="e">
        <f t="shared" si="253"/>
        <v>#VALUE!</v>
      </c>
      <c r="AL465" s="959">
        <f t="shared" si="254"/>
        <v>30</v>
      </c>
      <c r="AM465" s="959">
        <f t="shared" si="255"/>
        <v>30</v>
      </c>
      <c r="AN465" s="985">
        <f t="shared" si="256"/>
        <v>0</v>
      </c>
      <c r="AU465" s="39"/>
      <c r="AV465" s="39"/>
    </row>
    <row r="466" spans="3:48" ht="13.15" customHeight="1" x14ac:dyDescent="0.2">
      <c r="C466" s="35"/>
      <c r="D466" s="175" t="str">
        <f>IF(op!D354=0,"",op!D354)</f>
        <v/>
      </c>
      <c r="E466" s="175" t="str">
        <f>IF(op!E354=0,"",op!E354)</f>
        <v/>
      </c>
      <c r="F466" s="175" t="str">
        <f>IF(op!F354=0,"",op!F354)</f>
        <v/>
      </c>
      <c r="G466" s="38" t="str">
        <f>IF(op!G354="","",op!G354+1)</f>
        <v/>
      </c>
      <c r="H466" s="1184" t="str">
        <f>IF(op!H354=0,"",op!H354)</f>
        <v/>
      </c>
      <c r="I466" s="38" t="str">
        <f>IF(op!I354=0,"",op!I354)</f>
        <v/>
      </c>
      <c r="J466" s="177" t="str">
        <f t="shared" si="240"/>
        <v/>
      </c>
      <c r="K466" s="1185" t="str">
        <f>IF(op!K354=0,0,op!K354)</f>
        <v/>
      </c>
      <c r="L466" s="872"/>
      <c r="M466" s="860" t="str">
        <f>IF(K466="","",IF(op!M354=0,0,op!M354))</f>
        <v/>
      </c>
      <c r="N466" s="860" t="str">
        <f>IF(K466="","",IF(op!N354=0,0,op!N354))</f>
        <v/>
      </c>
      <c r="O466" s="990" t="str">
        <f t="shared" si="257"/>
        <v/>
      </c>
      <c r="P466" s="991" t="str">
        <f t="shared" si="258"/>
        <v/>
      </c>
      <c r="Q466" s="991" t="str">
        <f t="shared" si="259"/>
        <v/>
      </c>
      <c r="R466" s="872"/>
      <c r="S466" s="934" t="str">
        <f t="shared" si="244"/>
        <v/>
      </c>
      <c r="T466" s="934" t="str">
        <f t="shared" si="245"/>
        <v/>
      </c>
      <c r="U466" s="1055" t="str">
        <f t="shared" si="260"/>
        <v/>
      </c>
      <c r="V466" s="185"/>
      <c r="Z466" s="979" t="str">
        <f t="shared" si="247"/>
        <v/>
      </c>
      <c r="AA466" s="980">
        <f>+tab!$C$156</f>
        <v>0.62</v>
      </c>
      <c r="AB466" s="981" t="e">
        <f t="shared" si="261"/>
        <v>#VALUE!</v>
      </c>
      <c r="AC466" s="981" t="e">
        <f t="shared" si="262"/>
        <v>#VALUE!</v>
      </c>
      <c r="AD466" s="981" t="e">
        <f t="shared" si="263"/>
        <v>#VALUE!</v>
      </c>
      <c r="AE466" s="982" t="e">
        <f t="shared" si="248"/>
        <v>#VALUE!</v>
      </c>
      <c r="AF466" s="982" t="e">
        <f t="shared" si="249"/>
        <v>#VALUE!</v>
      </c>
      <c r="AG466" s="983">
        <f>IF(H466&gt;8,tab!C$157,tab!C$160)</f>
        <v>0.5</v>
      </c>
      <c r="AH466" s="957">
        <f t="shared" si="250"/>
        <v>0</v>
      </c>
      <c r="AI466" s="957">
        <f t="shared" si="251"/>
        <v>0</v>
      </c>
      <c r="AJ466" s="984" t="e">
        <f t="shared" si="252"/>
        <v>#VALUE!</v>
      </c>
      <c r="AK466" s="960" t="e">
        <f t="shared" si="253"/>
        <v>#VALUE!</v>
      </c>
      <c r="AL466" s="959">
        <f t="shared" si="254"/>
        <v>30</v>
      </c>
      <c r="AM466" s="959">
        <f t="shared" si="255"/>
        <v>30</v>
      </c>
      <c r="AN466" s="985">
        <f t="shared" si="256"/>
        <v>0</v>
      </c>
      <c r="AU466" s="39"/>
      <c r="AV466" s="39"/>
    </row>
    <row r="467" spans="3:48" ht="13.15" customHeight="1" x14ac:dyDescent="0.2">
      <c r="C467" s="35"/>
      <c r="D467" s="175" t="str">
        <f>IF(op!D355=0,"",op!D355)</f>
        <v/>
      </c>
      <c r="E467" s="175" t="str">
        <f>IF(op!E355=0,"",op!E355)</f>
        <v/>
      </c>
      <c r="F467" s="175" t="str">
        <f>IF(op!F355=0,"",op!F355)</f>
        <v/>
      </c>
      <c r="G467" s="38" t="str">
        <f>IF(op!G355="","",op!G355+1)</f>
        <v/>
      </c>
      <c r="H467" s="1184" t="str">
        <f>IF(op!H355=0,"",op!H355)</f>
        <v/>
      </c>
      <c r="I467" s="38" t="str">
        <f>IF(op!I355=0,"",op!I355)</f>
        <v/>
      </c>
      <c r="J467" s="177" t="str">
        <f t="shared" si="240"/>
        <v/>
      </c>
      <c r="K467" s="1185" t="str">
        <f>IF(op!K355=0,0,op!K355)</f>
        <v/>
      </c>
      <c r="L467" s="872"/>
      <c r="M467" s="860" t="str">
        <f>IF(K467="","",IF(op!M355=0,0,op!M355))</f>
        <v/>
      </c>
      <c r="N467" s="860" t="str">
        <f>IF(K467="","",IF(op!N355=0,0,op!N355))</f>
        <v/>
      </c>
      <c r="O467" s="990" t="str">
        <f t="shared" si="257"/>
        <v/>
      </c>
      <c r="P467" s="991" t="str">
        <f t="shared" si="258"/>
        <v/>
      </c>
      <c r="Q467" s="991" t="str">
        <f t="shared" si="259"/>
        <v/>
      </c>
      <c r="R467" s="872"/>
      <c r="S467" s="934" t="str">
        <f t="shared" si="244"/>
        <v/>
      </c>
      <c r="T467" s="934" t="str">
        <f t="shared" si="245"/>
        <v/>
      </c>
      <c r="U467" s="1055" t="str">
        <f t="shared" si="260"/>
        <v/>
      </c>
      <c r="V467" s="185"/>
      <c r="Z467" s="979" t="str">
        <f t="shared" si="247"/>
        <v/>
      </c>
      <c r="AA467" s="980">
        <f>+tab!$C$156</f>
        <v>0.62</v>
      </c>
      <c r="AB467" s="981" t="e">
        <f t="shared" si="261"/>
        <v>#VALUE!</v>
      </c>
      <c r="AC467" s="981" t="e">
        <f t="shared" si="262"/>
        <v>#VALUE!</v>
      </c>
      <c r="AD467" s="981" t="e">
        <f t="shared" si="263"/>
        <v>#VALUE!</v>
      </c>
      <c r="AE467" s="982" t="e">
        <f t="shared" si="248"/>
        <v>#VALUE!</v>
      </c>
      <c r="AF467" s="982" t="e">
        <f t="shared" si="249"/>
        <v>#VALUE!</v>
      </c>
      <c r="AG467" s="983">
        <f>IF(H467&gt;8,tab!C$157,tab!C$160)</f>
        <v>0.5</v>
      </c>
      <c r="AH467" s="957">
        <f t="shared" si="250"/>
        <v>0</v>
      </c>
      <c r="AI467" s="957">
        <f t="shared" si="251"/>
        <v>0</v>
      </c>
      <c r="AJ467" s="984" t="e">
        <f t="shared" si="252"/>
        <v>#VALUE!</v>
      </c>
      <c r="AK467" s="960" t="e">
        <f t="shared" si="253"/>
        <v>#VALUE!</v>
      </c>
      <c r="AL467" s="959">
        <f t="shared" si="254"/>
        <v>30</v>
      </c>
      <c r="AM467" s="959">
        <f t="shared" si="255"/>
        <v>30</v>
      </c>
      <c r="AN467" s="985">
        <f t="shared" si="256"/>
        <v>0</v>
      </c>
      <c r="AU467" s="39"/>
      <c r="AV467" s="39"/>
    </row>
    <row r="468" spans="3:48" ht="13.15" customHeight="1" x14ac:dyDescent="0.2">
      <c r="C468" s="35"/>
      <c r="D468" s="175" t="str">
        <f>IF(op!D356=0,"",op!D356)</f>
        <v/>
      </c>
      <c r="E468" s="175" t="str">
        <f>IF(op!E356=0,"",op!E356)</f>
        <v/>
      </c>
      <c r="F468" s="175" t="str">
        <f>IF(op!F356=0,"",op!F356)</f>
        <v/>
      </c>
      <c r="G468" s="38" t="str">
        <f>IF(op!G356="","",op!G356+1)</f>
        <v/>
      </c>
      <c r="H468" s="1184" t="str">
        <f>IF(op!H356=0,"",op!H356)</f>
        <v/>
      </c>
      <c r="I468" s="38" t="str">
        <f>IF(op!I356=0,"",op!I356)</f>
        <v/>
      </c>
      <c r="J468" s="177" t="str">
        <f t="shared" si="240"/>
        <v/>
      </c>
      <c r="K468" s="1185" t="str">
        <f>IF(op!K356=0,0,op!K356)</f>
        <v/>
      </c>
      <c r="L468" s="872"/>
      <c r="M468" s="860" t="str">
        <f>IF(K468="","",IF(op!M356=0,0,op!M356))</f>
        <v/>
      </c>
      <c r="N468" s="860" t="str">
        <f>IF(K468="","",IF(op!N356=0,0,op!N356))</f>
        <v/>
      </c>
      <c r="O468" s="990" t="str">
        <f t="shared" si="257"/>
        <v/>
      </c>
      <c r="P468" s="991" t="str">
        <f t="shared" si="258"/>
        <v/>
      </c>
      <c r="Q468" s="991" t="str">
        <f t="shared" si="259"/>
        <v/>
      </c>
      <c r="R468" s="872"/>
      <c r="S468" s="934" t="str">
        <f t="shared" si="244"/>
        <v/>
      </c>
      <c r="T468" s="934" t="str">
        <f t="shared" si="245"/>
        <v/>
      </c>
      <c r="U468" s="1055" t="str">
        <f t="shared" si="260"/>
        <v/>
      </c>
      <c r="V468" s="239"/>
      <c r="Z468" s="979" t="str">
        <f t="shared" si="247"/>
        <v/>
      </c>
      <c r="AA468" s="980">
        <f>+tab!$C$156</f>
        <v>0.62</v>
      </c>
      <c r="AB468" s="981" t="e">
        <f t="shared" si="261"/>
        <v>#VALUE!</v>
      </c>
      <c r="AC468" s="981" t="e">
        <f t="shared" si="262"/>
        <v>#VALUE!</v>
      </c>
      <c r="AD468" s="981" t="e">
        <f t="shared" si="263"/>
        <v>#VALUE!</v>
      </c>
      <c r="AE468" s="982" t="e">
        <f t="shared" si="248"/>
        <v>#VALUE!</v>
      </c>
      <c r="AF468" s="982" t="e">
        <f t="shared" si="249"/>
        <v>#VALUE!</v>
      </c>
      <c r="AG468" s="983">
        <f>IF(H468&gt;8,tab!C$157,tab!C$160)</f>
        <v>0.5</v>
      </c>
      <c r="AH468" s="957">
        <f t="shared" si="250"/>
        <v>0</v>
      </c>
      <c r="AI468" s="957">
        <f t="shared" si="251"/>
        <v>0</v>
      </c>
      <c r="AJ468" s="984" t="e">
        <f t="shared" si="252"/>
        <v>#VALUE!</v>
      </c>
      <c r="AK468" s="960" t="e">
        <f t="shared" si="253"/>
        <v>#VALUE!</v>
      </c>
      <c r="AL468" s="959">
        <f t="shared" si="254"/>
        <v>30</v>
      </c>
      <c r="AM468" s="959">
        <f t="shared" si="255"/>
        <v>30</v>
      </c>
      <c r="AN468" s="985">
        <f t="shared" si="256"/>
        <v>0</v>
      </c>
      <c r="AU468" s="39"/>
      <c r="AV468" s="39"/>
    </row>
    <row r="469" spans="3:48" ht="13.15" customHeight="1" x14ac:dyDescent="0.2">
      <c r="C469" s="35"/>
      <c r="D469" s="175" t="str">
        <f>IF(op!D357=0,"",op!D357)</f>
        <v/>
      </c>
      <c r="E469" s="175" t="str">
        <f>IF(op!E357=0,"",op!E357)</f>
        <v/>
      </c>
      <c r="F469" s="175" t="str">
        <f>IF(op!F357=0,"",op!F357)</f>
        <v/>
      </c>
      <c r="G469" s="38" t="str">
        <f>IF(op!G357="","",op!G357+1)</f>
        <v/>
      </c>
      <c r="H469" s="1184" t="str">
        <f>IF(op!H357=0,"",op!H357)</f>
        <v/>
      </c>
      <c r="I469" s="38" t="str">
        <f>IF(op!I357=0,"",op!I357)</f>
        <v/>
      </c>
      <c r="J469" s="177" t="str">
        <f t="shared" si="240"/>
        <v/>
      </c>
      <c r="K469" s="1185" t="str">
        <f>IF(op!K357=0,0,op!K357)</f>
        <v/>
      </c>
      <c r="L469" s="872"/>
      <c r="M469" s="860" t="str">
        <f>IF(K469="","",IF(op!M357=0,0,op!M357))</f>
        <v/>
      </c>
      <c r="N469" s="860" t="str">
        <f>IF(K469="","",IF(op!N357=0,0,op!N357))</f>
        <v/>
      </c>
      <c r="O469" s="990" t="str">
        <f t="shared" si="257"/>
        <v/>
      </c>
      <c r="P469" s="991" t="str">
        <f t="shared" si="258"/>
        <v/>
      </c>
      <c r="Q469" s="991" t="str">
        <f t="shared" si="259"/>
        <v/>
      </c>
      <c r="R469" s="872"/>
      <c r="S469" s="934" t="str">
        <f t="shared" si="244"/>
        <v/>
      </c>
      <c r="T469" s="934" t="str">
        <f t="shared" si="245"/>
        <v/>
      </c>
      <c r="U469" s="1055" t="str">
        <f t="shared" si="260"/>
        <v/>
      </c>
      <c r="V469" s="239"/>
      <c r="Z469" s="979" t="str">
        <f t="shared" si="247"/>
        <v/>
      </c>
      <c r="AA469" s="980">
        <f>+tab!$C$156</f>
        <v>0.62</v>
      </c>
      <c r="AB469" s="981" t="e">
        <f t="shared" si="261"/>
        <v>#VALUE!</v>
      </c>
      <c r="AC469" s="981" t="e">
        <f t="shared" si="262"/>
        <v>#VALUE!</v>
      </c>
      <c r="AD469" s="981" t="e">
        <f t="shared" si="263"/>
        <v>#VALUE!</v>
      </c>
      <c r="AE469" s="982" t="e">
        <f t="shared" si="248"/>
        <v>#VALUE!</v>
      </c>
      <c r="AF469" s="982" t="e">
        <f t="shared" si="249"/>
        <v>#VALUE!</v>
      </c>
      <c r="AG469" s="983">
        <f>IF(H469&gt;8,tab!C$157,tab!C$160)</f>
        <v>0.5</v>
      </c>
      <c r="AH469" s="957">
        <f t="shared" si="250"/>
        <v>0</v>
      </c>
      <c r="AI469" s="957">
        <f t="shared" si="251"/>
        <v>0</v>
      </c>
      <c r="AJ469" s="984" t="e">
        <f t="shared" si="252"/>
        <v>#VALUE!</v>
      </c>
      <c r="AK469" s="960" t="e">
        <f t="shared" si="253"/>
        <v>#VALUE!</v>
      </c>
      <c r="AL469" s="959">
        <f t="shared" si="254"/>
        <v>30</v>
      </c>
      <c r="AM469" s="959">
        <f t="shared" si="255"/>
        <v>30</v>
      </c>
      <c r="AN469" s="985">
        <f t="shared" si="256"/>
        <v>0</v>
      </c>
      <c r="AU469" s="39"/>
      <c r="AV469" s="39"/>
    </row>
    <row r="470" spans="3:48" ht="13.15" customHeight="1" x14ac:dyDescent="0.2">
      <c r="C470" s="35"/>
      <c r="D470" s="175" t="str">
        <f>IF(op!D358=0,"",op!D358)</f>
        <v/>
      </c>
      <c r="E470" s="175" t="str">
        <f>IF(op!E358=0,"",op!E358)</f>
        <v/>
      </c>
      <c r="F470" s="175" t="str">
        <f>IF(op!F358=0,"",op!F358)</f>
        <v/>
      </c>
      <c r="G470" s="38" t="str">
        <f>IF(op!G358="","",op!G358+1)</f>
        <v/>
      </c>
      <c r="H470" s="1184" t="str">
        <f>IF(op!H358=0,"",op!H358)</f>
        <v/>
      </c>
      <c r="I470" s="38" t="str">
        <f>IF(op!I358=0,"",op!I358)</f>
        <v/>
      </c>
      <c r="J470" s="177" t="str">
        <f t="shared" si="240"/>
        <v/>
      </c>
      <c r="K470" s="1185" t="str">
        <f>IF(op!K358=0,0,op!K358)</f>
        <v/>
      </c>
      <c r="L470" s="872"/>
      <c r="M470" s="860" t="str">
        <f>IF(K470="","",IF(op!M358=0,0,op!M358))</f>
        <v/>
      </c>
      <c r="N470" s="860" t="str">
        <f>IF(K470="","",IF(op!N358=0,0,op!N358))</f>
        <v/>
      </c>
      <c r="O470" s="990" t="str">
        <f t="shared" si="257"/>
        <v/>
      </c>
      <c r="P470" s="991" t="str">
        <f t="shared" si="258"/>
        <v/>
      </c>
      <c r="Q470" s="991" t="str">
        <f t="shared" si="259"/>
        <v/>
      </c>
      <c r="R470" s="872"/>
      <c r="S470" s="934" t="str">
        <f t="shared" si="244"/>
        <v/>
      </c>
      <c r="T470" s="934" t="str">
        <f t="shared" si="245"/>
        <v/>
      </c>
      <c r="U470" s="1055" t="str">
        <f t="shared" si="260"/>
        <v/>
      </c>
      <c r="V470" s="6"/>
      <c r="Z470" s="979" t="str">
        <f t="shared" si="247"/>
        <v/>
      </c>
      <c r="AA470" s="980">
        <f>+tab!$C$156</f>
        <v>0.62</v>
      </c>
      <c r="AB470" s="981" t="e">
        <f t="shared" si="261"/>
        <v>#VALUE!</v>
      </c>
      <c r="AC470" s="981" t="e">
        <f t="shared" si="262"/>
        <v>#VALUE!</v>
      </c>
      <c r="AD470" s="981" t="e">
        <f t="shared" si="263"/>
        <v>#VALUE!</v>
      </c>
      <c r="AE470" s="982" t="e">
        <f t="shared" si="248"/>
        <v>#VALUE!</v>
      </c>
      <c r="AF470" s="982" t="e">
        <f t="shared" si="249"/>
        <v>#VALUE!</v>
      </c>
      <c r="AG470" s="983">
        <f>IF(H470&gt;8,tab!C$157,tab!C$160)</f>
        <v>0.5</v>
      </c>
      <c r="AH470" s="957">
        <f t="shared" si="250"/>
        <v>0</v>
      </c>
      <c r="AI470" s="957">
        <f t="shared" si="251"/>
        <v>0</v>
      </c>
      <c r="AJ470" s="984" t="e">
        <f t="shared" si="252"/>
        <v>#VALUE!</v>
      </c>
      <c r="AK470" s="960" t="e">
        <f t="shared" si="253"/>
        <v>#VALUE!</v>
      </c>
      <c r="AL470" s="959">
        <f t="shared" si="254"/>
        <v>30</v>
      </c>
      <c r="AM470" s="959">
        <f t="shared" si="255"/>
        <v>30</v>
      </c>
      <c r="AN470" s="985">
        <f t="shared" si="256"/>
        <v>0</v>
      </c>
      <c r="AU470" s="39"/>
      <c r="AV470" s="39"/>
    </row>
    <row r="471" spans="3:48" ht="13.15" customHeight="1" x14ac:dyDescent="0.2">
      <c r="C471" s="35"/>
      <c r="D471" s="175" t="str">
        <f>IF(op!D359=0,"",op!D359)</f>
        <v/>
      </c>
      <c r="E471" s="175" t="str">
        <f>IF(op!E359=0,"",op!E359)</f>
        <v/>
      </c>
      <c r="F471" s="175" t="str">
        <f>IF(op!F359=0,"",op!F359)</f>
        <v/>
      </c>
      <c r="G471" s="38" t="str">
        <f>IF(op!G359="","",op!G359+1)</f>
        <v/>
      </c>
      <c r="H471" s="1184" t="str">
        <f>IF(op!H359=0,"",op!H359)</f>
        <v/>
      </c>
      <c r="I471" s="38" t="str">
        <f>IF(op!I359=0,"",op!I359)</f>
        <v/>
      </c>
      <c r="J471" s="177" t="str">
        <f t="shared" si="240"/>
        <v/>
      </c>
      <c r="K471" s="1185" t="str">
        <f>IF(op!K359=0,0,op!K359)</f>
        <v/>
      </c>
      <c r="L471" s="872"/>
      <c r="M471" s="860" t="str">
        <f>IF(K471="","",IF(op!M359=0,0,op!M359))</f>
        <v/>
      </c>
      <c r="N471" s="860" t="str">
        <f>IF(K471="","",IF(op!N359=0,0,op!N359))</f>
        <v/>
      </c>
      <c r="O471" s="990" t="str">
        <f t="shared" si="257"/>
        <v/>
      </c>
      <c r="P471" s="991" t="str">
        <f t="shared" si="258"/>
        <v/>
      </c>
      <c r="Q471" s="991" t="str">
        <f t="shared" si="259"/>
        <v/>
      </c>
      <c r="R471" s="872"/>
      <c r="S471" s="934" t="str">
        <f t="shared" si="244"/>
        <v/>
      </c>
      <c r="T471" s="934" t="str">
        <f t="shared" si="245"/>
        <v/>
      </c>
      <c r="U471" s="1055" t="str">
        <f t="shared" si="260"/>
        <v/>
      </c>
      <c r="V471" s="6"/>
      <c r="Z471" s="979" t="str">
        <f t="shared" si="247"/>
        <v/>
      </c>
      <c r="AA471" s="980">
        <f>+tab!$C$156</f>
        <v>0.62</v>
      </c>
      <c r="AB471" s="981" t="e">
        <f t="shared" si="261"/>
        <v>#VALUE!</v>
      </c>
      <c r="AC471" s="981" t="e">
        <f t="shared" si="262"/>
        <v>#VALUE!</v>
      </c>
      <c r="AD471" s="981" t="e">
        <f t="shared" si="263"/>
        <v>#VALUE!</v>
      </c>
      <c r="AE471" s="982" t="e">
        <f t="shared" si="248"/>
        <v>#VALUE!</v>
      </c>
      <c r="AF471" s="982" t="e">
        <f t="shared" si="249"/>
        <v>#VALUE!</v>
      </c>
      <c r="AG471" s="983">
        <f>IF(H471&gt;8,tab!C$157,tab!C$160)</f>
        <v>0.5</v>
      </c>
      <c r="AH471" s="957">
        <f t="shared" si="250"/>
        <v>0</v>
      </c>
      <c r="AI471" s="957">
        <f t="shared" si="251"/>
        <v>0</v>
      </c>
      <c r="AJ471" s="984" t="e">
        <f t="shared" si="252"/>
        <v>#VALUE!</v>
      </c>
      <c r="AK471" s="960" t="e">
        <f t="shared" si="253"/>
        <v>#VALUE!</v>
      </c>
      <c r="AL471" s="959">
        <f t="shared" si="254"/>
        <v>30</v>
      </c>
      <c r="AM471" s="959">
        <f t="shared" si="255"/>
        <v>30</v>
      </c>
      <c r="AN471" s="985">
        <f t="shared" si="256"/>
        <v>0</v>
      </c>
      <c r="AU471" s="39"/>
      <c r="AV471" s="39"/>
    </row>
    <row r="472" spans="3:48" ht="13.15" customHeight="1" x14ac:dyDescent="0.2">
      <c r="C472" s="35"/>
      <c r="D472" s="175" t="str">
        <f>IF(op!D360=0,"",op!D360)</f>
        <v/>
      </c>
      <c r="E472" s="175" t="str">
        <f>IF(op!E360=0,"",op!E360)</f>
        <v/>
      </c>
      <c r="F472" s="175" t="str">
        <f>IF(op!F360=0,"",op!F360)</f>
        <v/>
      </c>
      <c r="G472" s="38" t="str">
        <f>IF(op!G360="","",op!G360+1)</f>
        <v/>
      </c>
      <c r="H472" s="1184" t="str">
        <f>IF(op!H360=0,"",op!H360)</f>
        <v/>
      </c>
      <c r="I472" s="38" t="str">
        <f>IF(op!I360=0,"",op!I360)</f>
        <v/>
      </c>
      <c r="J472" s="177" t="str">
        <f t="shared" si="240"/>
        <v/>
      </c>
      <c r="K472" s="1185" t="str">
        <f>IF(op!K360=0,0,op!K360)</f>
        <v/>
      </c>
      <c r="L472" s="872"/>
      <c r="M472" s="860" t="str">
        <f>IF(K472="","",IF(op!M360=0,0,op!M360))</f>
        <v/>
      </c>
      <c r="N472" s="860" t="str">
        <f>IF(K472="","",IF(op!N360=0,0,op!N360))</f>
        <v/>
      </c>
      <c r="O472" s="990" t="str">
        <f t="shared" si="257"/>
        <v/>
      </c>
      <c r="P472" s="991" t="str">
        <f t="shared" si="258"/>
        <v/>
      </c>
      <c r="Q472" s="991" t="str">
        <f t="shared" si="259"/>
        <v/>
      </c>
      <c r="R472" s="872"/>
      <c r="S472" s="934" t="str">
        <f t="shared" si="244"/>
        <v/>
      </c>
      <c r="T472" s="934" t="str">
        <f t="shared" si="245"/>
        <v/>
      </c>
      <c r="U472" s="1055" t="str">
        <f t="shared" si="260"/>
        <v/>
      </c>
      <c r="V472" s="6"/>
      <c r="Z472" s="979" t="str">
        <f t="shared" si="247"/>
        <v/>
      </c>
      <c r="AA472" s="980">
        <f>+tab!$C$156</f>
        <v>0.62</v>
      </c>
      <c r="AB472" s="981" t="e">
        <f t="shared" si="261"/>
        <v>#VALUE!</v>
      </c>
      <c r="AC472" s="981" t="e">
        <f t="shared" si="262"/>
        <v>#VALUE!</v>
      </c>
      <c r="AD472" s="981" t="e">
        <f t="shared" si="263"/>
        <v>#VALUE!</v>
      </c>
      <c r="AE472" s="982" t="e">
        <f t="shared" si="248"/>
        <v>#VALUE!</v>
      </c>
      <c r="AF472" s="982" t="e">
        <f t="shared" si="249"/>
        <v>#VALUE!</v>
      </c>
      <c r="AG472" s="983">
        <f>IF(H472&gt;8,tab!C$157,tab!C$160)</f>
        <v>0.5</v>
      </c>
      <c r="AH472" s="957">
        <f t="shared" si="250"/>
        <v>0</v>
      </c>
      <c r="AI472" s="957">
        <f t="shared" si="251"/>
        <v>0</v>
      </c>
      <c r="AJ472" s="984" t="e">
        <f t="shared" si="252"/>
        <v>#VALUE!</v>
      </c>
      <c r="AK472" s="960" t="e">
        <f t="shared" si="253"/>
        <v>#VALUE!</v>
      </c>
      <c r="AL472" s="959">
        <f t="shared" si="254"/>
        <v>30</v>
      </c>
      <c r="AM472" s="959">
        <f t="shared" si="255"/>
        <v>30</v>
      </c>
      <c r="AN472" s="985">
        <f t="shared" si="256"/>
        <v>0</v>
      </c>
      <c r="AU472" s="39"/>
      <c r="AV472" s="39"/>
    </row>
    <row r="473" spans="3:48" ht="13.15" customHeight="1" x14ac:dyDescent="0.2">
      <c r="C473" s="35"/>
      <c r="D473" s="175" t="str">
        <f>IF(op!D361=0,"",op!D361)</f>
        <v/>
      </c>
      <c r="E473" s="175" t="str">
        <f>IF(op!E361=0,"",op!E361)</f>
        <v/>
      </c>
      <c r="F473" s="175" t="str">
        <f>IF(op!F361=0,"",op!F361)</f>
        <v/>
      </c>
      <c r="G473" s="38" t="str">
        <f>IF(op!G361="","",op!G361+1)</f>
        <v/>
      </c>
      <c r="H473" s="1184" t="str">
        <f>IF(op!H361=0,"",op!H361)</f>
        <v/>
      </c>
      <c r="I473" s="38" t="str">
        <f>IF(op!I361=0,"",op!I361)</f>
        <v/>
      </c>
      <c r="J473" s="177" t="str">
        <f t="shared" si="240"/>
        <v/>
      </c>
      <c r="K473" s="1185" t="str">
        <f>IF(op!K361=0,0,op!K361)</f>
        <v/>
      </c>
      <c r="L473" s="872"/>
      <c r="M473" s="860" t="str">
        <f>IF(K473="","",IF(op!M361=0,0,op!M361))</f>
        <v/>
      </c>
      <c r="N473" s="860" t="str">
        <f>IF(K473="","",IF(op!N361=0,0,op!N361))</f>
        <v/>
      </c>
      <c r="O473" s="990" t="str">
        <f t="shared" si="257"/>
        <v/>
      </c>
      <c r="P473" s="991" t="str">
        <f t="shared" si="258"/>
        <v/>
      </c>
      <c r="Q473" s="991" t="str">
        <f t="shared" si="259"/>
        <v/>
      </c>
      <c r="R473" s="872"/>
      <c r="S473" s="934" t="str">
        <f t="shared" si="244"/>
        <v/>
      </c>
      <c r="T473" s="934" t="str">
        <f t="shared" si="245"/>
        <v/>
      </c>
      <c r="U473" s="1055" t="str">
        <f t="shared" si="260"/>
        <v/>
      </c>
      <c r="V473" s="6"/>
      <c r="Z473" s="979" t="str">
        <f t="shared" si="247"/>
        <v/>
      </c>
      <c r="AA473" s="980">
        <f>+tab!$C$156</f>
        <v>0.62</v>
      </c>
      <c r="AB473" s="981" t="e">
        <f t="shared" si="261"/>
        <v>#VALUE!</v>
      </c>
      <c r="AC473" s="981" t="e">
        <f t="shared" si="262"/>
        <v>#VALUE!</v>
      </c>
      <c r="AD473" s="981" t="e">
        <f t="shared" si="263"/>
        <v>#VALUE!</v>
      </c>
      <c r="AE473" s="982" t="e">
        <f t="shared" si="248"/>
        <v>#VALUE!</v>
      </c>
      <c r="AF473" s="982" t="e">
        <f t="shared" si="249"/>
        <v>#VALUE!</v>
      </c>
      <c r="AG473" s="983">
        <f>IF(H473&gt;8,tab!C$157,tab!C$160)</f>
        <v>0.5</v>
      </c>
      <c r="AH473" s="957">
        <f t="shared" si="250"/>
        <v>0</v>
      </c>
      <c r="AI473" s="957">
        <f t="shared" si="251"/>
        <v>0</v>
      </c>
      <c r="AJ473" s="984" t="e">
        <f t="shared" si="252"/>
        <v>#VALUE!</v>
      </c>
      <c r="AK473" s="960" t="e">
        <f t="shared" si="253"/>
        <v>#VALUE!</v>
      </c>
      <c r="AL473" s="959">
        <f t="shared" si="254"/>
        <v>30</v>
      </c>
      <c r="AM473" s="959">
        <f t="shared" si="255"/>
        <v>30</v>
      </c>
      <c r="AN473" s="985">
        <f t="shared" si="256"/>
        <v>0</v>
      </c>
      <c r="AU473" s="39"/>
      <c r="AV473" s="39"/>
    </row>
    <row r="474" spans="3:48" ht="13.15" customHeight="1" x14ac:dyDescent="0.2">
      <c r="C474" s="35"/>
      <c r="D474" s="175" t="str">
        <f>IF(op!D362=0,"",op!D362)</f>
        <v/>
      </c>
      <c r="E474" s="175" t="str">
        <f>IF(op!E362=0,"",op!E362)</f>
        <v/>
      </c>
      <c r="F474" s="175" t="str">
        <f>IF(op!F362=0,"",op!F362)</f>
        <v/>
      </c>
      <c r="G474" s="38" t="str">
        <f>IF(op!G362="","",op!G362+1)</f>
        <v/>
      </c>
      <c r="H474" s="1184" t="str">
        <f>IF(op!H362=0,"",op!H362)</f>
        <v/>
      </c>
      <c r="I474" s="38" t="str">
        <f>IF(op!I362=0,"",op!I362)</f>
        <v/>
      </c>
      <c r="J474" s="177" t="str">
        <f t="shared" si="240"/>
        <v/>
      </c>
      <c r="K474" s="1185" t="str">
        <f>IF(op!K362=0,0,op!K362)</f>
        <v/>
      </c>
      <c r="L474" s="872"/>
      <c r="M474" s="860" t="str">
        <f>IF(K474="","",IF(op!M362=0,0,op!M362))</f>
        <v/>
      </c>
      <c r="N474" s="860" t="str">
        <f>IF(K474="","",IF(op!N362=0,0,op!N362))</f>
        <v/>
      </c>
      <c r="O474" s="990" t="str">
        <f t="shared" si="257"/>
        <v/>
      </c>
      <c r="P474" s="991" t="str">
        <f t="shared" si="258"/>
        <v/>
      </c>
      <c r="Q474" s="991" t="str">
        <f t="shared" si="259"/>
        <v/>
      </c>
      <c r="R474" s="872"/>
      <c r="S474" s="934" t="str">
        <f t="shared" si="244"/>
        <v/>
      </c>
      <c r="T474" s="934" t="str">
        <f t="shared" si="245"/>
        <v/>
      </c>
      <c r="U474" s="1055" t="str">
        <f t="shared" si="260"/>
        <v/>
      </c>
      <c r="V474" s="6"/>
      <c r="Z474" s="979" t="str">
        <f t="shared" si="247"/>
        <v/>
      </c>
      <c r="AA474" s="980">
        <f>+tab!$C$156</f>
        <v>0.62</v>
      </c>
      <c r="AB474" s="981" t="e">
        <f t="shared" si="261"/>
        <v>#VALUE!</v>
      </c>
      <c r="AC474" s="981" t="e">
        <f t="shared" si="262"/>
        <v>#VALUE!</v>
      </c>
      <c r="AD474" s="981" t="e">
        <f t="shared" si="263"/>
        <v>#VALUE!</v>
      </c>
      <c r="AE474" s="982" t="e">
        <f t="shared" si="248"/>
        <v>#VALUE!</v>
      </c>
      <c r="AF474" s="982" t="e">
        <f t="shared" si="249"/>
        <v>#VALUE!</v>
      </c>
      <c r="AG474" s="983">
        <f>IF(H474&gt;8,tab!C$157,tab!C$160)</f>
        <v>0.5</v>
      </c>
      <c r="AH474" s="957">
        <f t="shared" si="250"/>
        <v>0</v>
      </c>
      <c r="AI474" s="957">
        <f t="shared" si="251"/>
        <v>0</v>
      </c>
      <c r="AJ474" s="984" t="e">
        <f t="shared" si="252"/>
        <v>#VALUE!</v>
      </c>
      <c r="AK474" s="960" t="e">
        <f t="shared" si="253"/>
        <v>#VALUE!</v>
      </c>
      <c r="AL474" s="959">
        <f t="shared" si="254"/>
        <v>30</v>
      </c>
      <c r="AM474" s="959">
        <f t="shared" si="255"/>
        <v>30</v>
      </c>
      <c r="AN474" s="985">
        <f t="shared" si="256"/>
        <v>0</v>
      </c>
      <c r="AU474" s="39"/>
      <c r="AV474" s="39"/>
    </row>
    <row r="475" spans="3:48" ht="13.15" customHeight="1" x14ac:dyDescent="0.2">
      <c r="C475" s="35"/>
      <c r="D475" s="175" t="str">
        <f>IF(op!D363=0,"",op!D363)</f>
        <v/>
      </c>
      <c r="E475" s="175" t="str">
        <f>IF(op!E363=0,"",op!E363)</f>
        <v/>
      </c>
      <c r="F475" s="175" t="str">
        <f>IF(op!F363=0,"",op!F363)</f>
        <v/>
      </c>
      <c r="G475" s="38" t="str">
        <f>IF(op!G363="","",op!G363+1)</f>
        <v/>
      </c>
      <c r="H475" s="1184" t="str">
        <f>IF(op!H363=0,"",op!H363)</f>
        <v/>
      </c>
      <c r="I475" s="38" t="str">
        <f>IF(op!I363=0,"",op!I363)</f>
        <v/>
      </c>
      <c r="J475" s="177" t="str">
        <f t="shared" si="240"/>
        <v/>
      </c>
      <c r="K475" s="1185" t="str">
        <f>IF(op!K363=0,0,op!K363)</f>
        <v/>
      </c>
      <c r="L475" s="872"/>
      <c r="M475" s="860" t="str">
        <f>IF(K475="","",IF(op!M363=0,0,op!M363))</f>
        <v/>
      </c>
      <c r="N475" s="860" t="str">
        <f>IF(K475="","",IF(op!N363=0,0,op!N363))</f>
        <v/>
      </c>
      <c r="O475" s="990" t="str">
        <f t="shared" si="257"/>
        <v/>
      </c>
      <c r="P475" s="991" t="str">
        <f t="shared" si="258"/>
        <v/>
      </c>
      <c r="Q475" s="991" t="str">
        <f t="shared" si="259"/>
        <v/>
      </c>
      <c r="R475" s="872"/>
      <c r="S475" s="934" t="str">
        <f t="shared" si="244"/>
        <v/>
      </c>
      <c r="T475" s="934" t="str">
        <f t="shared" si="245"/>
        <v/>
      </c>
      <c r="U475" s="1055" t="str">
        <f t="shared" si="260"/>
        <v/>
      </c>
      <c r="V475" s="6"/>
      <c r="Z475" s="979" t="str">
        <f t="shared" si="247"/>
        <v/>
      </c>
      <c r="AA475" s="980">
        <f>+tab!$C$156</f>
        <v>0.62</v>
      </c>
      <c r="AB475" s="981" t="e">
        <f t="shared" si="261"/>
        <v>#VALUE!</v>
      </c>
      <c r="AC475" s="981" t="e">
        <f t="shared" si="262"/>
        <v>#VALUE!</v>
      </c>
      <c r="AD475" s="981" t="e">
        <f t="shared" si="263"/>
        <v>#VALUE!</v>
      </c>
      <c r="AE475" s="982" t="e">
        <f t="shared" si="248"/>
        <v>#VALUE!</v>
      </c>
      <c r="AF475" s="982" t="e">
        <f t="shared" si="249"/>
        <v>#VALUE!</v>
      </c>
      <c r="AG475" s="983">
        <f>IF(H475&gt;8,tab!C$157,tab!C$160)</f>
        <v>0.5</v>
      </c>
      <c r="AH475" s="957">
        <f t="shared" si="250"/>
        <v>0</v>
      </c>
      <c r="AI475" s="957">
        <f t="shared" si="251"/>
        <v>0</v>
      </c>
      <c r="AJ475" s="984" t="e">
        <f t="shared" si="252"/>
        <v>#VALUE!</v>
      </c>
      <c r="AK475" s="960" t="e">
        <f t="shared" si="253"/>
        <v>#VALUE!</v>
      </c>
      <c r="AL475" s="959">
        <f t="shared" si="254"/>
        <v>30</v>
      </c>
      <c r="AM475" s="959">
        <f t="shared" si="255"/>
        <v>30</v>
      </c>
      <c r="AN475" s="985">
        <f t="shared" si="256"/>
        <v>0</v>
      </c>
      <c r="AU475" s="39"/>
      <c r="AV475" s="39"/>
    </row>
    <row r="476" spans="3:48" ht="13.15" customHeight="1" x14ac:dyDescent="0.2">
      <c r="C476" s="35"/>
      <c r="D476" s="175" t="str">
        <f>IF(op!D364=0,"",op!D364)</f>
        <v/>
      </c>
      <c r="E476" s="175" t="str">
        <f>IF(op!E364=0,"",op!E364)</f>
        <v/>
      </c>
      <c r="F476" s="175" t="str">
        <f>IF(op!F364=0,"",op!F364)</f>
        <v/>
      </c>
      <c r="G476" s="38" t="str">
        <f>IF(op!G364="","",op!G364+1)</f>
        <v/>
      </c>
      <c r="H476" s="1184" t="str">
        <f>IF(op!H364=0,"",op!H364)</f>
        <v/>
      </c>
      <c r="I476" s="38" t="str">
        <f>IF(op!I364=0,"",op!I364)</f>
        <v/>
      </c>
      <c r="J476" s="177" t="str">
        <f t="shared" si="240"/>
        <v/>
      </c>
      <c r="K476" s="1185" t="str">
        <f>IF(op!K364=0,0,op!K364)</f>
        <v/>
      </c>
      <c r="L476" s="872"/>
      <c r="M476" s="860" t="str">
        <f>IF(K476="","",IF(op!M364=0,0,op!M364))</f>
        <v/>
      </c>
      <c r="N476" s="860" t="str">
        <f>IF(K476="","",IF(op!N364=0,0,op!N364))</f>
        <v/>
      </c>
      <c r="O476" s="990" t="str">
        <f t="shared" si="257"/>
        <v/>
      </c>
      <c r="P476" s="991" t="str">
        <f t="shared" si="258"/>
        <v/>
      </c>
      <c r="Q476" s="991" t="str">
        <f t="shared" si="259"/>
        <v/>
      </c>
      <c r="R476" s="872"/>
      <c r="S476" s="934" t="str">
        <f t="shared" si="244"/>
        <v/>
      </c>
      <c r="T476" s="934" t="str">
        <f t="shared" si="245"/>
        <v/>
      </c>
      <c r="U476" s="1055" t="str">
        <f t="shared" si="260"/>
        <v/>
      </c>
      <c r="V476" s="6"/>
      <c r="Z476" s="979" t="str">
        <f t="shared" si="247"/>
        <v/>
      </c>
      <c r="AA476" s="980">
        <f>+tab!$C$156</f>
        <v>0.62</v>
      </c>
      <c r="AB476" s="981" t="e">
        <f t="shared" si="261"/>
        <v>#VALUE!</v>
      </c>
      <c r="AC476" s="981" t="e">
        <f t="shared" si="262"/>
        <v>#VALUE!</v>
      </c>
      <c r="AD476" s="981" t="e">
        <f t="shared" si="263"/>
        <v>#VALUE!</v>
      </c>
      <c r="AE476" s="982" t="e">
        <f t="shared" si="248"/>
        <v>#VALUE!</v>
      </c>
      <c r="AF476" s="982" t="e">
        <f t="shared" si="249"/>
        <v>#VALUE!</v>
      </c>
      <c r="AG476" s="983">
        <f>IF(H476&gt;8,tab!C$157,tab!C$160)</f>
        <v>0.5</v>
      </c>
      <c r="AH476" s="957">
        <f t="shared" si="250"/>
        <v>0</v>
      </c>
      <c r="AI476" s="957">
        <f t="shared" si="251"/>
        <v>0</v>
      </c>
      <c r="AJ476" s="984" t="e">
        <f t="shared" si="252"/>
        <v>#VALUE!</v>
      </c>
      <c r="AK476" s="960" t="e">
        <f t="shared" si="253"/>
        <v>#VALUE!</v>
      </c>
      <c r="AL476" s="959">
        <f t="shared" si="254"/>
        <v>30</v>
      </c>
      <c r="AM476" s="959">
        <f t="shared" si="255"/>
        <v>30</v>
      </c>
      <c r="AN476" s="985">
        <f t="shared" si="256"/>
        <v>0</v>
      </c>
      <c r="AU476" s="39"/>
      <c r="AV476" s="39"/>
    </row>
    <row r="477" spans="3:48" ht="13.15" customHeight="1" x14ac:dyDescent="0.2">
      <c r="C477" s="35"/>
      <c r="D477" s="175" t="str">
        <f>IF(op!D365=0,"",op!D365)</f>
        <v/>
      </c>
      <c r="E477" s="175" t="str">
        <f>IF(op!E365=0,"",op!E365)</f>
        <v/>
      </c>
      <c r="F477" s="175" t="str">
        <f>IF(op!F365=0,"",op!F365)</f>
        <v/>
      </c>
      <c r="G477" s="38" t="str">
        <f>IF(op!G365="","",op!G365+1)</f>
        <v/>
      </c>
      <c r="H477" s="1184" t="str">
        <f>IF(op!H365=0,"",op!H365)</f>
        <v/>
      </c>
      <c r="I477" s="38" t="str">
        <f>IF(op!I365=0,"",op!I365)</f>
        <v/>
      </c>
      <c r="J477" s="177" t="str">
        <f t="shared" si="240"/>
        <v/>
      </c>
      <c r="K477" s="1185" t="str">
        <f>IF(op!K365=0,0,op!K365)</f>
        <v/>
      </c>
      <c r="L477" s="872"/>
      <c r="M477" s="860" t="str">
        <f>IF(K477="","",IF(op!M365=0,0,op!M365))</f>
        <v/>
      </c>
      <c r="N477" s="860" t="str">
        <f>IF(K477="","",IF(op!N365=0,0,op!N365))</f>
        <v/>
      </c>
      <c r="O477" s="990" t="str">
        <f t="shared" si="257"/>
        <v/>
      </c>
      <c r="P477" s="991" t="str">
        <f t="shared" si="258"/>
        <v/>
      </c>
      <c r="Q477" s="991" t="str">
        <f t="shared" si="259"/>
        <v/>
      </c>
      <c r="R477" s="872"/>
      <c r="S477" s="934" t="str">
        <f t="shared" si="244"/>
        <v/>
      </c>
      <c r="T477" s="934" t="str">
        <f t="shared" si="245"/>
        <v/>
      </c>
      <c r="U477" s="1055" t="str">
        <f t="shared" si="260"/>
        <v/>
      </c>
      <c r="V477" s="6"/>
      <c r="Z477" s="979" t="str">
        <f t="shared" si="247"/>
        <v/>
      </c>
      <c r="AA477" s="980">
        <f>+tab!$C$156</f>
        <v>0.62</v>
      </c>
      <c r="AB477" s="981" t="e">
        <f t="shared" si="261"/>
        <v>#VALUE!</v>
      </c>
      <c r="AC477" s="981" t="e">
        <f t="shared" si="262"/>
        <v>#VALUE!</v>
      </c>
      <c r="AD477" s="981" t="e">
        <f t="shared" si="263"/>
        <v>#VALUE!</v>
      </c>
      <c r="AE477" s="982" t="e">
        <f t="shared" si="248"/>
        <v>#VALUE!</v>
      </c>
      <c r="AF477" s="982" t="e">
        <f t="shared" si="249"/>
        <v>#VALUE!</v>
      </c>
      <c r="AG477" s="983">
        <f>IF(H477&gt;8,tab!C$157,tab!C$160)</f>
        <v>0.5</v>
      </c>
      <c r="AH477" s="957">
        <f t="shared" si="250"/>
        <v>0</v>
      </c>
      <c r="AI477" s="957">
        <f t="shared" si="251"/>
        <v>0</v>
      </c>
      <c r="AJ477" s="984" t="e">
        <f t="shared" si="252"/>
        <v>#VALUE!</v>
      </c>
      <c r="AK477" s="960" t="e">
        <f t="shared" si="253"/>
        <v>#VALUE!</v>
      </c>
      <c r="AL477" s="959">
        <f t="shared" si="254"/>
        <v>30</v>
      </c>
      <c r="AM477" s="959">
        <f t="shared" si="255"/>
        <v>30</v>
      </c>
      <c r="AN477" s="985">
        <f t="shared" si="256"/>
        <v>0</v>
      </c>
      <c r="AU477" s="39"/>
      <c r="AV477" s="39"/>
    </row>
    <row r="478" spans="3:48" ht="13.15" customHeight="1" x14ac:dyDescent="0.2">
      <c r="C478" s="35"/>
      <c r="D478" s="175" t="str">
        <f>IF(op!D366=0,"",op!D366)</f>
        <v/>
      </c>
      <c r="E478" s="175" t="str">
        <f>IF(op!E366=0,"",op!E366)</f>
        <v/>
      </c>
      <c r="F478" s="175" t="str">
        <f>IF(op!F366=0,"",op!F366)</f>
        <v/>
      </c>
      <c r="G478" s="38" t="str">
        <f>IF(op!G366="","",op!G366+1)</f>
        <v/>
      </c>
      <c r="H478" s="1184" t="str">
        <f>IF(op!H366=0,"",op!H366)</f>
        <v/>
      </c>
      <c r="I478" s="38" t="str">
        <f>IF(op!I366=0,"",op!I366)</f>
        <v/>
      </c>
      <c r="J478" s="177" t="str">
        <f t="shared" si="240"/>
        <v/>
      </c>
      <c r="K478" s="1185" t="str">
        <f>IF(op!K366=0,0,op!K366)</f>
        <v/>
      </c>
      <c r="L478" s="872"/>
      <c r="M478" s="860" t="str">
        <f>IF(K478="","",IF(op!M366=0,0,op!M366))</f>
        <v/>
      </c>
      <c r="N478" s="860" t="str">
        <f>IF(K478="","",IF(op!N366=0,0,op!N366))</f>
        <v/>
      </c>
      <c r="O478" s="990" t="str">
        <f t="shared" si="257"/>
        <v/>
      </c>
      <c r="P478" s="991" t="str">
        <f t="shared" si="258"/>
        <v/>
      </c>
      <c r="Q478" s="991" t="str">
        <f t="shared" si="259"/>
        <v/>
      </c>
      <c r="R478" s="872"/>
      <c r="S478" s="934" t="str">
        <f t="shared" si="244"/>
        <v/>
      </c>
      <c r="T478" s="934" t="str">
        <f t="shared" si="245"/>
        <v/>
      </c>
      <c r="U478" s="1055" t="str">
        <f t="shared" si="260"/>
        <v/>
      </c>
      <c r="V478" s="6"/>
      <c r="Z478" s="979" t="str">
        <f t="shared" si="247"/>
        <v/>
      </c>
      <c r="AA478" s="980">
        <f>+tab!$C$156</f>
        <v>0.62</v>
      </c>
      <c r="AB478" s="981" t="e">
        <f t="shared" si="261"/>
        <v>#VALUE!</v>
      </c>
      <c r="AC478" s="981" t="e">
        <f t="shared" si="262"/>
        <v>#VALUE!</v>
      </c>
      <c r="AD478" s="981" t="e">
        <f t="shared" si="263"/>
        <v>#VALUE!</v>
      </c>
      <c r="AE478" s="982" t="e">
        <f t="shared" si="248"/>
        <v>#VALUE!</v>
      </c>
      <c r="AF478" s="982" t="e">
        <f t="shared" si="249"/>
        <v>#VALUE!</v>
      </c>
      <c r="AG478" s="983">
        <f>IF(H478&gt;8,tab!C$157,tab!C$160)</f>
        <v>0.5</v>
      </c>
      <c r="AH478" s="957">
        <f t="shared" si="250"/>
        <v>0</v>
      </c>
      <c r="AI478" s="957">
        <f t="shared" si="251"/>
        <v>0</v>
      </c>
      <c r="AJ478" s="984" t="e">
        <f t="shared" si="252"/>
        <v>#VALUE!</v>
      </c>
      <c r="AK478" s="960" t="e">
        <f t="shared" si="253"/>
        <v>#VALUE!</v>
      </c>
      <c r="AL478" s="959">
        <f t="shared" si="254"/>
        <v>30</v>
      </c>
      <c r="AM478" s="959">
        <f t="shared" si="255"/>
        <v>30</v>
      </c>
      <c r="AN478" s="985">
        <f t="shared" si="256"/>
        <v>0</v>
      </c>
      <c r="AU478" s="39"/>
      <c r="AV478" s="39"/>
    </row>
    <row r="479" spans="3:48" ht="13.15" customHeight="1" x14ac:dyDescent="0.2">
      <c r="C479" s="35"/>
      <c r="D479" s="175" t="str">
        <f>IF(op!D367=0,"",op!D367)</f>
        <v/>
      </c>
      <c r="E479" s="175" t="str">
        <f>IF(op!E367=0,"",op!E367)</f>
        <v/>
      </c>
      <c r="F479" s="175" t="str">
        <f>IF(op!F367=0,"",op!F367)</f>
        <v/>
      </c>
      <c r="G479" s="38" t="str">
        <f>IF(op!G367="","",op!G367+1)</f>
        <v/>
      </c>
      <c r="H479" s="1184" t="str">
        <f>IF(op!H367=0,"",op!H367)</f>
        <v/>
      </c>
      <c r="I479" s="38" t="str">
        <f>IF(op!I367=0,"",op!I367)</f>
        <v/>
      </c>
      <c r="J479" s="177" t="str">
        <f t="shared" si="240"/>
        <v/>
      </c>
      <c r="K479" s="1185" t="str">
        <f>IF(op!K367=0,0,op!K367)</f>
        <v/>
      </c>
      <c r="L479" s="872"/>
      <c r="M479" s="860" t="str">
        <f>IF(K479="","",IF(op!M367=0,0,op!M367))</f>
        <v/>
      </c>
      <c r="N479" s="860" t="str">
        <f>IF(K479="","",IF(op!N367=0,0,op!N367))</f>
        <v/>
      </c>
      <c r="O479" s="990" t="str">
        <f t="shared" si="257"/>
        <v/>
      </c>
      <c r="P479" s="991" t="str">
        <f t="shared" si="258"/>
        <v/>
      </c>
      <c r="Q479" s="991" t="str">
        <f t="shared" si="259"/>
        <v/>
      </c>
      <c r="R479" s="872"/>
      <c r="S479" s="934" t="str">
        <f t="shared" si="244"/>
        <v/>
      </c>
      <c r="T479" s="934" t="str">
        <f t="shared" si="245"/>
        <v/>
      </c>
      <c r="U479" s="1055" t="str">
        <f t="shared" si="260"/>
        <v/>
      </c>
      <c r="V479" s="6"/>
      <c r="Z479" s="979" t="str">
        <f t="shared" si="247"/>
        <v/>
      </c>
      <c r="AA479" s="980">
        <f>+tab!$C$156</f>
        <v>0.62</v>
      </c>
      <c r="AB479" s="981" t="e">
        <f t="shared" si="261"/>
        <v>#VALUE!</v>
      </c>
      <c r="AC479" s="981" t="e">
        <f t="shared" si="262"/>
        <v>#VALUE!</v>
      </c>
      <c r="AD479" s="981" t="e">
        <f t="shared" si="263"/>
        <v>#VALUE!</v>
      </c>
      <c r="AE479" s="982" t="e">
        <f t="shared" si="248"/>
        <v>#VALUE!</v>
      </c>
      <c r="AF479" s="982" t="e">
        <f t="shared" si="249"/>
        <v>#VALUE!</v>
      </c>
      <c r="AG479" s="983">
        <f>IF(H479&gt;8,tab!C$157,tab!C$160)</f>
        <v>0.5</v>
      </c>
      <c r="AH479" s="957">
        <f t="shared" si="250"/>
        <v>0</v>
      </c>
      <c r="AI479" s="957">
        <f t="shared" si="251"/>
        <v>0</v>
      </c>
      <c r="AJ479" s="984" t="e">
        <f t="shared" si="252"/>
        <v>#VALUE!</v>
      </c>
      <c r="AK479" s="960" t="e">
        <f t="shared" si="253"/>
        <v>#VALUE!</v>
      </c>
      <c r="AL479" s="959">
        <f t="shared" si="254"/>
        <v>30</v>
      </c>
      <c r="AM479" s="959">
        <f t="shared" si="255"/>
        <v>30</v>
      </c>
      <c r="AN479" s="985">
        <f t="shared" si="256"/>
        <v>0</v>
      </c>
      <c r="AU479" s="39"/>
      <c r="AV479" s="39"/>
    </row>
    <row r="480" spans="3:48" ht="13.15" customHeight="1" x14ac:dyDescent="0.2">
      <c r="C480" s="35"/>
      <c r="D480" s="175" t="str">
        <f>IF(op!D368=0,"",op!D368)</f>
        <v/>
      </c>
      <c r="E480" s="175" t="str">
        <f>IF(op!E368=0,"",op!E368)</f>
        <v/>
      </c>
      <c r="F480" s="175" t="str">
        <f>IF(op!F368=0,"",op!F368)</f>
        <v/>
      </c>
      <c r="G480" s="38" t="str">
        <f>IF(op!G368="","",op!G368+1)</f>
        <v/>
      </c>
      <c r="H480" s="1184" t="str">
        <f>IF(op!H368=0,"",op!H368)</f>
        <v/>
      </c>
      <c r="I480" s="38" t="str">
        <f>IF(op!I368=0,"",op!I368)</f>
        <v/>
      </c>
      <c r="J480" s="177" t="str">
        <f t="shared" si="240"/>
        <v/>
      </c>
      <c r="K480" s="1185" t="str">
        <f>IF(op!K368=0,0,op!K368)</f>
        <v/>
      </c>
      <c r="L480" s="872"/>
      <c r="M480" s="860" t="str">
        <f>IF(K480="","",IF(op!M368=0,0,op!M368))</f>
        <v/>
      </c>
      <c r="N480" s="860" t="str">
        <f>IF(K480="","",IF(op!N368=0,0,op!N368))</f>
        <v/>
      </c>
      <c r="O480" s="990" t="str">
        <f t="shared" si="257"/>
        <v/>
      </c>
      <c r="P480" s="991" t="str">
        <f t="shared" si="258"/>
        <v/>
      </c>
      <c r="Q480" s="991" t="str">
        <f t="shared" si="259"/>
        <v/>
      </c>
      <c r="R480" s="872"/>
      <c r="S480" s="934" t="str">
        <f t="shared" si="244"/>
        <v/>
      </c>
      <c r="T480" s="934" t="str">
        <f t="shared" si="245"/>
        <v/>
      </c>
      <c r="U480" s="1055" t="str">
        <f t="shared" si="260"/>
        <v/>
      </c>
      <c r="V480" s="6"/>
      <c r="Z480" s="979" t="str">
        <f t="shared" si="247"/>
        <v/>
      </c>
      <c r="AA480" s="980">
        <f>+tab!$C$156</f>
        <v>0.62</v>
      </c>
      <c r="AB480" s="981" t="e">
        <f t="shared" si="261"/>
        <v>#VALUE!</v>
      </c>
      <c r="AC480" s="981" t="e">
        <f t="shared" si="262"/>
        <v>#VALUE!</v>
      </c>
      <c r="AD480" s="981" t="e">
        <f t="shared" si="263"/>
        <v>#VALUE!</v>
      </c>
      <c r="AE480" s="982" t="e">
        <f t="shared" si="248"/>
        <v>#VALUE!</v>
      </c>
      <c r="AF480" s="982" t="e">
        <f t="shared" si="249"/>
        <v>#VALUE!</v>
      </c>
      <c r="AG480" s="983">
        <f>IF(H480&gt;8,tab!C$157,tab!C$160)</f>
        <v>0.5</v>
      </c>
      <c r="AH480" s="957">
        <f t="shared" si="250"/>
        <v>0</v>
      </c>
      <c r="AI480" s="957">
        <f t="shared" si="251"/>
        <v>0</v>
      </c>
      <c r="AJ480" s="984" t="e">
        <f t="shared" si="252"/>
        <v>#VALUE!</v>
      </c>
      <c r="AK480" s="960" t="e">
        <f t="shared" si="253"/>
        <v>#VALUE!</v>
      </c>
      <c r="AL480" s="959">
        <f t="shared" si="254"/>
        <v>30</v>
      </c>
      <c r="AM480" s="959">
        <f t="shared" si="255"/>
        <v>30</v>
      </c>
      <c r="AN480" s="985">
        <f t="shared" si="256"/>
        <v>0</v>
      </c>
      <c r="AU480" s="39"/>
      <c r="AV480" s="39"/>
    </row>
    <row r="481" spans="3:48" ht="13.15" customHeight="1" x14ac:dyDescent="0.2">
      <c r="C481" s="35"/>
      <c r="D481" s="175" t="str">
        <f>IF(op!D369=0,"",op!D369)</f>
        <v/>
      </c>
      <c r="E481" s="175" t="str">
        <f>IF(op!E369=0,"",op!E369)</f>
        <v/>
      </c>
      <c r="F481" s="175" t="str">
        <f>IF(op!F369=0,"",op!F369)</f>
        <v/>
      </c>
      <c r="G481" s="38" t="str">
        <f>IF(op!G369="","",op!G369+1)</f>
        <v/>
      </c>
      <c r="H481" s="1184" t="str">
        <f>IF(op!H369=0,"",op!H369)</f>
        <v/>
      </c>
      <c r="I481" s="38" t="str">
        <f>IF(op!I369=0,"",op!I369)</f>
        <v/>
      </c>
      <c r="J481" s="177" t="str">
        <f t="shared" si="240"/>
        <v/>
      </c>
      <c r="K481" s="1185" t="str">
        <f>IF(op!K369=0,0,op!K369)</f>
        <v/>
      </c>
      <c r="L481" s="872"/>
      <c r="M481" s="860" t="str">
        <f>IF(K481="","",IF(op!M369=0,0,op!M369))</f>
        <v/>
      </c>
      <c r="N481" s="860" t="str">
        <f>IF(K481="","",IF(op!N369=0,0,op!N369))</f>
        <v/>
      </c>
      <c r="O481" s="990" t="str">
        <f t="shared" si="257"/>
        <v/>
      </c>
      <c r="P481" s="991" t="str">
        <f t="shared" si="258"/>
        <v/>
      </c>
      <c r="Q481" s="991" t="str">
        <f t="shared" si="259"/>
        <v/>
      </c>
      <c r="R481" s="872"/>
      <c r="S481" s="934" t="str">
        <f t="shared" si="244"/>
        <v/>
      </c>
      <c r="T481" s="934" t="str">
        <f t="shared" si="245"/>
        <v/>
      </c>
      <c r="U481" s="1055" t="str">
        <f t="shared" si="260"/>
        <v/>
      </c>
      <c r="V481" s="6"/>
      <c r="Z481" s="979" t="str">
        <f t="shared" si="247"/>
        <v/>
      </c>
      <c r="AA481" s="980">
        <f>+tab!$C$156</f>
        <v>0.62</v>
      </c>
      <c r="AB481" s="981" t="e">
        <f t="shared" si="261"/>
        <v>#VALUE!</v>
      </c>
      <c r="AC481" s="981" t="e">
        <f t="shared" si="262"/>
        <v>#VALUE!</v>
      </c>
      <c r="AD481" s="981" t="e">
        <f t="shared" si="263"/>
        <v>#VALUE!</v>
      </c>
      <c r="AE481" s="982" t="e">
        <f t="shared" si="248"/>
        <v>#VALUE!</v>
      </c>
      <c r="AF481" s="982" t="e">
        <f t="shared" si="249"/>
        <v>#VALUE!</v>
      </c>
      <c r="AG481" s="983">
        <f>IF(H481&gt;8,tab!C$157,tab!C$160)</f>
        <v>0.5</v>
      </c>
      <c r="AH481" s="957">
        <f t="shared" si="250"/>
        <v>0</v>
      </c>
      <c r="AI481" s="957">
        <f t="shared" si="251"/>
        <v>0</v>
      </c>
      <c r="AJ481" s="984" t="e">
        <f t="shared" si="252"/>
        <v>#VALUE!</v>
      </c>
      <c r="AK481" s="960" t="e">
        <f t="shared" si="253"/>
        <v>#VALUE!</v>
      </c>
      <c r="AL481" s="959">
        <f t="shared" si="254"/>
        <v>30</v>
      </c>
      <c r="AM481" s="959">
        <f t="shared" si="255"/>
        <v>30</v>
      </c>
      <c r="AN481" s="985">
        <f t="shared" si="256"/>
        <v>0</v>
      </c>
      <c r="AU481" s="39"/>
      <c r="AV481" s="39"/>
    </row>
    <row r="482" spans="3:48" ht="13.15" customHeight="1" x14ac:dyDescent="0.2">
      <c r="C482" s="35"/>
      <c r="D482" s="175" t="str">
        <f>IF(op!D370=0,"",op!D370)</f>
        <v/>
      </c>
      <c r="E482" s="175" t="str">
        <f>IF(op!E370=0,"",op!E370)</f>
        <v/>
      </c>
      <c r="F482" s="175" t="str">
        <f>IF(op!F370=0,"",op!F370)</f>
        <v/>
      </c>
      <c r="G482" s="38" t="str">
        <f>IF(op!G370="","",op!G370+1)</f>
        <v/>
      </c>
      <c r="H482" s="1184" t="str">
        <f>IF(op!H370=0,"",op!H370)</f>
        <v/>
      </c>
      <c r="I482" s="38" t="str">
        <f>IF(op!I370=0,"",op!I370)</f>
        <v/>
      </c>
      <c r="J482" s="177" t="str">
        <f t="shared" si="240"/>
        <v/>
      </c>
      <c r="K482" s="1185" t="str">
        <f>IF(op!K370=0,0,op!K370)</f>
        <v/>
      </c>
      <c r="L482" s="872"/>
      <c r="M482" s="860" t="str">
        <f>IF(K482="","",IF(op!M370=0,0,op!M370))</f>
        <v/>
      </c>
      <c r="N482" s="860" t="str">
        <f>IF(K482="","",IF(op!N370=0,0,op!N370))</f>
        <v/>
      </c>
      <c r="O482" s="990" t="str">
        <f t="shared" si="257"/>
        <v/>
      </c>
      <c r="P482" s="991" t="str">
        <f t="shared" si="258"/>
        <v/>
      </c>
      <c r="Q482" s="991" t="str">
        <f t="shared" si="259"/>
        <v/>
      </c>
      <c r="R482" s="872"/>
      <c r="S482" s="934" t="str">
        <f t="shared" si="244"/>
        <v/>
      </c>
      <c r="T482" s="934" t="str">
        <f t="shared" si="245"/>
        <v/>
      </c>
      <c r="U482" s="1055" t="str">
        <f t="shared" si="260"/>
        <v/>
      </c>
      <c r="V482" s="6"/>
      <c r="Z482" s="979" t="str">
        <f t="shared" si="247"/>
        <v/>
      </c>
      <c r="AA482" s="980">
        <f>+tab!$C$156</f>
        <v>0.62</v>
      </c>
      <c r="AB482" s="981" t="e">
        <f t="shared" si="261"/>
        <v>#VALUE!</v>
      </c>
      <c r="AC482" s="981" t="e">
        <f t="shared" si="262"/>
        <v>#VALUE!</v>
      </c>
      <c r="AD482" s="981" t="e">
        <f t="shared" si="263"/>
        <v>#VALUE!</v>
      </c>
      <c r="AE482" s="982" t="e">
        <f t="shared" si="248"/>
        <v>#VALUE!</v>
      </c>
      <c r="AF482" s="982" t="e">
        <f t="shared" si="249"/>
        <v>#VALUE!</v>
      </c>
      <c r="AG482" s="983">
        <f>IF(H482&gt;8,tab!C$157,tab!C$160)</f>
        <v>0.5</v>
      </c>
      <c r="AH482" s="957">
        <f t="shared" si="250"/>
        <v>0</v>
      </c>
      <c r="AI482" s="957">
        <f t="shared" si="251"/>
        <v>0</v>
      </c>
      <c r="AJ482" s="984" t="e">
        <f t="shared" si="252"/>
        <v>#VALUE!</v>
      </c>
      <c r="AK482" s="960" t="e">
        <f t="shared" si="253"/>
        <v>#VALUE!</v>
      </c>
      <c r="AL482" s="959">
        <f t="shared" si="254"/>
        <v>30</v>
      </c>
      <c r="AM482" s="959">
        <f t="shared" si="255"/>
        <v>30</v>
      </c>
      <c r="AN482" s="985">
        <f t="shared" si="256"/>
        <v>0</v>
      </c>
      <c r="AU482" s="39"/>
      <c r="AV482" s="39"/>
    </row>
    <row r="483" spans="3:48" ht="13.15" customHeight="1" x14ac:dyDescent="0.2">
      <c r="C483" s="35"/>
      <c r="D483" s="175" t="str">
        <f>IF(op!D371=0,"",op!D371)</f>
        <v/>
      </c>
      <c r="E483" s="175" t="str">
        <f>IF(op!E371=0,"",op!E371)</f>
        <v/>
      </c>
      <c r="F483" s="175" t="str">
        <f>IF(op!F371=0,"",op!F371)</f>
        <v/>
      </c>
      <c r="G483" s="38" t="str">
        <f>IF(op!G371="","",op!G371+1)</f>
        <v/>
      </c>
      <c r="H483" s="1184" t="str">
        <f>IF(op!H371=0,"",op!H371)</f>
        <v/>
      </c>
      <c r="I483" s="38" t="str">
        <f>IF(op!I371=0,"",op!I371)</f>
        <v/>
      </c>
      <c r="J483" s="177" t="str">
        <f t="shared" si="240"/>
        <v/>
      </c>
      <c r="K483" s="1185" t="str">
        <f>IF(op!K371=0,0,op!K371)</f>
        <v/>
      </c>
      <c r="L483" s="872"/>
      <c r="M483" s="860" t="str">
        <f>IF(K483="","",IF(op!M371=0,0,op!M371))</f>
        <v/>
      </c>
      <c r="N483" s="860" t="str">
        <f>IF(K483="","",IF(op!N371=0,0,op!N371))</f>
        <v/>
      </c>
      <c r="O483" s="990" t="str">
        <f t="shared" si="257"/>
        <v/>
      </c>
      <c r="P483" s="991" t="str">
        <f t="shared" si="258"/>
        <v/>
      </c>
      <c r="Q483" s="991" t="str">
        <f t="shared" si="259"/>
        <v/>
      </c>
      <c r="R483" s="872"/>
      <c r="S483" s="934" t="str">
        <f t="shared" si="244"/>
        <v/>
      </c>
      <c r="T483" s="934" t="str">
        <f t="shared" si="245"/>
        <v/>
      </c>
      <c r="U483" s="1055" t="str">
        <f t="shared" si="260"/>
        <v/>
      </c>
      <c r="V483" s="6"/>
      <c r="Z483" s="979" t="str">
        <f t="shared" si="247"/>
        <v/>
      </c>
      <c r="AA483" s="980">
        <f>+tab!$C$156</f>
        <v>0.62</v>
      </c>
      <c r="AB483" s="981" t="e">
        <f t="shared" si="261"/>
        <v>#VALUE!</v>
      </c>
      <c r="AC483" s="981" t="e">
        <f t="shared" si="262"/>
        <v>#VALUE!</v>
      </c>
      <c r="AD483" s="981" t="e">
        <f t="shared" si="263"/>
        <v>#VALUE!</v>
      </c>
      <c r="AE483" s="982" t="e">
        <f t="shared" si="248"/>
        <v>#VALUE!</v>
      </c>
      <c r="AF483" s="982" t="e">
        <f t="shared" si="249"/>
        <v>#VALUE!</v>
      </c>
      <c r="AG483" s="983">
        <f>IF(H483&gt;8,tab!C$157,tab!C$160)</f>
        <v>0.5</v>
      </c>
      <c r="AH483" s="957">
        <f t="shared" si="250"/>
        <v>0</v>
      </c>
      <c r="AI483" s="957">
        <f t="shared" si="251"/>
        <v>0</v>
      </c>
      <c r="AJ483" s="984" t="e">
        <f t="shared" si="252"/>
        <v>#VALUE!</v>
      </c>
      <c r="AK483" s="960" t="e">
        <f t="shared" si="253"/>
        <v>#VALUE!</v>
      </c>
      <c r="AL483" s="959">
        <f t="shared" si="254"/>
        <v>30</v>
      </c>
      <c r="AM483" s="959">
        <f t="shared" si="255"/>
        <v>30</v>
      </c>
      <c r="AN483" s="985">
        <f t="shared" si="256"/>
        <v>0</v>
      </c>
      <c r="AU483" s="39"/>
      <c r="AV483" s="39"/>
    </row>
    <row r="484" spans="3:48" ht="13.15" customHeight="1" x14ac:dyDescent="0.2">
      <c r="C484" s="35"/>
      <c r="D484" s="175" t="str">
        <f>IF(op!D372=0,"",op!D372)</f>
        <v/>
      </c>
      <c r="E484" s="175" t="str">
        <f>IF(op!E372=0,"",op!E372)</f>
        <v/>
      </c>
      <c r="F484" s="175" t="str">
        <f>IF(op!F372=0,"",op!F372)</f>
        <v/>
      </c>
      <c r="G484" s="38" t="str">
        <f>IF(op!G372="","",op!G372+1)</f>
        <v/>
      </c>
      <c r="H484" s="1184" t="str">
        <f>IF(op!H372=0,"",op!H372)</f>
        <v/>
      </c>
      <c r="I484" s="38" t="str">
        <f>IF(op!I372=0,"",op!I372)</f>
        <v/>
      </c>
      <c r="J484" s="177" t="str">
        <f t="shared" si="240"/>
        <v/>
      </c>
      <c r="K484" s="1185" t="str">
        <f>IF(op!K372=0,0,op!K372)</f>
        <v/>
      </c>
      <c r="L484" s="872"/>
      <c r="M484" s="860" t="str">
        <f>IF(K484="","",IF(op!M372=0,0,op!M372))</f>
        <v/>
      </c>
      <c r="N484" s="860" t="str">
        <f>IF(K484="","",IF(op!N372=0,0,op!N372))</f>
        <v/>
      </c>
      <c r="O484" s="990" t="str">
        <f t="shared" si="257"/>
        <v/>
      </c>
      <c r="P484" s="991" t="str">
        <f t="shared" si="258"/>
        <v/>
      </c>
      <c r="Q484" s="991" t="str">
        <f t="shared" si="259"/>
        <v/>
      </c>
      <c r="R484" s="872"/>
      <c r="S484" s="934" t="str">
        <f t="shared" si="244"/>
        <v/>
      </c>
      <c r="T484" s="934" t="str">
        <f t="shared" si="245"/>
        <v/>
      </c>
      <c r="U484" s="1055" t="str">
        <f t="shared" si="260"/>
        <v/>
      </c>
      <c r="V484" s="6"/>
      <c r="Z484" s="979" t="str">
        <f t="shared" si="247"/>
        <v/>
      </c>
      <c r="AA484" s="980">
        <f>+tab!$C$156</f>
        <v>0.62</v>
      </c>
      <c r="AB484" s="981" t="e">
        <f t="shared" si="261"/>
        <v>#VALUE!</v>
      </c>
      <c r="AC484" s="981" t="e">
        <f t="shared" si="262"/>
        <v>#VALUE!</v>
      </c>
      <c r="AD484" s="981" t="e">
        <f t="shared" si="263"/>
        <v>#VALUE!</v>
      </c>
      <c r="AE484" s="982" t="e">
        <f t="shared" si="248"/>
        <v>#VALUE!</v>
      </c>
      <c r="AF484" s="982" t="e">
        <f t="shared" si="249"/>
        <v>#VALUE!</v>
      </c>
      <c r="AG484" s="983">
        <f>IF(H484&gt;8,tab!C$157,tab!C$160)</f>
        <v>0.5</v>
      </c>
      <c r="AH484" s="957">
        <f t="shared" si="250"/>
        <v>0</v>
      </c>
      <c r="AI484" s="957">
        <f t="shared" si="251"/>
        <v>0</v>
      </c>
      <c r="AJ484" s="984" t="e">
        <f t="shared" si="252"/>
        <v>#VALUE!</v>
      </c>
      <c r="AK484" s="960" t="e">
        <f t="shared" si="253"/>
        <v>#VALUE!</v>
      </c>
      <c r="AL484" s="959">
        <f t="shared" si="254"/>
        <v>30</v>
      </c>
      <c r="AM484" s="959">
        <f t="shared" si="255"/>
        <v>30</v>
      </c>
      <c r="AN484" s="985">
        <f t="shared" si="256"/>
        <v>0</v>
      </c>
      <c r="AU484" s="39"/>
      <c r="AV484" s="39"/>
    </row>
    <row r="485" spans="3:48" ht="13.15" customHeight="1" x14ac:dyDescent="0.2">
      <c r="C485" s="35"/>
      <c r="D485" s="175" t="str">
        <f>IF(op!D373=0,"",op!D373)</f>
        <v/>
      </c>
      <c r="E485" s="175" t="str">
        <f>IF(op!E373=0,"",op!E373)</f>
        <v/>
      </c>
      <c r="F485" s="175" t="str">
        <f>IF(op!F373=0,"",op!F373)</f>
        <v/>
      </c>
      <c r="G485" s="38" t="str">
        <f>IF(op!G373="","",op!G373+1)</f>
        <v/>
      </c>
      <c r="H485" s="1184" t="str">
        <f>IF(op!H373=0,"",op!H373)</f>
        <v/>
      </c>
      <c r="I485" s="38" t="str">
        <f>IF(op!I373=0,"",op!I373)</f>
        <v/>
      </c>
      <c r="J485" s="177" t="str">
        <f t="shared" si="240"/>
        <v/>
      </c>
      <c r="K485" s="1185" t="str">
        <f>IF(op!K373=0,0,op!K373)</f>
        <v/>
      </c>
      <c r="L485" s="872"/>
      <c r="M485" s="860" t="str">
        <f>IF(K485="","",IF(op!M373=0,0,op!M373))</f>
        <v/>
      </c>
      <c r="N485" s="860" t="str">
        <f>IF(K485="","",IF(op!N373=0,0,op!N373))</f>
        <v/>
      </c>
      <c r="O485" s="990" t="str">
        <f t="shared" si="257"/>
        <v/>
      </c>
      <c r="P485" s="991" t="str">
        <f t="shared" si="258"/>
        <v/>
      </c>
      <c r="Q485" s="991" t="str">
        <f t="shared" si="259"/>
        <v/>
      </c>
      <c r="R485" s="872"/>
      <c r="S485" s="934" t="str">
        <f t="shared" si="244"/>
        <v/>
      </c>
      <c r="T485" s="934" t="str">
        <f t="shared" si="245"/>
        <v/>
      </c>
      <c r="U485" s="1055" t="str">
        <f t="shared" si="260"/>
        <v/>
      </c>
      <c r="V485" s="6"/>
      <c r="Z485" s="979" t="str">
        <f t="shared" si="247"/>
        <v/>
      </c>
      <c r="AA485" s="980">
        <f>+tab!$C$156</f>
        <v>0.62</v>
      </c>
      <c r="AB485" s="981" t="e">
        <f t="shared" si="261"/>
        <v>#VALUE!</v>
      </c>
      <c r="AC485" s="981" t="e">
        <f t="shared" si="262"/>
        <v>#VALUE!</v>
      </c>
      <c r="AD485" s="981" t="e">
        <f t="shared" si="263"/>
        <v>#VALUE!</v>
      </c>
      <c r="AE485" s="982" t="e">
        <f t="shared" si="248"/>
        <v>#VALUE!</v>
      </c>
      <c r="AF485" s="982" t="e">
        <f t="shared" si="249"/>
        <v>#VALUE!</v>
      </c>
      <c r="AG485" s="983">
        <f>IF(H485&gt;8,tab!C$157,tab!C$160)</f>
        <v>0.5</v>
      </c>
      <c r="AH485" s="957">
        <f t="shared" si="250"/>
        <v>0</v>
      </c>
      <c r="AI485" s="957">
        <f t="shared" si="251"/>
        <v>0</v>
      </c>
      <c r="AJ485" s="984" t="e">
        <f t="shared" si="252"/>
        <v>#VALUE!</v>
      </c>
      <c r="AK485" s="960" t="e">
        <f t="shared" si="253"/>
        <v>#VALUE!</v>
      </c>
      <c r="AL485" s="959">
        <f t="shared" si="254"/>
        <v>30</v>
      </c>
      <c r="AM485" s="959">
        <f t="shared" si="255"/>
        <v>30</v>
      </c>
      <c r="AN485" s="985">
        <f t="shared" si="256"/>
        <v>0</v>
      </c>
      <c r="AU485" s="39"/>
      <c r="AV485" s="39"/>
    </row>
    <row r="486" spans="3:48" ht="13.15" customHeight="1" x14ac:dyDescent="0.2">
      <c r="C486" s="35"/>
      <c r="D486" s="175" t="str">
        <f>IF(op!D374=0,"",op!D374)</f>
        <v/>
      </c>
      <c r="E486" s="175" t="str">
        <f>IF(op!E374=0,"",op!E374)</f>
        <v/>
      </c>
      <c r="F486" s="175" t="str">
        <f>IF(op!F374=0,"",op!F374)</f>
        <v/>
      </c>
      <c r="G486" s="38" t="str">
        <f>IF(op!G374="","",op!G374+1)</f>
        <v/>
      </c>
      <c r="H486" s="1184" t="str">
        <f>IF(op!H374=0,"",op!H374)</f>
        <v/>
      </c>
      <c r="I486" s="38" t="str">
        <f>IF(op!I374=0,"",op!I374)</f>
        <v/>
      </c>
      <c r="J486" s="177" t="str">
        <f t="shared" si="240"/>
        <v/>
      </c>
      <c r="K486" s="1185" t="str">
        <f>IF(op!K374=0,0,op!K374)</f>
        <v/>
      </c>
      <c r="L486" s="872"/>
      <c r="M486" s="860" t="str">
        <f>IF(K486="","",IF(op!M374=0,0,op!M374))</f>
        <v/>
      </c>
      <c r="N486" s="860" t="str">
        <f>IF(K486="","",IF(op!N374=0,0,op!N374))</f>
        <v/>
      </c>
      <c r="O486" s="990" t="str">
        <f t="shared" si="257"/>
        <v/>
      </c>
      <c r="P486" s="991" t="str">
        <f t="shared" si="258"/>
        <v/>
      </c>
      <c r="Q486" s="991" t="str">
        <f t="shared" si="259"/>
        <v/>
      </c>
      <c r="R486" s="872"/>
      <c r="S486" s="934" t="str">
        <f t="shared" si="244"/>
        <v/>
      </c>
      <c r="T486" s="934" t="str">
        <f t="shared" si="245"/>
        <v/>
      </c>
      <c r="U486" s="1055" t="str">
        <f t="shared" si="260"/>
        <v/>
      </c>
      <c r="V486" s="6"/>
      <c r="Z486" s="979" t="str">
        <f t="shared" si="247"/>
        <v/>
      </c>
      <c r="AA486" s="980">
        <f>+tab!$C$156</f>
        <v>0.62</v>
      </c>
      <c r="AB486" s="981" t="e">
        <f t="shared" si="261"/>
        <v>#VALUE!</v>
      </c>
      <c r="AC486" s="981" t="e">
        <f t="shared" si="262"/>
        <v>#VALUE!</v>
      </c>
      <c r="AD486" s="981" t="e">
        <f t="shared" si="263"/>
        <v>#VALUE!</v>
      </c>
      <c r="AE486" s="982" t="e">
        <f t="shared" si="248"/>
        <v>#VALUE!</v>
      </c>
      <c r="AF486" s="982" t="e">
        <f t="shared" si="249"/>
        <v>#VALUE!</v>
      </c>
      <c r="AG486" s="983">
        <f>IF(H486&gt;8,tab!C$157,tab!C$160)</f>
        <v>0.5</v>
      </c>
      <c r="AH486" s="957">
        <f t="shared" si="250"/>
        <v>0</v>
      </c>
      <c r="AI486" s="957">
        <f t="shared" si="251"/>
        <v>0</v>
      </c>
      <c r="AJ486" s="984" t="e">
        <f t="shared" si="252"/>
        <v>#VALUE!</v>
      </c>
      <c r="AK486" s="960" t="e">
        <f t="shared" si="253"/>
        <v>#VALUE!</v>
      </c>
      <c r="AL486" s="959">
        <f t="shared" si="254"/>
        <v>30</v>
      </c>
      <c r="AM486" s="959">
        <f t="shared" si="255"/>
        <v>30</v>
      </c>
      <c r="AN486" s="985">
        <f t="shared" si="256"/>
        <v>0</v>
      </c>
      <c r="AU486" s="39"/>
      <c r="AV486" s="39"/>
    </row>
    <row r="487" spans="3:48" ht="13.15" customHeight="1" x14ac:dyDescent="0.2">
      <c r="C487" s="35"/>
      <c r="D487" s="175" t="str">
        <f>IF(op!D375=0,"",op!D375)</f>
        <v/>
      </c>
      <c r="E487" s="175" t="str">
        <f>IF(op!E375=0,"",op!E375)</f>
        <v/>
      </c>
      <c r="F487" s="175" t="str">
        <f>IF(op!F375=0,"",op!F375)</f>
        <v/>
      </c>
      <c r="G487" s="38" t="str">
        <f>IF(op!G375="","",op!G375+1)</f>
        <v/>
      </c>
      <c r="H487" s="1184" t="str">
        <f>IF(op!H375=0,"",op!H375)</f>
        <v/>
      </c>
      <c r="I487" s="38" t="str">
        <f>IF(op!I375=0,"",op!I375)</f>
        <v/>
      </c>
      <c r="J487" s="177" t="str">
        <f t="shared" si="240"/>
        <v/>
      </c>
      <c r="K487" s="1185" t="str">
        <f>IF(op!K375=0,0,op!K375)</f>
        <v/>
      </c>
      <c r="L487" s="872"/>
      <c r="M487" s="860" t="str">
        <f>IF(K487="","",IF(op!M375=0,0,op!M375))</f>
        <v/>
      </c>
      <c r="N487" s="860" t="str">
        <f>IF(K487="","",IF(op!N375=0,0,op!N375))</f>
        <v/>
      </c>
      <c r="O487" s="990" t="str">
        <f t="shared" si="257"/>
        <v/>
      </c>
      <c r="P487" s="991" t="str">
        <f t="shared" si="258"/>
        <v/>
      </c>
      <c r="Q487" s="991" t="str">
        <f t="shared" si="259"/>
        <v/>
      </c>
      <c r="R487" s="872"/>
      <c r="S487" s="934" t="str">
        <f t="shared" si="244"/>
        <v/>
      </c>
      <c r="T487" s="934" t="str">
        <f t="shared" si="245"/>
        <v/>
      </c>
      <c r="U487" s="1055" t="str">
        <f t="shared" si="260"/>
        <v/>
      </c>
      <c r="V487" s="6"/>
      <c r="Z487" s="979" t="str">
        <f t="shared" si="247"/>
        <v/>
      </c>
      <c r="AA487" s="980">
        <f>+tab!$C$156</f>
        <v>0.62</v>
      </c>
      <c r="AB487" s="981" t="e">
        <f t="shared" si="261"/>
        <v>#VALUE!</v>
      </c>
      <c r="AC487" s="981" t="e">
        <f t="shared" si="262"/>
        <v>#VALUE!</v>
      </c>
      <c r="AD487" s="981" t="e">
        <f t="shared" si="263"/>
        <v>#VALUE!</v>
      </c>
      <c r="AE487" s="982" t="e">
        <f t="shared" si="248"/>
        <v>#VALUE!</v>
      </c>
      <c r="AF487" s="982" t="e">
        <f t="shared" si="249"/>
        <v>#VALUE!</v>
      </c>
      <c r="AG487" s="983">
        <f>IF(H487&gt;8,tab!C$157,tab!C$160)</f>
        <v>0.5</v>
      </c>
      <c r="AH487" s="957">
        <f t="shared" si="250"/>
        <v>0</v>
      </c>
      <c r="AI487" s="957">
        <f t="shared" si="251"/>
        <v>0</v>
      </c>
      <c r="AJ487" s="984" t="e">
        <f t="shared" si="252"/>
        <v>#VALUE!</v>
      </c>
      <c r="AK487" s="960" t="e">
        <f t="shared" si="253"/>
        <v>#VALUE!</v>
      </c>
      <c r="AL487" s="959">
        <f t="shared" si="254"/>
        <v>30</v>
      </c>
      <c r="AM487" s="959">
        <f t="shared" si="255"/>
        <v>30</v>
      </c>
      <c r="AN487" s="985">
        <f t="shared" si="256"/>
        <v>0</v>
      </c>
      <c r="AU487" s="39"/>
      <c r="AV487" s="39"/>
    </row>
    <row r="488" spans="3:48" ht="13.15" customHeight="1" x14ac:dyDescent="0.2">
      <c r="C488" s="35"/>
      <c r="D488" s="175" t="str">
        <f>IF(op!D376=0,"",op!D376)</f>
        <v/>
      </c>
      <c r="E488" s="175" t="str">
        <f>IF(op!E376=0,"",op!E376)</f>
        <v/>
      </c>
      <c r="F488" s="175" t="str">
        <f>IF(op!F376=0,"",op!F376)</f>
        <v/>
      </c>
      <c r="G488" s="38" t="str">
        <f>IF(op!G376="","",op!G376+1)</f>
        <v/>
      </c>
      <c r="H488" s="1184" t="str">
        <f>IF(op!H376=0,"",op!H376)</f>
        <v/>
      </c>
      <c r="I488" s="38" t="str">
        <f>IF(op!I376=0,"",op!I376)</f>
        <v/>
      </c>
      <c r="J488" s="177" t="str">
        <f t="shared" si="240"/>
        <v/>
      </c>
      <c r="K488" s="1185" t="str">
        <f>IF(op!K376=0,0,op!K376)</f>
        <v/>
      </c>
      <c r="L488" s="872"/>
      <c r="M488" s="860" t="str">
        <f>IF(K488="","",IF(op!M376=0,0,op!M376))</f>
        <v/>
      </c>
      <c r="N488" s="860" t="str">
        <f>IF(K488="","",IF(op!N376=0,0,op!N376))</f>
        <v/>
      </c>
      <c r="O488" s="990" t="str">
        <f t="shared" si="257"/>
        <v/>
      </c>
      <c r="P488" s="991" t="str">
        <f t="shared" si="258"/>
        <v/>
      </c>
      <c r="Q488" s="991" t="str">
        <f t="shared" si="259"/>
        <v/>
      </c>
      <c r="R488" s="872"/>
      <c r="S488" s="934" t="str">
        <f t="shared" si="244"/>
        <v/>
      </c>
      <c r="T488" s="934" t="str">
        <f t="shared" si="245"/>
        <v/>
      </c>
      <c r="U488" s="1055" t="str">
        <f t="shared" si="260"/>
        <v/>
      </c>
      <c r="V488" s="6"/>
      <c r="Z488" s="979" t="str">
        <f t="shared" si="247"/>
        <v/>
      </c>
      <c r="AA488" s="980">
        <f>+tab!$C$156</f>
        <v>0.62</v>
      </c>
      <c r="AB488" s="981" t="e">
        <f t="shared" si="261"/>
        <v>#VALUE!</v>
      </c>
      <c r="AC488" s="981" t="e">
        <f t="shared" si="262"/>
        <v>#VALUE!</v>
      </c>
      <c r="AD488" s="981" t="e">
        <f t="shared" si="263"/>
        <v>#VALUE!</v>
      </c>
      <c r="AE488" s="982" t="e">
        <f t="shared" si="248"/>
        <v>#VALUE!</v>
      </c>
      <c r="AF488" s="982" t="e">
        <f t="shared" si="249"/>
        <v>#VALUE!</v>
      </c>
      <c r="AG488" s="983">
        <f>IF(H488&gt;8,tab!C$157,tab!C$160)</f>
        <v>0.5</v>
      </c>
      <c r="AH488" s="957">
        <f t="shared" si="250"/>
        <v>0</v>
      </c>
      <c r="AI488" s="957">
        <f t="shared" si="251"/>
        <v>0</v>
      </c>
      <c r="AJ488" s="984" t="e">
        <f t="shared" si="252"/>
        <v>#VALUE!</v>
      </c>
      <c r="AK488" s="960" t="e">
        <f t="shared" si="253"/>
        <v>#VALUE!</v>
      </c>
      <c r="AL488" s="959">
        <f t="shared" si="254"/>
        <v>30</v>
      </c>
      <c r="AM488" s="959">
        <f t="shared" si="255"/>
        <v>30</v>
      </c>
      <c r="AN488" s="985">
        <f t="shared" si="256"/>
        <v>0</v>
      </c>
      <c r="AU488" s="39"/>
      <c r="AV488" s="39"/>
    </row>
    <row r="489" spans="3:48" ht="13.15" customHeight="1" x14ac:dyDescent="0.2">
      <c r="C489" s="35"/>
      <c r="D489" s="175" t="str">
        <f>IF(op!D377=0,"",op!D377)</f>
        <v/>
      </c>
      <c r="E489" s="175" t="str">
        <f>IF(op!E377=0,"",op!E377)</f>
        <v/>
      </c>
      <c r="F489" s="175" t="str">
        <f>IF(op!F377=0,"",op!F377)</f>
        <v/>
      </c>
      <c r="G489" s="38" t="str">
        <f>IF(op!G377="","",op!G377+1)</f>
        <v/>
      </c>
      <c r="H489" s="1184" t="str">
        <f>IF(op!H377=0,"",op!H377)</f>
        <v/>
      </c>
      <c r="I489" s="38" t="str">
        <f>IF(op!I377=0,"",op!I377)</f>
        <v/>
      </c>
      <c r="J489" s="177" t="str">
        <f t="shared" si="240"/>
        <v/>
      </c>
      <c r="K489" s="1185" t="str">
        <f>IF(op!K377=0,0,op!K377)</f>
        <v/>
      </c>
      <c r="L489" s="872"/>
      <c r="M489" s="860" t="str">
        <f>IF(K489="","",IF(op!M377=0,0,op!M377))</f>
        <v/>
      </c>
      <c r="N489" s="860" t="str">
        <f>IF(K489="","",IF(op!N377=0,0,op!N377))</f>
        <v/>
      </c>
      <c r="O489" s="990" t="str">
        <f t="shared" si="257"/>
        <v/>
      </c>
      <c r="P489" s="991" t="str">
        <f t="shared" si="258"/>
        <v/>
      </c>
      <c r="Q489" s="991" t="str">
        <f t="shared" si="259"/>
        <v/>
      </c>
      <c r="R489" s="872"/>
      <c r="S489" s="934" t="str">
        <f t="shared" si="244"/>
        <v/>
      </c>
      <c r="T489" s="934" t="str">
        <f t="shared" si="245"/>
        <v/>
      </c>
      <c r="U489" s="1055" t="str">
        <f t="shared" si="260"/>
        <v/>
      </c>
      <c r="V489" s="6"/>
      <c r="Z489" s="979" t="str">
        <f t="shared" si="247"/>
        <v/>
      </c>
      <c r="AA489" s="980">
        <f>+tab!$C$156</f>
        <v>0.62</v>
      </c>
      <c r="AB489" s="981" t="e">
        <f t="shared" si="261"/>
        <v>#VALUE!</v>
      </c>
      <c r="AC489" s="981" t="e">
        <f t="shared" si="262"/>
        <v>#VALUE!</v>
      </c>
      <c r="AD489" s="981" t="e">
        <f t="shared" si="263"/>
        <v>#VALUE!</v>
      </c>
      <c r="AE489" s="982" t="e">
        <f t="shared" si="248"/>
        <v>#VALUE!</v>
      </c>
      <c r="AF489" s="982" t="e">
        <f t="shared" si="249"/>
        <v>#VALUE!</v>
      </c>
      <c r="AG489" s="983">
        <f>IF(H489&gt;8,tab!C$157,tab!C$160)</f>
        <v>0.5</v>
      </c>
      <c r="AH489" s="957">
        <f t="shared" si="250"/>
        <v>0</v>
      </c>
      <c r="AI489" s="957">
        <f t="shared" si="251"/>
        <v>0</v>
      </c>
      <c r="AJ489" s="984" t="e">
        <f t="shared" si="252"/>
        <v>#VALUE!</v>
      </c>
      <c r="AK489" s="960" t="e">
        <f t="shared" si="253"/>
        <v>#VALUE!</v>
      </c>
      <c r="AL489" s="959">
        <f t="shared" si="254"/>
        <v>30</v>
      </c>
      <c r="AM489" s="959">
        <f t="shared" si="255"/>
        <v>30</v>
      </c>
      <c r="AN489" s="985">
        <f t="shared" si="256"/>
        <v>0</v>
      </c>
      <c r="AU489" s="39"/>
      <c r="AV489" s="39"/>
    </row>
    <row r="490" spans="3:48" ht="13.15" customHeight="1" x14ac:dyDescent="0.2">
      <c r="C490" s="35"/>
      <c r="D490" s="175" t="str">
        <f>IF(op!D378=0,"",op!D378)</f>
        <v/>
      </c>
      <c r="E490" s="175" t="str">
        <f>IF(op!E378=0,"",op!E378)</f>
        <v/>
      </c>
      <c r="F490" s="175" t="str">
        <f>IF(op!F378=0,"",op!F378)</f>
        <v/>
      </c>
      <c r="G490" s="38" t="str">
        <f>IF(op!G378="","",op!G378+1)</f>
        <v/>
      </c>
      <c r="H490" s="1184" t="str">
        <f>IF(op!H378=0,"",op!H378)</f>
        <v/>
      </c>
      <c r="I490" s="38" t="str">
        <f>IF(op!I378=0,"",op!I378)</f>
        <v/>
      </c>
      <c r="J490" s="177" t="str">
        <f t="shared" si="240"/>
        <v/>
      </c>
      <c r="K490" s="1185" t="str">
        <f>IF(op!K378=0,0,op!K378)</f>
        <v/>
      </c>
      <c r="L490" s="872"/>
      <c r="M490" s="860" t="str">
        <f>IF(K490="","",IF(op!M378=0,0,op!M378))</f>
        <v/>
      </c>
      <c r="N490" s="860" t="str">
        <f>IF(K490="","",IF(op!N378=0,0,op!N378))</f>
        <v/>
      </c>
      <c r="O490" s="990" t="str">
        <f t="shared" si="257"/>
        <v/>
      </c>
      <c r="P490" s="991" t="str">
        <f t="shared" si="258"/>
        <v/>
      </c>
      <c r="Q490" s="991" t="str">
        <f t="shared" si="259"/>
        <v/>
      </c>
      <c r="R490" s="872"/>
      <c r="S490" s="934" t="str">
        <f t="shared" si="244"/>
        <v/>
      </c>
      <c r="T490" s="934" t="str">
        <f t="shared" si="245"/>
        <v/>
      </c>
      <c r="U490" s="1055" t="str">
        <f t="shared" si="260"/>
        <v/>
      </c>
      <c r="V490" s="6"/>
      <c r="Z490" s="979" t="str">
        <f t="shared" si="247"/>
        <v/>
      </c>
      <c r="AA490" s="980">
        <f>+tab!$C$156</f>
        <v>0.62</v>
      </c>
      <c r="AB490" s="981" t="e">
        <f t="shared" si="261"/>
        <v>#VALUE!</v>
      </c>
      <c r="AC490" s="981" t="e">
        <f t="shared" si="262"/>
        <v>#VALUE!</v>
      </c>
      <c r="AD490" s="981" t="e">
        <f t="shared" si="263"/>
        <v>#VALUE!</v>
      </c>
      <c r="AE490" s="982" t="e">
        <f t="shared" si="248"/>
        <v>#VALUE!</v>
      </c>
      <c r="AF490" s="982" t="e">
        <f t="shared" si="249"/>
        <v>#VALUE!</v>
      </c>
      <c r="AG490" s="983">
        <f>IF(H490&gt;8,tab!C$157,tab!C$160)</f>
        <v>0.5</v>
      </c>
      <c r="AH490" s="957">
        <f t="shared" si="250"/>
        <v>0</v>
      </c>
      <c r="AI490" s="957">
        <f t="shared" si="251"/>
        <v>0</v>
      </c>
      <c r="AJ490" s="984" t="e">
        <f t="shared" si="252"/>
        <v>#VALUE!</v>
      </c>
      <c r="AK490" s="960" t="e">
        <f t="shared" si="253"/>
        <v>#VALUE!</v>
      </c>
      <c r="AL490" s="959">
        <f t="shared" si="254"/>
        <v>30</v>
      </c>
      <c r="AM490" s="959">
        <f t="shared" si="255"/>
        <v>30</v>
      </c>
      <c r="AN490" s="985">
        <f t="shared" si="256"/>
        <v>0</v>
      </c>
      <c r="AU490" s="39"/>
      <c r="AV490" s="39"/>
    </row>
    <row r="491" spans="3:48" ht="13.15" customHeight="1" x14ac:dyDescent="0.2">
      <c r="C491" s="35"/>
      <c r="D491" s="175" t="str">
        <f>IF(op!D379=0,"",op!D379)</f>
        <v/>
      </c>
      <c r="E491" s="175" t="str">
        <f>IF(op!E379=0,"",op!E379)</f>
        <v/>
      </c>
      <c r="F491" s="175" t="str">
        <f>IF(op!F379=0,"",op!F379)</f>
        <v/>
      </c>
      <c r="G491" s="38" t="str">
        <f>IF(op!G379="","",op!G379+1)</f>
        <v/>
      </c>
      <c r="H491" s="1184" t="str">
        <f>IF(op!H379=0,"",op!H379)</f>
        <v/>
      </c>
      <c r="I491" s="38" t="str">
        <f>IF(op!I379=0,"",op!I379)</f>
        <v/>
      </c>
      <c r="J491" s="177" t="str">
        <f t="shared" si="240"/>
        <v/>
      </c>
      <c r="K491" s="1185" t="str">
        <f>IF(op!K379=0,0,op!K379)</f>
        <v/>
      </c>
      <c r="L491" s="872"/>
      <c r="M491" s="860" t="str">
        <f>IF(K491="","",IF(op!M379=0,0,op!M379))</f>
        <v/>
      </c>
      <c r="N491" s="860" t="str">
        <f>IF(K491="","",IF(op!N379=0,0,op!N379))</f>
        <v/>
      </c>
      <c r="O491" s="990" t="str">
        <f t="shared" si="257"/>
        <v/>
      </c>
      <c r="P491" s="991" t="str">
        <f t="shared" si="258"/>
        <v/>
      </c>
      <c r="Q491" s="991" t="str">
        <f t="shared" si="259"/>
        <v/>
      </c>
      <c r="R491" s="872"/>
      <c r="S491" s="934" t="str">
        <f t="shared" si="244"/>
        <v/>
      </c>
      <c r="T491" s="934" t="str">
        <f t="shared" si="245"/>
        <v/>
      </c>
      <c r="U491" s="1055" t="str">
        <f t="shared" si="260"/>
        <v/>
      </c>
      <c r="V491" s="6"/>
      <c r="Z491" s="979" t="str">
        <f t="shared" si="247"/>
        <v/>
      </c>
      <c r="AA491" s="980">
        <f>+tab!$C$156</f>
        <v>0.62</v>
      </c>
      <c r="AB491" s="981" t="e">
        <f t="shared" si="261"/>
        <v>#VALUE!</v>
      </c>
      <c r="AC491" s="981" t="e">
        <f t="shared" si="262"/>
        <v>#VALUE!</v>
      </c>
      <c r="AD491" s="981" t="e">
        <f t="shared" si="263"/>
        <v>#VALUE!</v>
      </c>
      <c r="AE491" s="982" t="e">
        <f t="shared" si="248"/>
        <v>#VALUE!</v>
      </c>
      <c r="AF491" s="982" t="e">
        <f t="shared" si="249"/>
        <v>#VALUE!</v>
      </c>
      <c r="AG491" s="983">
        <f>IF(H491&gt;8,tab!C$157,tab!C$160)</f>
        <v>0.5</v>
      </c>
      <c r="AH491" s="957">
        <f t="shared" si="250"/>
        <v>0</v>
      </c>
      <c r="AI491" s="957">
        <f t="shared" si="251"/>
        <v>0</v>
      </c>
      <c r="AJ491" s="984" t="e">
        <f t="shared" si="252"/>
        <v>#VALUE!</v>
      </c>
      <c r="AK491" s="960" t="e">
        <f t="shared" si="253"/>
        <v>#VALUE!</v>
      </c>
      <c r="AL491" s="959">
        <f t="shared" si="254"/>
        <v>30</v>
      </c>
      <c r="AM491" s="959">
        <f t="shared" si="255"/>
        <v>30</v>
      </c>
      <c r="AN491" s="985">
        <f t="shared" si="256"/>
        <v>0</v>
      </c>
      <c r="AU491" s="39"/>
      <c r="AV491" s="39"/>
    </row>
    <row r="492" spans="3:48" ht="13.15" customHeight="1" x14ac:dyDescent="0.2">
      <c r="C492" s="35"/>
      <c r="D492" s="175" t="str">
        <f>IF(op!D380=0,"",op!D380)</f>
        <v/>
      </c>
      <c r="E492" s="175" t="str">
        <f>IF(op!E380=0,"",op!E380)</f>
        <v/>
      </c>
      <c r="F492" s="175" t="str">
        <f>IF(op!F380=0,"",op!F380)</f>
        <v/>
      </c>
      <c r="G492" s="38" t="str">
        <f>IF(op!G380="","",op!G380+1)</f>
        <v/>
      </c>
      <c r="H492" s="1184" t="str">
        <f>IF(op!H380=0,"",op!H380)</f>
        <v/>
      </c>
      <c r="I492" s="38" t="str">
        <f>IF(op!I380=0,"",op!I380)</f>
        <v/>
      </c>
      <c r="J492" s="177" t="str">
        <f t="shared" si="240"/>
        <v/>
      </c>
      <c r="K492" s="1185" t="str">
        <f>IF(op!K380=0,0,op!K380)</f>
        <v/>
      </c>
      <c r="L492" s="872"/>
      <c r="M492" s="860" t="str">
        <f>IF(K492="","",IF(op!M380=0,0,op!M380))</f>
        <v/>
      </c>
      <c r="N492" s="860" t="str">
        <f>IF(K492="","",IF(op!N380=0,0,op!N380))</f>
        <v/>
      </c>
      <c r="O492" s="990" t="str">
        <f t="shared" si="257"/>
        <v/>
      </c>
      <c r="P492" s="991" t="str">
        <f t="shared" si="258"/>
        <v/>
      </c>
      <c r="Q492" s="991" t="str">
        <f t="shared" si="259"/>
        <v/>
      </c>
      <c r="R492" s="872"/>
      <c r="S492" s="934" t="str">
        <f t="shared" si="244"/>
        <v/>
      </c>
      <c r="T492" s="934" t="str">
        <f t="shared" si="245"/>
        <v/>
      </c>
      <c r="U492" s="1055" t="str">
        <f t="shared" si="260"/>
        <v/>
      </c>
      <c r="V492" s="6"/>
      <c r="Z492" s="979" t="str">
        <f t="shared" si="247"/>
        <v/>
      </c>
      <c r="AA492" s="980">
        <f>+tab!$C$156</f>
        <v>0.62</v>
      </c>
      <c r="AB492" s="981" t="e">
        <f t="shared" si="261"/>
        <v>#VALUE!</v>
      </c>
      <c r="AC492" s="981" t="e">
        <f t="shared" si="262"/>
        <v>#VALUE!</v>
      </c>
      <c r="AD492" s="981" t="e">
        <f t="shared" si="263"/>
        <v>#VALUE!</v>
      </c>
      <c r="AE492" s="982" t="e">
        <f t="shared" si="248"/>
        <v>#VALUE!</v>
      </c>
      <c r="AF492" s="982" t="e">
        <f t="shared" si="249"/>
        <v>#VALUE!</v>
      </c>
      <c r="AG492" s="983">
        <f>IF(H492&gt;8,tab!C$157,tab!C$160)</f>
        <v>0.5</v>
      </c>
      <c r="AH492" s="957">
        <f t="shared" si="250"/>
        <v>0</v>
      </c>
      <c r="AI492" s="957">
        <f t="shared" si="251"/>
        <v>0</v>
      </c>
      <c r="AJ492" s="984" t="e">
        <f t="shared" si="252"/>
        <v>#VALUE!</v>
      </c>
      <c r="AK492" s="960" t="e">
        <f t="shared" si="253"/>
        <v>#VALUE!</v>
      </c>
      <c r="AL492" s="959">
        <f t="shared" si="254"/>
        <v>30</v>
      </c>
      <c r="AM492" s="959">
        <f t="shared" si="255"/>
        <v>30</v>
      </c>
      <c r="AN492" s="985">
        <f t="shared" si="256"/>
        <v>0</v>
      </c>
      <c r="AU492" s="39"/>
      <c r="AV492" s="39"/>
    </row>
    <row r="493" spans="3:48" ht="13.15" customHeight="1" x14ac:dyDescent="0.2">
      <c r="C493" s="35"/>
      <c r="D493" s="175" t="str">
        <f>IF(op!D381=0,"",op!D381)</f>
        <v/>
      </c>
      <c r="E493" s="175" t="str">
        <f>IF(op!E381=0,"",op!E381)</f>
        <v/>
      </c>
      <c r="F493" s="175" t="str">
        <f>IF(op!F381=0,"",op!F381)</f>
        <v/>
      </c>
      <c r="G493" s="38" t="str">
        <f>IF(op!G381="","",op!G381+1)</f>
        <v/>
      </c>
      <c r="H493" s="1184" t="str">
        <f>IF(op!H381=0,"",op!H381)</f>
        <v/>
      </c>
      <c r="I493" s="38" t="str">
        <f>IF(op!I381=0,"",op!I381)</f>
        <v/>
      </c>
      <c r="J493" s="177" t="str">
        <f t="shared" si="240"/>
        <v/>
      </c>
      <c r="K493" s="1185" t="str">
        <f>IF(op!K381=0,0,op!K381)</f>
        <v/>
      </c>
      <c r="L493" s="872"/>
      <c r="M493" s="860" t="str">
        <f>IF(K493="","",IF(op!M381=0,0,op!M381))</f>
        <v/>
      </c>
      <c r="N493" s="860" t="str">
        <f>IF(K493="","",IF(op!N381=0,0,op!N381))</f>
        <v/>
      </c>
      <c r="O493" s="990" t="str">
        <f t="shared" si="257"/>
        <v/>
      </c>
      <c r="P493" s="991" t="str">
        <f t="shared" si="258"/>
        <v/>
      </c>
      <c r="Q493" s="991" t="str">
        <f t="shared" si="259"/>
        <v/>
      </c>
      <c r="R493" s="872"/>
      <c r="S493" s="934" t="str">
        <f t="shared" si="244"/>
        <v/>
      </c>
      <c r="T493" s="934" t="str">
        <f t="shared" si="245"/>
        <v/>
      </c>
      <c r="U493" s="1055" t="str">
        <f t="shared" si="260"/>
        <v/>
      </c>
      <c r="V493" s="6"/>
      <c r="Z493" s="979" t="str">
        <f t="shared" si="247"/>
        <v/>
      </c>
      <c r="AA493" s="980">
        <f>+tab!$C$156</f>
        <v>0.62</v>
      </c>
      <c r="AB493" s="981" t="e">
        <f t="shared" si="261"/>
        <v>#VALUE!</v>
      </c>
      <c r="AC493" s="981" t="e">
        <f t="shared" si="262"/>
        <v>#VALUE!</v>
      </c>
      <c r="AD493" s="981" t="e">
        <f t="shared" si="263"/>
        <v>#VALUE!</v>
      </c>
      <c r="AE493" s="982" t="e">
        <f t="shared" si="248"/>
        <v>#VALUE!</v>
      </c>
      <c r="AF493" s="982" t="e">
        <f t="shared" si="249"/>
        <v>#VALUE!</v>
      </c>
      <c r="AG493" s="983">
        <f>IF(H493&gt;8,tab!C$157,tab!C$160)</f>
        <v>0.5</v>
      </c>
      <c r="AH493" s="957">
        <f t="shared" si="250"/>
        <v>0</v>
      </c>
      <c r="AI493" s="957">
        <f t="shared" si="251"/>
        <v>0</v>
      </c>
      <c r="AJ493" s="984" t="e">
        <f t="shared" si="252"/>
        <v>#VALUE!</v>
      </c>
      <c r="AK493" s="960" t="e">
        <f t="shared" si="253"/>
        <v>#VALUE!</v>
      </c>
      <c r="AL493" s="959">
        <f t="shared" si="254"/>
        <v>30</v>
      </c>
      <c r="AM493" s="959">
        <f t="shared" si="255"/>
        <v>30</v>
      </c>
      <c r="AN493" s="985">
        <f t="shared" si="256"/>
        <v>0</v>
      </c>
      <c r="AU493" s="39"/>
      <c r="AV493" s="39"/>
    </row>
    <row r="494" spans="3:48" ht="13.15" customHeight="1" x14ac:dyDescent="0.2">
      <c r="C494" s="35"/>
      <c r="D494" s="175" t="str">
        <f>IF(op!D382=0,"",op!D382)</f>
        <v/>
      </c>
      <c r="E494" s="175" t="str">
        <f>IF(op!E382=0,"",op!E382)</f>
        <v/>
      </c>
      <c r="F494" s="175" t="str">
        <f>IF(op!F382=0,"",op!F382)</f>
        <v/>
      </c>
      <c r="G494" s="38" t="str">
        <f>IF(op!G382="","",op!G382+1)</f>
        <v/>
      </c>
      <c r="H494" s="1184" t="str">
        <f>IF(op!H382=0,"",op!H382)</f>
        <v/>
      </c>
      <c r="I494" s="38" t="str">
        <f>IF(op!I382=0,"",op!I382)</f>
        <v/>
      </c>
      <c r="J494" s="177" t="str">
        <f t="shared" si="240"/>
        <v/>
      </c>
      <c r="K494" s="1185" t="str">
        <f>IF(op!K382=0,0,op!K382)</f>
        <v/>
      </c>
      <c r="L494" s="872"/>
      <c r="M494" s="860" t="str">
        <f>IF(K494="","",IF(op!M382=0,0,op!M382))</f>
        <v/>
      </c>
      <c r="N494" s="860" t="str">
        <f>IF(K494="","",IF(op!N382=0,0,op!N382))</f>
        <v/>
      </c>
      <c r="O494" s="990" t="str">
        <f t="shared" si="257"/>
        <v/>
      </c>
      <c r="P494" s="991" t="str">
        <f t="shared" si="258"/>
        <v/>
      </c>
      <c r="Q494" s="991" t="str">
        <f t="shared" si="259"/>
        <v/>
      </c>
      <c r="R494" s="872"/>
      <c r="S494" s="934" t="str">
        <f t="shared" si="244"/>
        <v/>
      </c>
      <c r="T494" s="934" t="str">
        <f t="shared" si="245"/>
        <v/>
      </c>
      <c r="U494" s="1055" t="str">
        <f t="shared" si="260"/>
        <v/>
      </c>
      <c r="V494" s="6"/>
      <c r="Z494" s="979" t="str">
        <f t="shared" si="247"/>
        <v/>
      </c>
      <c r="AA494" s="980">
        <f>+tab!$C$156</f>
        <v>0.62</v>
      </c>
      <c r="AB494" s="981" t="e">
        <f t="shared" si="261"/>
        <v>#VALUE!</v>
      </c>
      <c r="AC494" s="981" t="e">
        <f t="shared" si="262"/>
        <v>#VALUE!</v>
      </c>
      <c r="AD494" s="981" t="e">
        <f t="shared" si="263"/>
        <v>#VALUE!</v>
      </c>
      <c r="AE494" s="982" t="e">
        <f t="shared" si="248"/>
        <v>#VALUE!</v>
      </c>
      <c r="AF494" s="982" t="e">
        <f t="shared" si="249"/>
        <v>#VALUE!</v>
      </c>
      <c r="AG494" s="983">
        <f>IF(H494&gt;8,tab!C$157,tab!C$160)</f>
        <v>0.5</v>
      </c>
      <c r="AH494" s="957">
        <f t="shared" si="250"/>
        <v>0</v>
      </c>
      <c r="AI494" s="957">
        <f t="shared" si="251"/>
        <v>0</v>
      </c>
      <c r="AJ494" s="984" t="e">
        <f t="shared" si="252"/>
        <v>#VALUE!</v>
      </c>
      <c r="AK494" s="960" t="e">
        <f t="shared" si="253"/>
        <v>#VALUE!</v>
      </c>
      <c r="AL494" s="959">
        <f t="shared" si="254"/>
        <v>30</v>
      </c>
      <c r="AM494" s="959">
        <f t="shared" si="255"/>
        <v>30</v>
      </c>
      <c r="AN494" s="985">
        <f t="shared" si="256"/>
        <v>0</v>
      </c>
      <c r="AU494" s="39"/>
      <c r="AV494" s="39"/>
    </row>
    <row r="495" spans="3:48" ht="13.15" customHeight="1" x14ac:dyDescent="0.2">
      <c r="C495" s="35"/>
      <c r="D495" s="175" t="str">
        <f>IF(op!D383=0,"",op!D383)</f>
        <v/>
      </c>
      <c r="E495" s="175" t="str">
        <f>IF(op!E383=0,"",op!E383)</f>
        <v/>
      </c>
      <c r="F495" s="175" t="str">
        <f>IF(op!F383=0,"",op!F383)</f>
        <v/>
      </c>
      <c r="G495" s="38" t="str">
        <f>IF(op!G383="","",op!G383+1)</f>
        <v/>
      </c>
      <c r="H495" s="1184" t="str">
        <f>IF(op!H383=0,"",op!H383)</f>
        <v/>
      </c>
      <c r="I495" s="38" t="str">
        <f>IF(op!I383=0,"",op!I383)</f>
        <v/>
      </c>
      <c r="J495" s="177" t="str">
        <f t="shared" si="240"/>
        <v/>
      </c>
      <c r="K495" s="1185" t="str">
        <f>IF(op!K383=0,0,op!K383)</f>
        <v/>
      </c>
      <c r="L495" s="872"/>
      <c r="M495" s="860" t="str">
        <f>IF(K495="","",IF(op!M383=0,0,op!M383))</f>
        <v/>
      </c>
      <c r="N495" s="860" t="str">
        <f>IF(K495="","",IF(op!N383=0,0,op!N383))</f>
        <v/>
      </c>
      <c r="O495" s="990" t="str">
        <f t="shared" si="257"/>
        <v/>
      </c>
      <c r="P495" s="991" t="str">
        <f t="shared" si="258"/>
        <v/>
      </c>
      <c r="Q495" s="991" t="str">
        <f t="shared" si="259"/>
        <v/>
      </c>
      <c r="R495" s="872"/>
      <c r="S495" s="934" t="str">
        <f t="shared" si="244"/>
        <v/>
      </c>
      <c r="T495" s="934" t="str">
        <f t="shared" si="245"/>
        <v/>
      </c>
      <c r="U495" s="1055" t="str">
        <f t="shared" si="260"/>
        <v/>
      </c>
      <c r="V495" s="6"/>
      <c r="Z495" s="979" t="str">
        <f t="shared" si="247"/>
        <v/>
      </c>
      <c r="AA495" s="980">
        <f>+tab!$C$156</f>
        <v>0.62</v>
      </c>
      <c r="AB495" s="981" t="e">
        <f t="shared" si="261"/>
        <v>#VALUE!</v>
      </c>
      <c r="AC495" s="981" t="e">
        <f t="shared" si="262"/>
        <v>#VALUE!</v>
      </c>
      <c r="AD495" s="981" t="e">
        <f t="shared" si="263"/>
        <v>#VALUE!</v>
      </c>
      <c r="AE495" s="982" t="e">
        <f t="shared" si="248"/>
        <v>#VALUE!</v>
      </c>
      <c r="AF495" s="982" t="e">
        <f t="shared" si="249"/>
        <v>#VALUE!</v>
      </c>
      <c r="AG495" s="983">
        <f>IF(H495&gt;8,tab!C$157,tab!C$160)</f>
        <v>0.5</v>
      </c>
      <c r="AH495" s="957">
        <f t="shared" si="250"/>
        <v>0</v>
      </c>
      <c r="AI495" s="957">
        <f t="shared" si="251"/>
        <v>0</v>
      </c>
      <c r="AJ495" s="984" t="e">
        <f t="shared" si="252"/>
        <v>#VALUE!</v>
      </c>
      <c r="AK495" s="960" t="e">
        <f t="shared" si="253"/>
        <v>#VALUE!</v>
      </c>
      <c r="AL495" s="959">
        <f t="shared" si="254"/>
        <v>30</v>
      </c>
      <c r="AM495" s="959">
        <f t="shared" si="255"/>
        <v>30</v>
      </c>
      <c r="AN495" s="985">
        <f t="shared" si="256"/>
        <v>0</v>
      </c>
      <c r="AU495" s="39"/>
      <c r="AV495" s="39"/>
    </row>
    <row r="496" spans="3:48" ht="13.15" customHeight="1" x14ac:dyDescent="0.2">
      <c r="C496" s="35"/>
      <c r="D496" s="175" t="str">
        <f>IF(op!D384=0,"",op!D384)</f>
        <v/>
      </c>
      <c r="E496" s="175" t="str">
        <f>IF(op!E384=0,"",op!E384)</f>
        <v/>
      </c>
      <c r="F496" s="175" t="str">
        <f>IF(op!F384=0,"",op!F384)</f>
        <v/>
      </c>
      <c r="G496" s="38" t="str">
        <f>IF(op!G384="","",op!G384+1)</f>
        <v/>
      </c>
      <c r="H496" s="1184" t="str">
        <f>IF(op!H384=0,"",op!H384)</f>
        <v/>
      </c>
      <c r="I496" s="38" t="str">
        <f>IF(op!I384=0,"",op!I384)</f>
        <v/>
      </c>
      <c r="J496" s="177" t="str">
        <f t="shared" ref="J496:J527" si="264">IF(E496="","",IF(J384=VLOOKUP(I496,Schaal2014,22,FALSE),J384,J384+1))</f>
        <v/>
      </c>
      <c r="K496" s="1185" t="str">
        <f>IF(op!K384=0,0,op!K384)</f>
        <v/>
      </c>
      <c r="L496" s="872"/>
      <c r="M496" s="860" t="str">
        <f>IF(K496="","",IF(op!M384=0,0,op!M384))</f>
        <v/>
      </c>
      <c r="N496" s="860" t="str">
        <f>IF(K496="","",IF(op!N384=0,0,op!N384))</f>
        <v/>
      </c>
      <c r="O496" s="990" t="str">
        <f t="shared" si="257"/>
        <v/>
      </c>
      <c r="P496" s="991" t="str">
        <f t="shared" si="258"/>
        <v/>
      </c>
      <c r="Q496" s="991" t="str">
        <f t="shared" si="259"/>
        <v/>
      </c>
      <c r="R496" s="872"/>
      <c r="S496" s="934" t="str">
        <f t="shared" ref="S496:S527" si="265">IF(K496="","",(1659*K496-Q496)*AC496)</f>
        <v/>
      </c>
      <c r="T496" s="934" t="str">
        <f t="shared" ref="T496:T527" si="266">IF(K496="","",(Q496*AD496)+AB496*(AE496+AF496*(1-AG496)))</f>
        <v/>
      </c>
      <c r="U496" s="1055" t="str">
        <f t="shared" si="260"/>
        <v/>
      </c>
      <c r="V496" s="6"/>
      <c r="Z496" s="979" t="str">
        <f t="shared" ref="Z496:Z527" si="267">IF(I496="","",VLOOKUP(I496,Schaal2014,J496+1,FALSE))</f>
        <v/>
      </c>
      <c r="AA496" s="980">
        <f>+tab!$C$156</f>
        <v>0.62</v>
      </c>
      <c r="AB496" s="981" t="e">
        <f t="shared" si="261"/>
        <v>#VALUE!</v>
      </c>
      <c r="AC496" s="981" t="e">
        <f t="shared" si="262"/>
        <v>#VALUE!</v>
      </c>
      <c r="AD496" s="981" t="e">
        <f t="shared" si="263"/>
        <v>#VALUE!</v>
      </c>
      <c r="AE496" s="982" t="e">
        <f t="shared" ref="AE496:AE527" si="268">O496+P496</f>
        <v>#VALUE!</v>
      </c>
      <c r="AF496" s="982" t="e">
        <f t="shared" ref="AF496:AF527" si="269">M496+N496</f>
        <v>#VALUE!</v>
      </c>
      <c r="AG496" s="983">
        <f>IF(H496&gt;8,tab!C$157,tab!C$160)</f>
        <v>0.5</v>
      </c>
      <c r="AH496" s="957">
        <f t="shared" ref="AH496:AH527" si="270">IF(G496&lt;25,0,IF(G496=25,25,IF(G496&lt;40,0,IF(G496=40,40,IF(G496&gt;=40,0)))))</f>
        <v>0</v>
      </c>
      <c r="AI496" s="957">
        <f t="shared" ref="AI496:AI527" si="271">IF(AH496=25,Z496*1.08*K496/2,IF(AH496=40,Z496*1.08*K496,IF(AH496=0,0)))</f>
        <v>0</v>
      </c>
      <c r="AJ496" s="984" t="e">
        <f t="shared" ref="AJ496:AJ527" si="272">DATE(YEAR($E$345),MONTH(H496),DAY(H496))&gt;$E$345</f>
        <v>#VALUE!</v>
      </c>
      <c r="AK496" s="960" t="e">
        <f t="shared" ref="AK496:AK527" si="273">YEAR($E$457)-YEAR(H496)-AJ496</f>
        <v>#VALUE!</v>
      </c>
      <c r="AL496" s="959">
        <f t="shared" ref="AL496:AL527" si="274">IF((H496=""),30,AK496)</f>
        <v>30</v>
      </c>
      <c r="AM496" s="959">
        <f t="shared" si="255"/>
        <v>30</v>
      </c>
      <c r="AN496" s="985">
        <f t="shared" ref="AN496:AN527" si="275">(AM496*(SUM(K496:K496)))</f>
        <v>0</v>
      </c>
      <c r="AU496" s="39"/>
      <c r="AV496" s="39"/>
    </row>
    <row r="497" spans="3:48" ht="13.15" customHeight="1" x14ac:dyDescent="0.2">
      <c r="C497" s="35"/>
      <c r="D497" s="175" t="str">
        <f>IF(op!D385=0,"",op!D385)</f>
        <v/>
      </c>
      <c r="E497" s="175" t="str">
        <f>IF(op!E385=0,"",op!E385)</f>
        <v/>
      </c>
      <c r="F497" s="175" t="str">
        <f>IF(op!F385=0,"",op!F385)</f>
        <v/>
      </c>
      <c r="G497" s="38" t="str">
        <f>IF(op!G385="","",op!G385+1)</f>
        <v/>
      </c>
      <c r="H497" s="1184" t="str">
        <f>IF(op!H385=0,"",op!H385)</f>
        <v/>
      </c>
      <c r="I497" s="38" t="str">
        <f>IF(op!I385=0,"",op!I385)</f>
        <v/>
      </c>
      <c r="J497" s="177" t="str">
        <f t="shared" si="264"/>
        <v/>
      </c>
      <c r="K497" s="1185" t="str">
        <f>IF(op!K385=0,0,op!K385)</f>
        <v/>
      </c>
      <c r="L497" s="872"/>
      <c r="M497" s="860" t="str">
        <f>IF(K497="","",IF(op!M385=0,0,op!M385))</f>
        <v/>
      </c>
      <c r="N497" s="860" t="str">
        <f>IF(K497="","",IF(op!N385=0,0,op!N385))</f>
        <v/>
      </c>
      <c r="O497" s="990" t="str">
        <f t="shared" si="257"/>
        <v/>
      </c>
      <c r="P497" s="991" t="str">
        <f t="shared" si="258"/>
        <v/>
      </c>
      <c r="Q497" s="991" t="str">
        <f t="shared" si="259"/>
        <v/>
      </c>
      <c r="R497" s="872"/>
      <c r="S497" s="934" t="str">
        <f t="shared" si="265"/>
        <v/>
      </c>
      <c r="T497" s="934" t="str">
        <f t="shared" si="266"/>
        <v/>
      </c>
      <c r="U497" s="1055" t="str">
        <f t="shared" si="260"/>
        <v/>
      </c>
      <c r="V497" s="6"/>
      <c r="Z497" s="979" t="str">
        <f t="shared" si="267"/>
        <v/>
      </c>
      <c r="AA497" s="980">
        <f>+tab!$C$156</f>
        <v>0.62</v>
      </c>
      <c r="AB497" s="981" t="e">
        <f t="shared" si="261"/>
        <v>#VALUE!</v>
      </c>
      <c r="AC497" s="981" t="e">
        <f t="shared" si="262"/>
        <v>#VALUE!</v>
      </c>
      <c r="AD497" s="981" t="e">
        <f t="shared" si="263"/>
        <v>#VALUE!</v>
      </c>
      <c r="AE497" s="982" t="e">
        <f t="shared" si="268"/>
        <v>#VALUE!</v>
      </c>
      <c r="AF497" s="982" t="e">
        <f t="shared" si="269"/>
        <v>#VALUE!</v>
      </c>
      <c r="AG497" s="983">
        <f>IF(H497&gt;8,tab!C$157,tab!C$160)</f>
        <v>0.5</v>
      </c>
      <c r="AH497" s="957">
        <f t="shared" si="270"/>
        <v>0</v>
      </c>
      <c r="AI497" s="957">
        <f t="shared" si="271"/>
        <v>0</v>
      </c>
      <c r="AJ497" s="984" t="e">
        <f t="shared" si="272"/>
        <v>#VALUE!</v>
      </c>
      <c r="AK497" s="960" t="e">
        <f t="shared" si="273"/>
        <v>#VALUE!</v>
      </c>
      <c r="AL497" s="959">
        <f t="shared" si="274"/>
        <v>30</v>
      </c>
      <c r="AM497" s="959">
        <f t="shared" si="255"/>
        <v>30</v>
      </c>
      <c r="AN497" s="985">
        <f t="shared" si="275"/>
        <v>0</v>
      </c>
      <c r="AU497" s="39"/>
      <c r="AV497" s="39"/>
    </row>
    <row r="498" spans="3:48" ht="13.15" customHeight="1" x14ac:dyDescent="0.2">
      <c r="C498" s="35"/>
      <c r="D498" s="175" t="str">
        <f>IF(op!D386=0,"",op!D386)</f>
        <v/>
      </c>
      <c r="E498" s="175" t="str">
        <f>IF(op!E386=0,"",op!E386)</f>
        <v/>
      </c>
      <c r="F498" s="175" t="str">
        <f>IF(op!F386=0,"",op!F386)</f>
        <v/>
      </c>
      <c r="G498" s="38" t="str">
        <f>IF(op!G386="","",op!G386+1)</f>
        <v/>
      </c>
      <c r="H498" s="1184" t="str">
        <f>IF(op!H386=0,"",op!H386)</f>
        <v/>
      </c>
      <c r="I498" s="38" t="str">
        <f>IF(op!I386=0,"",op!I386)</f>
        <v/>
      </c>
      <c r="J498" s="177" t="str">
        <f t="shared" si="264"/>
        <v/>
      </c>
      <c r="K498" s="1185" t="str">
        <f>IF(op!K386=0,0,op!K386)</f>
        <v/>
      </c>
      <c r="L498" s="872"/>
      <c r="M498" s="860" t="str">
        <f>IF(K498="","",IF(op!M386=0,0,op!M386))</f>
        <v/>
      </c>
      <c r="N498" s="860" t="str">
        <f>IF(K498="","",IF(op!N386=0,0,op!N386))</f>
        <v/>
      </c>
      <c r="O498" s="990" t="str">
        <f t="shared" si="257"/>
        <v/>
      </c>
      <c r="P498" s="991" t="str">
        <f t="shared" si="258"/>
        <v/>
      </c>
      <c r="Q498" s="991" t="str">
        <f t="shared" si="259"/>
        <v/>
      </c>
      <c r="R498" s="872"/>
      <c r="S498" s="934" t="str">
        <f t="shared" si="265"/>
        <v/>
      </c>
      <c r="T498" s="934" t="str">
        <f t="shared" si="266"/>
        <v/>
      </c>
      <c r="U498" s="1055" t="str">
        <f t="shared" si="260"/>
        <v/>
      </c>
      <c r="V498" s="6"/>
      <c r="Z498" s="979" t="str">
        <f t="shared" si="267"/>
        <v/>
      </c>
      <c r="AA498" s="980">
        <f>+tab!$C$156</f>
        <v>0.62</v>
      </c>
      <c r="AB498" s="981" t="e">
        <f t="shared" si="261"/>
        <v>#VALUE!</v>
      </c>
      <c r="AC498" s="981" t="e">
        <f t="shared" si="262"/>
        <v>#VALUE!</v>
      </c>
      <c r="AD498" s="981" t="e">
        <f t="shared" si="263"/>
        <v>#VALUE!</v>
      </c>
      <c r="AE498" s="982" t="e">
        <f t="shared" si="268"/>
        <v>#VALUE!</v>
      </c>
      <c r="AF498" s="982" t="e">
        <f t="shared" si="269"/>
        <v>#VALUE!</v>
      </c>
      <c r="AG498" s="983">
        <f>IF(H498&gt;8,tab!C$157,tab!C$160)</f>
        <v>0.5</v>
      </c>
      <c r="AH498" s="957">
        <f t="shared" si="270"/>
        <v>0</v>
      </c>
      <c r="AI498" s="957">
        <f t="shared" si="271"/>
        <v>0</v>
      </c>
      <c r="AJ498" s="984" t="e">
        <f t="shared" si="272"/>
        <v>#VALUE!</v>
      </c>
      <c r="AK498" s="960" t="e">
        <f t="shared" si="273"/>
        <v>#VALUE!</v>
      </c>
      <c r="AL498" s="959">
        <f t="shared" si="274"/>
        <v>30</v>
      </c>
      <c r="AM498" s="959">
        <f t="shared" si="255"/>
        <v>30</v>
      </c>
      <c r="AN498" s="985">
        <f t="shared" si="275"/>
        <v>0</v>
      </c>
      <c r="AU498" s="39"/>
      <c r="AV498" s="39"/>
    </row>
    <row r="499" spans="3:48" ht="13.15" customHeight="1" x14ac:dyDescent="0.2">
      <c r="C499" s="35"/>
      <c r="D499" s="175" t="str">
        <f>IF(op!D387=0,"",op!D387)</f>
        <v/>
      </c>
      <c r="E499" s="175" t="str">
        <f>IF(op!E387=0,"",op!E387)</f>
        <v/>
      </c>
      <c r="F499" s="175" t="str">
        <f>IF(op!F387=0,"",op!F387)</f>
        <v/>
      </c>
      <c r="G499" s="38" t="str">
        <f>IF(op!G387="","",op!G387+1)</f>
        <v/>
      </c>
      <c r="H499" s="1184" t="str">
        <f>IF(op!H387=0,"",op!H387)</f>
        <v/>
      </c>
      <c r="I499" s="38" t="str">
        <f>IF(op!I387=0,"",op!I387)</f>
        <v/>
      </c>
      <c r="J499" s="177" t="str">
        <f t="shared" si="264"/>
        <v/>
      </c>
      <c r="K499" s="1185" t="str">
        <f>IF(op!K387=0,0,op!K387)</f>
        <v/>
      </c>
      <c r="L499" s="872"/>
      <c r="M499" s="860" t="str">
        <f>IF(K499="","",IF(op!M387=0,0,op!M387))</f>
        <v/>
      </c>
      <c r="N499" s="860" t="str">
        <f>IF(K499="","",IF(op!N387=0,0,op!N387))</f>
        <v/>
      </c>
      <c r="O499" s="990" t="str">
        <f t="shared" si="257"/>
        <v/>
      </c>
      <c r="P499" s="991" t="str">
        <f t="shared" si="258"/>
        <v/>
      </c>
      <c r="Q499" s="991" t="str">
        <f t="shared" si="259"/>
        <v/>
      </c>
      <c r="R499" s="872"/>
      <c r="S499" s="934" t="str">
        <f t="shared" si="265"/>
        <v/>
      </c>
      <c r="T499" s="934" t="str">
        <f t="shared" si="266"/>
        <v/>
      </c>
      <c r="U499" s="1055" t="str">
        <f t="shared" si="260"/>
        <v/>
      </c>
      <c r="V499" s="6"/>
      <c r="Z499" s="979" t="str">
        <f t="shared" si="267"/>
        <v/>
      </c>
      <c r="AA499" s="980">
        <f>+tab!$C$156</f>
        <v>0.62</v>
      </c>
      <c r="AB499" s="981" t="e">
        <f t="shared" si="261"/>
        <v>#VALUE!</v>
      </c>
      <c r="AC499" s="981" t="e">
        <f t="shared" si="262"/>
        <v>#VALUE!</v>
      </c>
      <c r="AD499" s="981" t="e">
        <f t="shared" si="263"/>
        <v>#VALUE!</v>
      </c>
      <c r="AE499" s="982" t="e">
        <f t="shared" si="268"/>
        <v>#VALUE!</v>
      </c>
      <c r="AF499" s="982" t="e">
        <f t="shared" si="269"/>
        <v>#VALUE!</v>
      </c>
      <c r="AG499" s="983">
        <f>IF(H499&gt;8,tab!C$157,tab!C$160)</f>
        <v>0.5</v>
      </c>
      <c r="AH499" s="957">
        <f t="shared" si="270"/>
        <v>0</v>
      </c>
      <c r="AI499" s="957">
        <f t="shared" si="271"/>
        <v>0</v>
      </c>
      <c r="AJ499" s="984" t="e">
        <f t="shared" si="272"/>
        <v>#VALUE!</v>
      </c>
      <c r="AK499" s="960" t="e">
        <f t="shared" si="273"/>
        <v>#VALUE!</v>
      </c>
      <c r="AL499" s="959">
        <f t="shared" si="274"/>
        <v>30</v>
      </c>
      <c r="AM499" s="959">
        <f t="shared" si="255"/>
        <v>30</v>
      </c>
      <c r="AN499" s="985">
        <f t="shared" si="275"/>
        <v>0</v>
      </c>
      <c r="AU499" s="39"/>
      <c r="AV499" s="39"/>
    </row>
    <row r="500" spans="3:48" ht="13.15" customHeight="1" x14ac:dyDescent="0.2">
      <c r="C500" s="35"/>
      <c r="D500" s="175" t="str">
        <f>IF(op!D388=0,"",op!D388)</f>
        <v/>
      </c>
      <c r="E500" s="175" t="str">
        <f>IF(op!E388=0,"",op!E388)</f>
        <v/>
      </c>
      <c r="F500" s="175" t="str">
        <f>IF(op!F388=0,"",op!F388)</f>
        <v/>
      </c>
      <c r="G500" s="38" t="str">
        <f>IF(op!G388="","",op!G388+1)</f>
        <v/>
      </c>
      <c r="H500" s="1184" t="str">
        <f>IF(op!H388=0,"",op!H388)</f>
        <v/>
      </c>
      <c r="I500" s="38" t="str">
        <f>IF(op!I388=0,"",op!I388)</f>
        <v/>
      </c>
      <c r="J500" s="177" t="str">
        <f t="shared" si="264"/>
        <v/>
      </c>
      <c r="K500" s="1185" t="str">
        <f>IF(op!K388=0,0,op!K388)</f>
        <v/>
      </c>
      <c r="L500" s="872"/>
      <c r="M500" s="860" t="str">
        <f>IF(K500="","",IF(op!M388=0,0,op!M388))</f>
        <v/>
      </c>
      <c r="N500" s="860" t="str">
        <f>IF(K500="","",IF(op!N388=0,0,op!N388))</f>
        <v/>
      </c>
      <c r="O500" s="990" t="str">
        <f t="shared" si="257"/>
        <v/>
      </c>
      <c r="P500" s="991" t="str">
        <f t="shared" si="258"/>
        <v/>
      </c>
      <c r="Q500" s="991" t="str">
        <f t="shared" si="259"/>
        <v/>
      </c>
      <c r="R500" s="872"/>
      <c r="S500" s="934" t="str">
        <f t="shared" si="265"/>
        <v/>
      </c>
      <c r="T500" s="934" t="str">
        <f t="shared" si="266"/>
        <v/>
      </c>
      <c r="U500" s="1055" t="str">
        <f t="shared" si="260"/>
        <v/>
      </c>
      <c r="V500" s="6"/>
      <c r="Z500" s="979" t="str">
        <f t="shared" si="267"/>
        <v/>
      </c>
      <c r="AA500" s="980">
        <f>+tab!$C$156</f>
        <v>0.62</v>
      </c>
      <c r="AB500" s="981" t="e">
        <f t="shared" si="261"/>
        <v>#VALUE!</v>
      </c>
      <c r="AC500" s="981" t="e">
        <f t="shared" si="262"/>
        <v>#VALUE!</v>
      </c>
      <c r="AD500" s="981" t="e">
        <f t="shared" si="263"/>
        <v>#VALUE!</v>
      </c>
      <c r="AE500" s="982" t="e">
        <f t="shared" si="268"/>
        <v>#VALUE!</v>
      </c>
      <c r="AF500" s="982" t="e">
        <f t="shared" si="269"/>
        <v>#VALUE!</v>
      </c>
      <c r="AG500" s="983">
        <f>IF(H500&gt;8,tab!C$157,tab!C$160)</f>
        <v>0.5</v>
      </c>
      <c r="AH500" s="957">
        <f t="shared" si="270"/>
        <v>0</v>
      </c>
      <c r="AI500" s="957">
        <f t="shared" si="271"/>
        <v>0</v>
      </c>
      <c r="AJ500" s="984" t="e">
        <f t="shared" si="272"/>
        <v>#VALUE!</v>
      </c>
      <c r="AK500" s="960" t="e">
        <f t="shared" si="273"/>
        <v>#VALUE!</v>
      </c>
      <c r="AL500" s="959">
        <f t="shared" si="274"/>
        <v>30</v>
      </c>
      <c r="AM500" s="959">
        <f t="shared" si="255"/>
        <v>30</v>
      </c>
      <c r="AN500" s="985">
        <f t="shared" si="275"/>
        <v>0</v>
      </c>
      <c r="AU500" s="39"/>
      <c r="AV500" s="39"/>
    </row>
    <row r="501" spans="3:48" ht="13.15" customHeight="1" x14ac:dyDescent="0.2">
      <c r="C501" s="35"/>
      <c r="D501" s="175" t="str">
        <f>IF(op!D389=0,"",op!D389)</f>
        <v/>
      </c>
      <c r="E501" s="175" t="str">
        <f>IF(op!E389=0,"",op!E389)</f>
        <v/>
      </c>
      <c r="F501" s="175" t="str">
        <f>IF(op!F389=0,"",op!F389)</f>
        <v/>
      </c>
      <c r="G501" s="38" t="str">
        <f>IF(op!G389="","",op!G389+1)</f>
        <v/>
      </c>
      <c r="H501" s="1184" t="str">
        <f>IF(op!H389=0,"",op!H389)</f>
        <v/>
      </c>
      <c r="I501" s="38" t="str">
        <f>IF(op!I389=0,"",op!I389)</f>
        <v/>
      </c>
      <c r="J501" s="177" t="str">
        <f t="shared" si="264"/>
        <v/>
      </c>
      <c r="K501" s="1185" t="str">
        <f>IF(op!K389=0,0,op!K389)</f>
        <v/>
      </c>
      <c r="L501" s="872"/>
      <c r="M501" s="860" t="str">
        <f>IF(K501="","",IF(op!M389=0,0,op!M389))</f>
        <v/>
      </c>
      <c r="N501" s="860" t="str">
        <f>IF(K501="","",IF(op!N389=0,0,op!N389))</f>
        <v/>
      </c>
      <c r="O501" s="990" t="str">
        <f t="shared" si="257"/>
        <v/>
      </c>
      <c r="P501" s="991" t="str">
        <f t="shared" si="258"/>
        <v/>
      </c>
      <c r="Q501" s="991" t="str">
        <f t="shared" si="259"/>
        <v/>
      </c>
      <c r="R501" s="872"/>
      <c r="S501" s="934" t="str">
        <f t="shared" si="265"/>
        <v/>
      </c>
      <c r="T501" s="934" t="str">
        <f t="shared" si="266"/>
        <v/>
      </c>
      <c r="U501" s="1055" t="str">
        <f t="shared" si="260"/>
        <v/>
      </c>
      <c r="V501" s="6"/>
      <c r="Z501" s="979" t="str">
        <f t="shared" si="267"/>
        <v/>
      </c>
      <c r="AA501" s="980">
        <f>+tab!$C$156</f>
        <v>0.62</v>
      </c>
      <c r="AB501" s="981" t="e">
        <f t="shared" si="261"/>
        <v>#VALUE!</v>
      </c>
      <c r="AC501" s="981" t="e">
        <f t="shared" si="262"/>
        <v>#VALUE!</v>
      </c>
      <c r="AD501" s="981" t="e">
        <f t="shared" si="263"/>
        <v>#VALUE!</v>
      </c>
      <c r="AE501" s="982" t="e">
        <f t="shared" si="268"/>
        <v>#VALUE!</v>
      </c>
      <c r="AF501" s="982" t="e">
        <f t="shared" si="269"/>
        <v>#VALUE!</v>
      </c>
      <c r="AG501" s="983">
        <f>IF(H501&gt;8,tab!C$157,tab!C$160)</f>
        <v>0.5</v>
      </c>
      <c r="AH501" s="957">
        <f t="shared" si="270"/>
        <v>0</v>
      </c>
      <c r="AI501" s="957">
        <f t="shared" si="271"/>
        <v>0</v>
      </c>
      <c r="AJ501" s="984" t="e">
        <f t="shared" si="272"/>
        <v>#VALUE!</v>
      </c>
      <c r="AK501" s="960" t="e">
        <f t="shared" si="273"/>
        <v>#VALUE!</v>
      </c>
      <c r="AL501" s="959">
        <f t="shared" si="274"/>
        <v>30</v>
      </c>
      <c r="AM501" s="959">
        <f t="shared" si="255"/>
        <v>30</v>
      </c>
      <c r="AN501" s="985">
        <f t="shared" si="275"/>
        <v>0</v>
      </c>
      <c r="AU501" s="39"/>
      <c r="AV501" s="39"/>
    </row>
    <row r="502" spans="3:48" ht="13.15" customHeight="1" x14ac:dyDescent="0.2">
      <c r="C502" s="35"/>
      <c r="D502" s="175" t="str">
        <f>IF(op!D390=0,"",op!D390)</f>
        <v/>
      </c>
      <c r="E502" s="175" t="str">
        <f>IF(op!E390=0,"",op!E390)</f>
        <v/>
      </c>
      <c r="F502" s="175" t="str">
        <f>IF(op!F390=0,"",op!F390)</f>
        <v/>
      </c>
      <c r="G502" s="38" t="str">
        <f>IF(op!G390="","",op!G390+1)</f>
        <v/>
      </c>
      <c r="H502" s="1184" t="str">
        <f>IF(op!H390=0,"",op!H390)</f>
        <v/>
      </c>
      <c r="I502" s="38" t="str">
        <f>IF(op!I390=0,"",op!I390)</f>
        <v/>
      </c>
      <c r="J502" s="177" t="str">
        <f t="shared" si="264"/>
        <v/>
      </c>
      <c r="K502" s="1185" t="str">
        <f>IF(op!K390=0,0,op!K390)</f>
        <v/>
      </c>
      <c r="L502" s="872"/>
      <c r="M502" s="860" t="str">
        <f>IF(K502="","",IF(op!M390=0,0,op!M390))</f>
        <v/>
      </c>
      <c r="N502" s="860" t="str">
        <f>IF(K502="","",IF(op!N390=0,0,op!N390))</f>
        <v/>
      </c>
      <c r="O502" s="990" t="str">
        <f t="shared" si="257"/>
        <v/>
      </c>
      <c r="P502" s="991" t="str">
        <f t="shared" si="258"/>
        <v/>
      </c>
      <c r="Q502" s="991" t="str">
        <f t="shared" si="259"/>
        <v/>
      </c>
      <c r="R502" s="872"/>
      <c r="S502" s="934" t="str">
        <f t="shared" si="265"/>
        <v/>
      </c>
      <c r="T502" s="934" t="str">
        <f t="shared" si="266"/>
        <v/>
      </c>
      <c r="U502" s="1055" t="str">
        <f t="shared" si="260"/>
        <v/>
      </c>
      <c r="V502" s="6"/>
      <c r="Z502" s="979" t="str">
        <f t="shared" si="267"/>
        <v/>
      </c>
      <c r="AA502" s="980">
        <f>+tab!$C$156</f>
        <v>0.62</v>
      </c>
      <c r="AB502" s="981" t="e">
        <f t="shared" si="261"/>
        <v>#VALUE!</v>
      </c>
      <c r="AC502" s="981" t="e">
        <f t="shared" si="262"/>
        <v>#VALUE!</v>
      </c>
      <c r="AD502" s="981" t="e">
        <f t="shared" si="263"/>
        <v>#VALUE!</v>
      </c>
      <c r="AE502" s="982" t="e">
        <f t="shared" si="268"/>
        <v>#VALUE!</v>
      </c>
      <c r="AF502" s="982" t="e">
        <f t="shared" si="269"/>
        <v>#VALUE!</v>
      </c>
      <c r="AG502" s="983">
        <f>IF(H502&gt;8,tab!C$157,tab!C$160)</f>
        <v>0.5</v>
      </c>
      <c r="AH502" s="957">
        <f t="shared" si="270"/>
        <v>0</v>
      </c>
      <c r="AI502" s="957">
        <f t="shared" si="271"/>
        <v>0</v>
      </c>
      <c r="AJ502" s="984" t="e">
        <f t="shared" si="272"/>
        <v>#VALUE!</v>
      </c>
      <c r="AK502" s="960" t="e">
        <f t="shared" si="273"/>
        <v>#VALUE!</v>
      </c>
      <c r="AL502" s="959">
        <f t="shared" si="274"/>
        <v>30</v>
      </c>
      <c r="AM502" s="959">
        <f t="shared" si="255"/>
        <v>30</v>
      </c>
      <c r="AN502" s="985">
        <f t="shared" si="275"/>
        <v>0</v>
      </c>
      <c r="AU502" s="39"/>
      <c r="AV502" s="39"/>
    </row>
    <row r="503" spans="3:48" ht="13.15" customHeight="1" x14ac:dyDescent="0.2">
      <c r="C503" s="35"/>
      <c r="D503" s="175" t="str">
        <f>IF(op!D391=0,"",op!D391)</f>
        <v/>
      </c>
      <c r="E503" s="175" t="str">
        <f>IF(op!E391=0,"",op!E391)</f>
        <v/>
      </c>
      <c r="F503" s="175" t="str">
        <f>IF(op!F391=0,"",op!F391)</f>
        <v/>
      </c>
      <c r="G503" s="38" t="str">
        <f>IF(op!G391="","",op!G391+1)</f>
        <v/>
      </c>
      <c r="H503" s="1184" t="str">
        <f>IF(op!H391=0,"",op!H391)</f>
        <v/>
      </c>
      <c r="I503" s="38" t="str">
        <f>IF(op!I391=0,"",op!I391)</f>
        <v/>
      </c>
      <c r="J503" s="177" t="str">
        <f t="shared" si="264"/>
        <v/>
      </c>
      <c r="K503" s="1185" t="str">
        <f>IF(op!K391=0,0,op!K391)</f>
        <v/>
      </c>
      <c r="L503" s="872"/>
      <c r="M503" s="860" t="str">
        <f>IF(K503="","",IF(op!M391=0,0,op!M391))</f>
        <v/>
      </c>
      <c r="N503" s="860" t="str">
        <f>IF(K503="","",IF(op!N391=0,0,op!N391))</f>
        <v/>
      </c>
      <c r="O503" s="990" t="str">
        <f t="shared" si="257"/>
        <v/>
      </c>
      <c r="P503" s="991" t="str">
        <f t="shared" si="258"/>
        <v/>
      </c>
      <c r="Q503" s="991" t="str">
        <f t="shared" si="259"/>
        <v/>
      </c>
      <c r="R503" s="872"/>
      <c r="S503" s="934" t="str">
        <f t="shared" si="265"/>
        <v/>
      </c>
      <c r="T503" s="934" t="str">
        <f t="shared" si="266"/>
        <v/>
      </c>
      <c r="U503" s="1055" t="str">
        <f t="shared" si="260"/>
        <v/>
      </c>
      <c r="V503" s="6"/>
      <c r="Z503" s="979" t="str">
        <f t="shared" si="267"/>
        <v/>
      </c>
      <c r="AA503" s="980">
        <f>+tab!$C$156</f>
        <v>0.62</v>
      </c>
      <c r="AB503" s="981" t="e">
        <f t="shared" si="261"/>
        <v>#VALUE!</v>
      </c>
      <c r="AC503" s="981" t="e">
        <f t="shared" si="262"/>
        <v>#VALUE!</v>
      </c>
      <c r="AD503" s="981" t="e">
        <f t="shared" si="263"/>
        <v>#VALUE!</v>
      </c>
      <c r="AE503" s="982" t="e">
        <f t="shared" si="268"/>
        <v>#VALUE!</v>
      </c>
      <c r="AF503" s="982" t="e">
        <f t="shared" si="269"/>
        <v>#VALUE!</v>
      </c>
      <c r="AG503" s="983">
        <f>IF(H503&gt;8,tab!C$157,tab!C$160)</f>
        <v>0.5</v>
      </c>
      <c r="AH503" s="957">
        <f t="shared" si="270"/>
        <v>0</v>
      </c>
      <c r="AI503" s="957">
        <f t="shared" si="271"/>
        <v>0</v>
      </c>
      <c r="AJ503" s="984" t="e">
        <f t="shared" si="272"/>
        <v>#VALUE!</v>
      </c>
      <c r="AK503" s="960" t="e">
        <f t="shared" si="273"/>
        <v>#VALUE!</v>
      </c>
      <c r="AL503" s="959">
        <f t="shared" si="274"/>
        <v>30</v>
      </c>
      <c r="AM503" s="959">
        <f t="shared" si="255"/>
        <v>30</v>
      </c>
      <c r="AN503" s="985">
        <f t="shared" si="275"/>
        <v>0</v>
      </c>
      <c r="AU503" s="39"/>
      <c r="AV503" s="39"/>
    </row>
    <row r="504" spans="3:48" ht="13.15" customHeight="1" x14ac:dyDescent="0.2">
      <c r="C504" s="35"/>
      <c r="D504" s="175" t="str">
        <f>IF(op!D392=0,"",op!D392)</f>
        <v/>
      </c>
      <c r="E504" s="175" t="str">
        <f>IF(op!E392=0,"",op!E392)</f>
        <v/>
      </c>
      <c r="F504" s="175" t="str">
        <f>IF(op!F392=0,"",op!F392)</f>
        <v/>
      </c>
      <c r="G504" s="38" t="str">
        <f>IF(op!G392="","",op!G392+1)</f>
        <v/>
      </c>
      <c r="H504" s="1184" t="str">
        <f>IF(op!H392=0,"",op!H392)</f>
        <v/>
      </c>
      <c r="I504" s="38" t="str">
        <f>IF(op!I392=0,"",op!I392)</f>
        <v/>
      </c>
      <c r="J504" s="177" t="str">
        <f t="shared" si="264"/>
        <v/>
      </c>
      <c r="K504" s="1185" t="str">
        <f>IF(op!K392=0,0,op!K392)</f>
        <v/>
      </c>
      <c r="L504" s="872"/>
      <c r="M504" s="860" t="str">
        <f>IF(K504="","",IF(op!M392=0,0,op!M392))</f>
        <v/>
      </c>
      <c r="N504" s="860" t="str">
        <f>IF(K504="","",IF(op!N392=0,0,op!N392))</f>
        <v/>
      </c>
      <c r="O504" s="990" t="str">
        <f t="shared" si="257"/>
        <v/>
      </c>
      <c r="P504" s="991" t="str">
        <f t="shared" si="258"/>
        <v/>
      </c>
      <c r="Q504" s="991" t="str">
        <f t="shared" si="259"/>
        <v/>
      </c>
      <c r="R504" s="872"/>
      <c r="S504" s="934" t="str">
        <f t="shared" si="265"/>
        <v/>
      </c>
      <c r="T504" s="934" t="str">
        <f t="shared" si="266"/>
        <v/>
      </c>
      <c r="U504" s="1055" t="str">
        <f t="shared" si="260"/>
        <v/>
      </c>
      <c r="V504" s="6"/>
      <c r="Z504" s="979" t="str">
        <f t="shared" si="267"/>
        <v/>
      </c>
      <c r="AA504" s="980">
        <f>+tab!$C$156</f>
        <v>0.62</v>
      </c>
      <c r="AB504" s="981" t="e">
        <f t="shared" si="261"/>
        <v>#VALUE!</v>
      </c>
      <c r="AC504" s="981" t="e">
        <f t="shared" si="262"/>
        <v>#VALUE!</v>
      </c>
      <c r="AD504" s="981" t="e">
        <f t="shared" si="263"/>
        <v>#VALUE!</v>
      </c>
      <c r="AE504" s="982" t="e">
        <f t="shared" si="268"/>
        <v>#VALUE!</v>
      </c>
      <c r="AF504" s="982" t="e">
        <f t="shared" si="269"/>
        <v>#VALUE!</v>
      </c>
      <c r="AG504" s="983">
        <f>IF(H504&gt;8,tab!C$157,tab!C$160)</f>
        <v>0.5</v>
      </c>
      <c r="AH504" s="957">
        <f t="shared" si="270"/>
        <v>0</v>
      </c>
      <c r="AI504" s="957">
        <f t="shared" si="271"/>
        <v>0</v>
      </c>
      <c r="AJ504" s="984" t="e">
        <f t="shared" si="272"/>
        <v>#VALUE!</v>
      </c>
      <c r="AK504" s="960" t="e">
        <f t="shared" si="273"/>
        <v>#VALUE!</v>
      </c>
      <c r="AL504" s="959">
        <f t="shared" si="274"/>
        <v>30</v>
      </c>
      <c r="AM504" s="959">
        <f t="shared" si="255"/>
        <v>30</v>
      </c>
      <c r="AN504" s="985">
        <f t="shared" si="275"/>
        <v>0</v>
      </c>
      <c r="AU504" s="39"/>
      <c r="AV504" s="39"/>
    </row>
    <row r="505" spans="3:48" ht="13.15" customHeight="1" x14ac:dyDescent="0.2">
      <c r="C505" s="35"/>
      <c r="D505" s="175" t="str">
        <f>IF(op!D393=0,"",op!D393)</f>
        <v/>
      </c>
      <c r="E505" s="175" t="str">
        <f>IF(op!E393=0,"",op!E393)</f>
        <v/>
      </c>
      <c r="F505" s="175" t="str">
        <f>IF(op!F393=0,"",op!F393)</f>
        <v/>
      </c>
      <c r="G505" s="38" t="str">
        <f>IF(op!G393="","",op!G393+1)</f>
        <v/>
      </c>
      <c r="H505" s="1184" t="str">
        <f>IF(op!H393=0,"",op!H393)</f>
        <v/>
      </c>
      <c r="I505" s="38" t="str">
        <f>IF(op!I393=0,"",op!I393)</f>
        <v/>
      </c>
      <c r="J505" s="177" t="str">
        <f t="shared" si="264"/>
        <v/>
      </c>
      <c r="K505" s="1185" t="str">
        <f>IF(op!K393=0,0,op!K393)</f>
        <v/>
      </c>
      <c r="L505" s="872"/>
      <c r="M505" s="860" t="str">
        <f>IF(K505="","",IF(op!M393=0,0,op!M393))</f>
        <v/>
      </c>
      <c r="N505" s="860" t="str">
        <f>IF(K505="","",IF(op!N393=0,0,op!N393))</f>
        <v/>
      </c>
      <c r="O505" s="990" t="str">
        <f t="shared" si="257"/>
        <v/>
      </c>
      <c r="P505" s="991" t="str">
        <f t="shared" si="258"/>
        <v/>
      </c>
      <c r="Q505" s="991" t="str">
        <f t="shared" si="259"/>
        <v/>
      </c>
      <c r="R505" s="872"/>
      <c r="S505" s="934" t="str">
        <f t="shared" si="265"/>
        <v/>
      </c>
      <c r="T505" s="934" t="str">
        <f t="shared" si="266"/>
        <v/>
      </c>
      <c r="U505" s="1055" t="str">
        <f t="shared" si="260"/>
        <v/>
      </c>
      <c r="V505" s="6"/>
      <c r="Z505" s="979" t="str">
        <f t="shared" si="267"/>
        <v/>
      </c>
      <c r="AA505" s="980">
        <f>+tab!$C$156</f>
        <v>0.62</v>
      </c>
      <c r="AB505" s="981" t="e">
        <f t="shared" si="261"/>
        <v>#VALUE!</v>
      </c>
      <c r="AC505" s="981" t="e">
        <f t="shared" si="262"/>
        <v>#VALUE!</v>
      </c>
      <c r="AD505" s="981" t="e">
        <f t="shared" si="263"/>
        <v>#VALUE!</v>
      </c>
      <c r="AE505" s="982" t="e">
        <f t="shared" si="268"/>
        <v>#VALUE!</v>
      </c>
      <c r="AF505" s="982" t="e">
        <f t="shared" si="269"/>
        <v>#VALUE!</v>
      </c>
      <c r="AG505" s="983">
        <f>IF(H505&gt;8,tab!C$157,tab!C$160)</f>
        <v>0.5</v>
      </c>
      <c r="AH505" s="957">
        <f t="shared" si="270"/>
        <v>0</v>
      </c>
      <c r="AI505" s="957">
        <f t="shared" si="271"/>
        <v>0</v>
      </c>
      <c r="AJ505" s="984" t="e">
        <f t="shared" si="272"/>
        <v>#VALUE!</v>
      </c>
      <c r="AK505" s="960" t="e">
        <f t="shared" si="273"/>
        <v>#VALUE!</v>
      </c>
      <c r="AL505" s="959">
        <f t="shared" si="274"/>
        <v>30</v>
      </c>
      <c r="AM505" s="959">
        <f t="shared" si="255"/>
        <v>30</v>
      </c>
      <c r="AN505" s="985">
        <f t="shared" si="275"/>
        <v>0</v>
      </c>
      <c r="AU505" s="39"/>
      <c r="AV505" s="39"/>
    </row>
    <row r="506" spans="3:48" ht="13.15" customHeight="1" x14ac:dyDescent="0.2">
      <c r="C506" s="35"/>
      <c r="D506" s="175" t="str">
        <f>IF(op!D394=0,"",op!D394)</f>
        <v/>
      </c>
      <c r="E506" s="175" t="str">
        <f>IF(op!E394=0,"",op!E394)</f>
        <v/>
      </c>
      <c r="F506" s="175" t="str">
        <f>IF(op!F394=0,"",op!F394)</f>
        <v/>
      </c>
      <c r="G506" s="38" t="str">
        <f>IF(op!G394="","",op!G394+1)</f>
        <v/>
      </c>
      <c r="H506" s="1184" t="str">
        <f>IF(op!H394=0,"",op!H394)</f>
        <v/>
      </c>
      <c r="I506" s="38" t="str">
        <f>IF(op!I394=0,"",op!I394)</f>
        <v/>
      </c>
      <c r="J506" s="177" t="str">
        <f t="shared" si="264"/>
        <v/>
      </c>
      <c r="K506" s="1185" t="str">
        <f>IF(op!K394=0,0,op!K394)</f>
        <v/>
      </c>
      <c r="L506" s="872"/>
      <c r="M506" s="860" t="str">
        <f>IF(K506="","",IF(op!M394=0,0,op!M394))</f>
        <v/>
      </c>
      <c r="N506" s="860" t="str">
        <f>IF(K506="","",IF(op!N394=0,0,op!N394))</f>
        <v/>
      </c>
      <c r="O506" s="990" t="str">
        <f t="shared" si="257"/>
        <v/>
      </c>
      <c r="P506" s="991" t="str">
        <f t="shared" si="258"/>
        <v/>
      </c>
      <c r="Q506" s="991" t="str">
        <f t="shared" si="259"/>
        <v/>
      </c>
      <c r="R506" s="872"/>
      <c r="S506" s="934" t="str">
        <f t="shared" si="265"/>
        <v/>
      </c>
      <c r="T506" s="934" t="str">
        <f t="shared" si="266"/>
        <v/>
      </c>
      <c r="U506" s="1055" t="str">
        <f t="shared" si="260"/>
        <v/>
      </c>
      <c r="V506" s="6"/>
      <c r="Z506" s="979" t="str">
        <f t="shared" si="267"/>
        <v/>
      </c>
      <c r="AA506" s="980">
        <f>+tab!$C$156</f>
        <v>0.62</v>
      </c>
      <c r="AB506" s="981" t="e">
        <f t="shared" si="261"/>
        <v>#VALUE!</v>
      </c>
      <c r="AC506" s="981" t="e">
        <f t="shared" si="262"/>
        <v>#VALUE!</v>
      </c>
      <c r="AD506" s="981" t="e">
        <f t="shared" si="263"/>
        <v>#VALUE!</v>
      </c>
      <c r="AE506" s="982" t="e">
        <f t="shared" si="268"/>
        <v>#VALUE!</v>
      </c>
      <c r="AF506" s="982" t="e">
        <f t="shared" si="269"/>
        <v>#VALUE!</v>
      </c>
      <c r="AG506" s="983">
        <f>IF(H506&gt;8,tab!C$157,tab!C$160)</f>
        <v>0.5</v>
      </c>
      <c r="AH506" s="957">
        <f t="shared" si="270"/>
        <v>0</v>
      </c>
      <c r="AI506" s="957">
        <f t="shared" si="271"/>
        <v>0</v>
      </c>
      <c r="AJ506" s="984" t="e">
        <f t="shared" si="272"/>
        <v>#VALUE!</v>
      </c>
      <c r="AK506" s="960" t="e">
        <f t="shared" si="273"/>
        <v>#VALUE!</v>
      </c>
      <c r="AL506" s="959">
        <f t="shared" si="274"/>
        <v>30</v>
      </c>
      <c r="AM506" s="959">
        <f t="shared" si="255"/>
        <v>30</v>
      </c>
      <c r="AN506" s="985">
        <f t="shared" si="275"/>
        <v>0</v>
      </c>
      <c r="AU506" s="39"/>
      <c r="AV506" s="39"/>
    </row>
    <row r="507" spans="3:48" ht="13.15" customHeight="1" x14ac:dyDescent="0.2">
      <c r="C507" s="35"/>
      <c r="D507" s="175" t="str">
        <f>IF(op!D395=0,"",op!D395)</f>
        <v/>
      </c>
      <c r="E507" s="175" t="str">
        <f>IF(op!E395=0,"",op!E395)</f>
        <v/>
      </c>
      <c r="F507" s="175" t="str">
        <f>IF(op!F395=0,"",op!F395)</f>
        <v/>
      </c>
      <c r="G507" s="38" t="str">
        <f>IF(op!G395="","",op!G395+1)</f>
        <v/>
      </c>
      <c r="H507" s="1184" t="str">
        <f>IF(op!H395=0,"",op!H395)</f>
        <v/>
      </c>
      <c r="I507" s="38" t="str">
        <f>IF(op!I395=0,"",op!I395)</f>
        <v/>
      </c>
      <c r="J507" s="177" t="str">
        <f t="shared" si="264"/>
        <v/>
      </c>
      <c r="K507" s="1185" t="str">
        <f>IF(op!K395=0,0,op!K395)</f>
        <v/>
      </c>
      <c r="L507" s="872"/>
      <c r="M507" s="860" t="str">
        <f>IF(K507="","",IF(op!M395=0,0,op!M395))</f>
        <v/>
      </c>
      <c r="N507" s="860" t="str">
        <f>IF(K507="","",IF(op!N395=0,0,op!N395))</f>
        <v/>
      </c>
      <c r="O507" s="990" t="str">
        <f t="shared" si="257"/>
        <v/>
      </c>
      <c r="P507" s="991" t="str">
        <f t="shared" si="258"/>
        <v/>
      </c>
      <c r="Q507" s="991" t="str">
        <f t="shared" si="259"/>
        <v/>
      </c>
      <c r="R507" s="872"/>
      <c r="S507" s="934" t="str">
        <f t="shared" si="265"/>
        <v/>
      </c>
      <c r="T507" s="934" t="str">
        <f t="shared" si="266"/>
        <v/>
      </c>
      <c r="U507" s="1055" t="str">
        <f t="shared" si="260"/>
        <v/>
      </c>
      <c r="V507" s="6"/>
      <c r="Z507" s="979" t="str">
        <f t="shared" si="267"/>
        <v/>
      </c>
      <c r="AA507" s="980">
        <f>+tab!$C$156</f>
        <v>0.62</v>
      </c>
      <c r="AB507" s="981" t="e">
        <f t="shared" si="261"/>
        <v>#VALUE!</v>
      </c>
      <c r="AC507" s="981" t="e">
        <f t="shared" si="262"/>
        <v>#VALUE!</v>
      </c>
      <c r="AD507" s="981" t="e">
        <f t="shared" si="263"/>
        <v>#VALUE!</v>
      </c>
      <c r="AE507" s="982" t="e">
        <f t="shared" si="268"/>
        <v>#VALUE!</v>
      </c>
      <c r="AF507" s="982" t="e">
        <f t="shared" si="269"/>
        <v>#VALUE!</v>
      </c>
      <c r="AG507" s="983">
        <f>IF(H507&gt;8,tab!C$157,tab!C$160)</f>
        <v>0.5</v>
      </c>
      <c r="AH507" s="957">
        <f t="shared" si="270"/>
        <v>0</v>
      </c>
      <c r="AI507" s="957">
        <f t="shared" si="271"/>
        <v>0</v>
      </c>
      <c r="AJ507" s="984" t="e">
        <f t="shared" si="272"/>
        <v>#VALUE!</v>
      </c>
      <c r="AK507" s="960" t="e">
        <f t="shared" si="273"/>
        <v>#VALUE!</v>
      </c>
      <c r="AL507" s="959">
        <f t="shared" si="274"/>
        <v>30</v>
      </c>
      <c r="AM507" s="959">
        <f t="shared" si="255"/>
        <v>30</v>
      </c>
      <c r="AN507" s="985">
        <f t="shared" si="275"/>
        <v>0</v>
      </c>
      <c r="AU507" s="39"/>
      <c r="AV507" s="39"/>
    </row>
    <row r="508" spans="3:48" ht="13.15" customHeight="1" x14ac:dyDescent="0.2">
      <c r="C508" s="35"/>
      <c r="D508" s="175" t="str">
        <f>IF(op!D396=0,"",op!D396)</f>
        <v/>
      </c>
      <c r="E508" s="175" t="str">
        <f>IF(op!E396=0,"",op!E396)</f>
        <v/>
      </c>
      <c r="F508" s="175" t="str">
        <f>IF(op!F396=0,"",op!F396)</f>
        <v/>
      </c>
      <c r="G508" s="38" t="str">
        <f>IF(op!G396="","",op!G396+1)</f>
        <v/>
      </c>
      <c r="H508" s="1184" t="str">
        <f>IF(op!H396=0,"",op!H396)</f>
        <v/>
      </c>
      <c r="I508" s="38" t="str">
        <f>IF(op!I396=0,"",op!I396)</f>
        <v/>
      </c>
      <c r="J508" s="177" t="str">
        <f t="shared" si="264"/>
        <v/>
      </c>
      <c r="K508" s="1185" t="str">
        <f>IF(op!K396=0,0,op!K396)</f>
        <v/>
      </c>
      <c r="L508" s="872"/>
      <c r="M508" s="860" t="str">
        <f>IF(K508="","",IF(op!M396=0,0,op!M396))</f>
        <v/>
      </c>
      <c r="N508" s="860" t="str">
        <f>IF(K508="","",IF(op!N396=0,0,op!N396))</f>
        <v/>
      </c>
      <c r="O508" s="990" t="str">
        <f t="shared" si="257"/>
        <v/>
      </c>
      <c r="P508" s="991" t="str">
        <f t="shared" si="258"/>
        <v/>
      </c>
      <c r="Q508" s="991" t="str">
        <f t="shared" si="259"/>
        <v/>
      </c>
      <c r="R508" s="872"/>
      <c r="S508" s="934" t="str">
        <f t="shared" si="265"/>
        <v/>
      </c>
      <c r="T508" s="934" t="str">
        <f t="shared" si="266"/>
        <v/>
      </c>
      <c r="U508" s="1055" t="str">
        <f t="shared" si="260"/>
        <v/>
      </c>
      <c r="V508" s="6"/>
      <c r="Z508" s="979" t="str">
        <f t="shared" si="267"/>
        <v/>
      </c>
      <c r="AA508" s="980">
        <f>+tab!$C$156</f>
        <v>0.62</v>
      </c>
      <c r="AB508" s="981" t="e">
        <f t="shared" si="261"/>
        <v>#VALUE!</v>
      </c>
      <c r="AC508" s="981" t="e">
        <f t="shared" si="262"/>
        <v>#VALUE!</v>
      </c>
      <c r="AD508" s="981" t="e">
        <f t="shared" si="263"/>
        <v>#VALUE!</v>
      </c>
      <c r="AE508" s="982" t="e">
        <f t="shared" si="268"/>
        <v>#VALUE!</v>
      </c>
      <c r="AF508" s="982" t="e">
        <f t="shared" si="269"/>
        <v>#VALUE!</v>
      </c>
      <c r="AG508" s="983">
        <f>IF(H508&gt;8,tab!C$157,tab!C$160)</f>
        <v>0.5</v>
      </c>
      <c r="AH508" s="957">
        <f t="shared" si="270"/>
        <v>0</v>
      </c>
      <c r="AI508" s="957">
        <f t="shared" si="271"/>
        <v>0</v>
      </c>
      <c r="AJ508" s="984" t="e">
        <f t="shared" si="272"/>
        <v>#VALUE!</v>
      </c>
      <c r="AK508" s="960" t="e">
        <f t="shared" si="273"/>
        <v>#VALUE!</v>
      </c>
      <c r="AL508" s="959">
        <f t="shared" si="274"/>
        <v>30</v>
      </c>
      <c r="AM508" s="959">
        <f t="shared" si="255"/>
        <v>30</v>
      </c>
      <c r="AN508" s="985">
        <f t="shared" si="275"/>
        <v>0</v>
      </c>
      <c r="AU508" s="39"/>
      <c r="AV508" s="39"/>
    </row>
    <row r="509" spans="3:48" ht="13.15" customHeight="1" x14ac:dyDescent="0.2">
      <c r="C509" s="35"/>
      <c r="D509" s="175" t="str">
        <f>IF(op!D397=0,"",op!D397)</f>
        <v/>
      </c>
      <c r="E509" s="175" t="str">
        <f>IF(op!E397=0,"",op!E397)</f>
        <v/>
      </c>
      <c r="F509" s="175" t="str">
        <f>IF(op!F397=0,"",op!F397)</f>
        <v/>
      </c>
      <c r="G509" s="38" t="str">
        <f>IF(op!G397="","",op!G397+1)</f>
        <v/>
      </c>
      <c r="H509" s="1184" t="str">
        <f>IF(op!H397=0,"",op!H397)</f>
        <v/>
      </c>
      <c r="I509" s="38" t="str">
        <f>IF(op!I397=0,"",op!I397)</f>
        <v/>
      </c>
      <c r="J509" s="177" t="str">
        <f t="shared" si="264"/>
        <v/>
      </c>
      <c r="K509" s="1185" t="str">
        <f>IF(op!K397=0,0,op!K397)</f>
        <v/>
      </c>
      <c r="L509" s="872"/>
      <c r="M509" s="860" t="str">
        <f>IF(K509="","",IF(op!M397=0,0,op!M397))</f>
        <v/>
      </c>
      <c r="N509" s="860" t="str">
        <f>IF(K509="","",IF(op!N397=0,0,op!N397))</f>
        <v/>
      </c>
      <c r="O509" s="990" t="str">
        <f t="shared" si="257"/>
        <v/>
      </c>
      <c r="P509" s="991" t="str">
        <f t="shared" si="258"/>
        <v/>
      </c>
      <c r="Q509" s="991" t="str">
        <f t="shared" si="259"/>
        <v/>
      </c>
      <c r="R509" s="872"/>
      <c r="S509" s="934" t="str">
        <f t="shared" si="265"/>
        <v/>
      </c>
      <c r="T509" s="934" t="str">
        <f t="shared" si="266"/>
        <v/>
      </c>
      <c r="U509" s="1055" t="str">
        <f t="shared" si="260"/>
        <v/>
      </c>
      <c r="V509" s="6"/>
      <c r="Z509" s="979" t="str">
        <f t="shared" si="267"/>
        <v/>
      </c>
      <c r="AA509" s="980">
        <f>+tab!$C$156</f>
        <v>0.62</v>
      </c>
      <c r="AB509" s="981" t="e">
        <f t="shared" si="261"/>
        <v>#VALUE!</v>
      </c>
      <c r="AC509" s="981" t="e">
        <f t="shared" si="262"/>
        <v>#VALUE!</v>
      </c>
      <c r="AD509" s="981" t="e">
        <f t="shared" si="263"/>
        <v>#VALUE!</v>
      </c>
      <c r="AE509" s="982" t="e">
        <f t="shared" si="268"/>
        <v>#VALUE!</v>
      </c>
      <c r="AF509" s="982" t="e">
        <f t="shared" si="269"/>
        <v>#VALUE!</v>
      </c>
      <c r="AG509" s="983">
        <f>IF(H509&gt;8,tab!C$157,tab!C$160)</f>
        <v>0.5</v>
      </c>
      <c r="AH509" s="957">
        <f t="shared" si="270"/>
        <v>0</v>
      </c>
      <c r="AI509" s="957">
        <f t="shared" si="271"/>
        <v>0</v>
      </c>
      <c r="AJ509" s="984" t="e">
        <f t="shared" si="272"/>
        <v>#VALUE!</v>
      </c>
      <c r="AK509" s="960" t="e">
        <f t="shared" si="273"/>
        <v>#VALUE!</v>
      </c>
      <c r="AL509" s="959">
        <f t="shared" si="274"/>
        <v>30</v>
      </c>
      <c r="AM509" s="959">
        <f t="shared" si="255"/>
        <v>30</v>
      </c>
      <c r="AN509" s="985">
        <f t="shared" si="275"/>
        <v>0</v>
      </c>
      <c r="AU509" s="39"/>
      <c r="AV509" s="39"/>
    </row>
    <row r="510" spans="3:48" ht="13.15" customHeight="1" x14ac:dyDescent="0.2">
      <c r="C510" s="35"/>
      <c r="D510" s="175" t="str">
        <f>IF(op!D398=0,"",op!D398)</f>
        <v/>
      </c>
      <c r="E510" s="175" t="str">
        <f>IF(op!E398=0,"",op!E398)</f>
        <v/>
      </c>
      <c r="F510" s="175" t="str">
        <f>IF(op!F398=0,"",op!F398)</f>
        <v/>
      </c>
      <c r="G510" s="38" t="str">
        <f>IF(op!G398="","",op!G398+1)</f>
        <v/>
      </c>
      <c r="H510" s="1184" t="str">
        <f>IF(op!H398=0,"",op!H398)</f>
        <v/>
      </c>
      <c r="I510" s="38" t="str">
        <f>IF(op!I398=0,"",op!I398)</f>
        <v/>
      </c>
      <c r="J510" s="177" t="str">
        <f t="shared" si="264"/>
        <v/>
      </c>
      <c r="K510" s="1185" t="str">
        <f>IF(op!K398=0,0,op!K398)</f>
        <v/>
      </c>
      <c r="L510" s="872"/>
      <c r="M510" s="860" t="str">
        <f>IF(K510="","",IF(op!M398=0,0,op!M398))</f>
        <v/>
      </c>
      <c r="N510" s="860" t="str">
        <f>IF(K510="","",IF(op!N398=0,0,op!N398))</f>
        <v/>
      </c>
      <c r="O510" s="990" t="str">
        <f t="shared" si="257"/>
        <v/>
      </c>
      <c r="P510" s="991" t="str">
        <f t="shared" si="258"/>
        <v/>
      </c>
      <c r="Q510" s="991" t="str">
        <f t="shared" si="259"/>
        <v/>
      </c>
      <c r="R510" s="872"/>
      <c r="S510" s="934" t="str">
        <f t="shared" si="265"/>
        <v/>
      </c>
      <c r="T510" s="934" t="str">
        <f t="shared" si="266"/>
        <v/>
      </c>
      <c r="U510" s="1055" t="str">
        <f t="shared" si="260"/>
        <v/>
      </c>
      <c r="V510" s="6"/>
      <c r="Z510" s="979" t="str">
        <f t="shared" si="267"/>
        <v/>
      </c>
      <c r="AA510" s="980">
        <f>+tab!$C$156</f>
        <v>0.62</v>
      </c>
      <c r="AB510" s="981" t="e">
        <f t="shared" si="261"/>
        <v>#VALUE!</v>
      </c>
      <c r="AC510" s="981" t="e">
        <f t="shared" si="262"/>
        <v>#VALUE!</v>
      </c>
      <c r="AD510" s="981" t="e">
        <f t="shared" si="263"/>
        <v>#VALUE!</v>
      </c>
      <c r="AE510" s="982" t="e">
        <f t="shared" si="268"/>
        <v>#VALUE!</v>
      </c>
      <c r="AF510" s="982" t="e">
        <f t="shared" si="269"/>
        <v>#VALUE!</v>
      </c>
      <c r="AG510" s="983">
        <f>IF(H510&gt;8,tab!C$157,tab!C$160)</f>
        <v>0.5</v>
      </c>
      <c r="AH510" s="957">
        <f t="shared" si="270"/>
        <v>0</v>
      </c>
      <c r="AI510" s="957">
        <f t="shared" si="271"/>
        <v>0</v>
      </c>
      <c r="AJ510" s="984" t="e">
        <f t="shared" si="272"/>
        <v>#VALUE!</v>
      </c>
      <c r="AK510" s="960" t="e">
        <f t="shared" si="273"/>
        <v>#VALUE!</v>
      </c>
      <c r="AL510" s="959">
        <f t="shared" si="274"/>
        <v>30</v>
      </c>
      <c r="AM510" s="959">
        <f t="shared" si="255"/>
        <v>30</v>
      </c>
      <c r="AN510" s="985">
        <f t="shared" si="275"/>
        <v>0</v>
      </c>
      <c r="AU510" s="39"/>
      <c r="AV510" s="39"/>
    </row>
    <row r="511" spans="3:48" ht="13.15" customHeight="1" x14ac:dyDescent="0.2">
      <c r="C511" s="35"/>
      <c r="D511" s="175" t="str">
        <f>IF(op!D399=0,"",op!D399)</f>
        <v/>
      </c>
      <c r="E511" s="175" t="str">
        <f>IF(op!E399=0,"",op!E399)</f>
        <v/>
      </c>
      <c r="F511" s="175" t="str">
        <f>IF(op!F399=0,"",op!F399)</f>
        <v/>
      </c>
      <c r="G511" s="38" t="str">
        <f>IF(op!G399="","",op!G399+1)</f>
        <v/>
      </c>
      <c r="H511" s="1184" t="str">
        <f>IF(op!H399=0,"",op!H399)</f>
        <v/>
      </c>
      <c r="I511" s="38" t="str">
        <f>IF(op!I399=0,"",op!I399)</f>
        <v/>
      </c>
      <c r="J511" s="177" t="str">
        <f t="shared" si="264"/>
        <v/>
      </c>
      <c r="K511" s="1185" t="str">
        <f>IF(op!K399=0,0,op!K399)</f>
        <v/>
      </c>
      <c r="L511" s="872"/>
      <c r="M511" s="860" t="str">
        <f>IF(K511="","",IF(op!M399=0,0,op!M399))</f>
        <v/>
      </c>
      <c r="N511" s="860" t="str">
        <f>IF(K511="","",IF(op!N399=0,0,op!N399))</f>
        <v/>
      </c>
      <c r="O511" s="990" t="str">
        <f t="shared" si="257"/>
        <v/>
      </c>
      <c r="P511" s="991" t="str">
        <f t="shared" si="258"/>
        <v/>
      </c>
      <c r="Q511" s="991" t="str">
        <f t="shared" si="259"/>
        <v/>
      </c>
      <c r="R511" s="872"/>
      <c r="S511" s="934" t="str">
        <f t="shared" si="265"/>
        <v/>
      </c>
      <c r="T511" s="934" t="str">
        <f t="shared" si="266"/>
        <v/>
      </c>
      <c r="U511" s="1055" t="str">
        <f t="shared" si="260"/>
        <v/>
      </c>
      <c r="V511" s="6"/>
      <c r="Z511" s="979" t="str">
        <f t="shared" si="267"/>
        <v/>
      </c>
      <c r="AA511" s="980">
        <f>+tab!$C$156</f>
        <v>0.62</v>
      </c>
      <c r="AB511" s="981" t="e">
        <f t="shared" si="261"/>
        <v>#VALUE!</v>
      </c>
      <c r="AC511" s="981" t="e">
        <f t="shared" si="262"/>
        <v>#VALUE!</v>
      </c>
      <c r="AD511" s="981" t="e">
        <f t="shared" si="263"/>
        <v>#VALUE!</v>
      </c>
      <c r="AE511" s="982" t="e">
        <f t="shared" si="268"/>
        <v>#VALUE!</v>
      </c>
      <c r="AF511" s="982" t="e">
        <f t="shared" si="269"/>
        <v>#VALUE!</v>
      </c>
      <c r="AG511" s="983">
        <f>IF(H511&gt;8,tab!C$157,tab!C$160)</f>
        <v>0.5</v>
      </c>
      <c r="AH511" s="957">
        <f t="shared" si="270"/>
        <v>0</v>
      </c>
      <c r="AI511" s="957">
        <f t="shared" si="271"/>
        <v>0</v>
      </c>
      <c r="AJ511" s="984" t="e">
        <f t="shared" si="272"/>
        <v>#VALUE!</v>
      </c>
      <c r="AK511" s="960" t="e">
        <f t="shared" si="273"/>
        <v>#VALUE!</v>
      </c>
      <c r="AL511" s="959">
        <f t="shared" si="274"/>
        <v>30</v>
      </c>
      <c r="AM511" s="959">
        <f t="shared" si="255"/>
        <v>30</v>
      </c>
      <c r="AN511" s="985">
        <f t="shared" si="275"/>
        <v>0</v>
      </c>
      <c r="AU511" s="39"/>
      <c r="AV511" s="39"/>
    </row>
    <row r="512" spans="3:48" ht="13.15" customHeight="1" x14ac:dyDescent="0.2">
      <c r="C512" s="35"/>
      <c r="D512" s="175" t="str">
        <f>IF(op!D400=0,"",op!D400)</f>
        <v/>
      </c>
      <c r="E512" s="175" t="str">
        <f>IF(op!E400=0,"",op!E400)</f>
        <v/>
      </c>
      <c r="F512" s="175" t="str">
        <f>IF(op!F400=0,"",op!F400)</f>
        <v/>
      </c>
      <c r="G512" s="38" t="str">
        <f>IF(op!G400="","",op!G400+1)</f>
        <v/>
      </c>
      <c r="H512" s="1184" t="str">
        <f>IF(op!H400=0,"",op!H400)</f>
        <v/>
      </c>
      <c r="I512" s="38" t="str">
        <f>IF(op!I400=0,"",op!I400)</f>
        <v/>
      </c>
      <c r="J512" s="177" t="str">
        <f t="shared" si="264"/>
        <v/>
      </c>
      <c r="K512" s="1185" t="str">
        <f>IF(op!K400=0,0,op!K400)</f>
        <v/>
      </c>
      <c r="L512" s="872"/>
      <c r="M512" s="860" t="str">
        <f>IF(K512="","",IF(op!M400=0,0,op!M400))</f>
        <v/>
      </c>
      <c r="N512" s="860" t="str">
        <f>IF(K512="","",IF(op!N400=0,0,op!N400))</f>
        <v/>
      </c>
      <c r="O512" s="990" t="str">
        <f t="shared" si="257"/>
        <v/>
      </c>
      <c r="P512" s="991" t="str">
        <f t="shared" si="258"/>
        <v/>
      </c>
      <c r="Q512" s="991" t="str">
        <f t="shared" si="259"/>
        <v/>
      </c>
      <c r="R512" s="872"/>
      <c r="S512" s="934" t="str">
        <f t="shared" si="265"/>
        <v/>
      </c>
      <c r="T512" s="934" t="str">
        <f t="shared" si="266"/>
        <v/>
      </c>
      <c r="U512" s="1055" t="str">
        <f t="shared" si="260"/>
        <v/>
      </c>
      <c r="V512" s="6"/>
      <c r="Z512" s="979" t="str">
        <f t="shared" si="267"/>
        <v/>
      </c>
      <c r="AA512" s="980">
        <f>+tab!$C$156</f>
        <v>0.62</v>
      </c>
      <c r="AB512" s="981" t="e">
        <f t="shared" si="261"/>
        <v>#VALUE!</v>
      </c>
      <c r="AC512" s="981" t="e">
        <f t="shared" si="262"/>
        <v>#VALUE!</v>
      </c>
      <c r="AD512" s="981" t="e">
        <f t="shared" si="263"/>
        <v>#VALUE!</v>
      </c>
      <c r="AE512" s="982" t="e">
        <f t="shared" si="268"/>
        <v>#VALUE!</v>
      </c>
      <c r="AF512" s="982" t="e">
        <f t="shared" si="269"/>
        <v>#VALUE!</v>
      </c>
      <c r="AG512" s="983">
        <f>IF(H512&gt;8,tab!C$157,tab!C$160)</f>
        <v>0.5</v>
      </c>
      <c r="AH512" s="957">
        <f t="shared" si="270"/>
        <v>0</v>
      </c>
      <c r="AI512" s="957">
        <f t="shared" si="271"/>
        <v>0</v>
      </c>
      <c r="AJ512" s="984" t="e">
        <f t="shared" si="272"/>
        <v>#VALUE!</v>
      </c>
      <c r="AK512" s="960" t="e">
        <f t="shared" si="273"/>
        <v>#VALUE!</v>
      </c>
      <c r="AL512" s="959">
        <f t="shared" si="274"/>
        <v>30</v>
      </c>
      <c r="AM512" s="959">
        <f t="shared" si="255"/>
        <v>30</v>
      </c>
      <c r="AN512" s="985">
        <f t="shared" si="275"/>
        <v>0</v>
      </c>
      <c r="AU512" s="39"/>
      <c r="AV512" s="39"/>
    </row>
    <row r="513" spans="3:48" ht="13.15" customHeight="1" x14ac:dyDescent="0.2">
      <c r="C513" s="35"/>
      <c r="D513" s="175" t="str">
        <f>IF(op!D401=0,"",op!D401)</f>
        <v/>
      </c>
      <c r="E513" s="175" t="str">
        <f>IF(op!E401=0,"",op!E401)</f>
        <v/>
      </c>
      <c r="F513" s="175" t="str">
        <f>IF(op!F401=0,"",op!F401)</f>
        <v/>
      </c>
      <c r="G513" s="38" t="str">
        <f>IF(op!G401="","",op!G401+1)</f>
        <v/>
      </c>
      <c r="H513" s="1184" t="str">
        <f>IF(op!H401=0,"",op!H401)</f>
        <v/>
      </c>
      <c r="I513" s="38" t="str">
        <f>IF(op!I401=0,"",op!I401)</f>
        <v/>
      </c>
      <c r="J513" s="177" t="str">
        <f t="shared" si="264"/>
        <v/>
      </c>
      <c r="K513" s="1185" t="str">
        <f>IF(op!K401=0,0,op!K401)</f>
        <v/>
      </c>
      <c r="L513" s="872"/>
      <c r="M513" s="860" t="str">
        <f>IF(K513="","",IF(op!M401=0,0,op!M401))</f>
        <v/>
      </c>
      <c r="N513" s="860" t="str">
        <f>IF(K513="","",IF(op!N401=0,0,op!N401))</f>
        <v/>
      </c>
      <c r="O513" s="990" t="str">
        <f t="shared" si="257"/>
        <v/>
      </c>
      <c r="P513" s="991" t="str">
        <f t="shared" si="258"/>
        <v/>
      </c>
      <c r="Q513" s="991" t="str">
        <f t="shared" si="259"/>
        <v/>
      </c>
      <c r="R513" s="872"/>
      <c r="S513" s="934" t="str">
        <f t="shared" si="265"/>
        <v/>
      </c>
      <c r="T513" s="934" t="str">
        <f t="shared" si="266"/>
        <v/>
      </c>
      <c r="U513" s="1055" t="str">
        <f t="shared" si="260"/>
        <v/>
      </c>
      <c r="V513" s="6"/>
      <c r="Z513" s="979" t="str">
        <f t="shared" si="267"/>
        <v/>
      </c>
      <c r="AA513" s="980">
        <f>+tab!$C$156</f>
        <v>0.62</v>
      </c>
      <c r="AB513" s="981" t="e">
        <f t="shared" si="261"/>
        <v>#VALUE!</v>
      </c>
      <c r="AC513" s="981" t="e">
        <f t="shared" si="262"/>
        <v>#VALUE!</v>
      </c>
      <c r="AD513" s="981" t="e">
        <f t="shared" si="263"/>
        <v>#VALUE!</v>
      </c>
      <c r="AE513" s="982" t="e">
        <f t="shared" si="268"/>
        <v>#VALUE!</v>
      </c>
      <c r="AF513" s="982" t="e">
        <f t="shared" si="269"/>
        <v>#VALUE!</v>
      </c>
      <c r="AG513" s="983">
        <f>IF(H513&gt;8,tab!C$157,tab!C$160)</f>
        <v>0.5</v>
      </c>
      <c r="AH513" s="957">
        <f t="shared" si="270"/>
        <v>0</v>
      </c>
      <c r="AI513" s="957">
        <f t="shared" si="271"/>
        <v>0</v>
      </c>
      <c r="AJ513" s="984" t="e">
        <f t="shared" si="272"/>
        <v>#VALUE!</v>
      </c>
      <c r="AK513" s="960" t="e">
        <f t="shared" si="273"/>
        <v>#VALUE!</v>
      </c>
      <c r="AL513" s="959">
        <f t="shared" si="274"/>
        <v>30</v>
      </c>
      <c r="AM513" s="959">
        <f t="shared" si="255"/>
        <v>30</v>
      </c>
      <c r="AN513" s="985">
        <f t="shared" si="275"/>
        <v>0</v>
      </c>
      <c r="AU513" s="39"/>
      <c r="AV513" s="39"/>
    </row>
    <row r="514" spans="3:48" ht="13.15" customHeight="1" x14ac:dyDescent="0.2">
      <c r="C514" s="35"/>
      <c r="D514" s="175" t="str">
        <f>IF(op!D402=0,"",op!D402)</f>
        <v/>
      </c>
      <c r="E514" s="175" t="str">
        <f>IF(op!E402=0,"",op!E402)</f>
        <v/>
      </c>
      <c r="F514" s="175" t="str">
        <f>IF(op!F402=0,"",op!F402)</f>
        <v/>
      </c>
      <c r="G514" s="38" t="str">
        <f>IF(op!G402="","",op!G402+1)</f>
        <v/>
      </c>
      <c r="H514" s="1184" t="str">
        <f>IF(op!H402=0,"",op!H402)</f>
        <v/>
      </c>
      <c r="I514" s="38" t="str">
        <f>IF(op!I402=0,"",op!I402)</f>
        <v/>
      </c>
      <c r="J514" s="177" t="str">
        <f t="shared" si="264"/>
        <v/>
      </c>
      <c r="K514" s="1185" t="str">
        <f>IF(op!K402=0,0,op!K402)</f>
        <v/>
      </c>
      <c r="L514" s="872"/>
      <c r="M514" s="860" t="str">
        <f>IF(K514="","",IF(op!M402=0,0,op!M402))</f>
        <v/>
      </c>
      <c r="N514" s="860" t="str">
        <f>IF(K514="","",IF(op!N402=0,0,op!N402))</f>
        <v/>
      </c>
      <c r="O514" s="990" t="str">
        <f t="shared" si="257"/>
        <v/>
      </c>
      <c r="P514" s="991" t="str">
        <f t="shared" si="258"/>
        <v/>
      </c>
      <c r="Q514" s="991" t="str">
        <f t="shared" si="259"/>
        <v/>
      </c>
      <c r="R514" s="872"/>
      <c r="S514" s="934" t="str">
        <f t="shared" si="265"/>
        <v/>
      </c>
      <c r="T514" s="934" t="str">
        <f t="shared" si="266"/>
        <v/>
      </c>
      <c r="U514" s="1055" t="str">
        <f t="shared" si="260"/>
        <v/>
      </c>
      <c r="V514" s="6"/>
      <c r="Z514" s="979" t="str">
        <f t="shared" si="267"/>
        <v/>
      </c>
      <c r="AA514" s="980">
        <f>+tab!$C$156</f>
        <v>0.62</v>
      </c>
      <c r="AB514" s="981" t="e">
        <f t="shared" si="261"/>
        <v>#VALUE!</v>
      </c>
      <c r="AC514" s="981" t="e">
        <f t="shared" si="262"/>
        <v>#VALUE!</v>
      </c>
      <c r="AD514" s="981" t="e">
        <f t="shared" si="263"/>
        <v>#VALUE!</v>
      </c>
      <c r="AE514" s="982" t="e">
        <f t="shared" si="268"/>
        <v>#VALUE!</v>
      </c>
      <c r="AF514" s="982" t="e">
        <f t="shared" si="269"/>
        <v>#VALUE!</v>
      </c>
      <c r="AG514" s="983">
        <f>IF(H514&gt;8,tab!C$157,tab!C$160)</f>
        <v>0.5</v>
      </c>
      <c r="AH514" s="957">
        <f t="shared" si="270"/>
        <v>0</v>
      </c>
      <c r="AI514" s="957">
        <f t="shared" si="271"/>
        <v>0</v>
      </c>
      <c r="AJ514" s="984" t="e">
        <f t="shared" si="272"/>
        <v>#VALUE!</v>
      </c>
      <c r="AK514" s="960" t="e">
        <f t="shared" si="273"/>
        <v>#VALUE!</v>
      </c>
      <c r="AL514" s="959">
        <f t="shared" si="274"/>
        <v>30</v>
      </c>
      <c r="AM514" s="959">
        <f t="shared" si="255"/>
        <v>30</v>
      </c>
      <c r="AN514" s="985">
        <f t="shared" si="275"/>
        <v>0</v>
      </c>
      <c r="AU514" s="39"/>
      <c r="AV514" s="39"/>
    </row>
    <row r="515" spans="3:48" ht="13.15" customHeight="1" x14ac:dyDescent="0.2">
      <c r="C515" s="35"/>
      <c r="D515" s="175" t="str">
        <f>IF(op!D403=0,"",op!D403)</f>
        <v/>
      </c>
      <c r="E515" s="175" t="str">
        <f>IF(op!E403=0,"",op!E403)</f>
        <v/>
      </c>
      <c r="F515" s="175" t="str">
        <f>IF(op!F403=0,"",op!F403)</f>
        <v/>
      </c>
      <c r="G515" s="38" t="str">
        <f>IF(op!G403="","",op!G403+1)</f>
        <v/>
      </c>
      <c r="H515" s="1184" t="str">
        <f>IF(op!H403=0,"",op!H403)</f>
        <v/>
      </c>
      <c r="I515" s="38" t="str">
        <f>IF(op!I403=0,"",op!I403)</f>
        <v/>
      </c>
      <c r="J515" s="177" t="str">
        <f t="shared" si="264"/>
        <v/>
      </c>
      <c r="K515" s="1185" t="str">
        <f>IF(op!K403=0,0,op!K403)</f>
        <v/>
      </c>
      <c r="L515" s="872"/>
      <c r="M515" s="860" t="str">
        <f>IF(K515="","",IF(op!M403=0,0,op!M403))</f>
        <v/>
      </c>
      <c r="N515" s="860" t="str">
        <f>IF(K515="","",IF(op!N403=0,0,op!N403))</f>
        <v/>
      </c>
      <c r="O515" s="990" t="str">
        <f t="shared" si="257"/>
        <v/>
      </c>
      <c r="P515" s="991" t="str">
        <f t="shared" si="258"/>
        <v/>
      </c>
      <c r="Q515" s="991" t="str">
        <f t="shared" si="259"/>
        <v/>
      </c>
      <c r="R515" s="872"/>
      <c r="S515" s="934" t="str">
        <f t="shared" si="265"/>
        <v/>
      </c>
      <c r="T515" s="934" t="str">
        <f t="shared" si="266"/>
        <v/>
      </c>
      <c r="U515" s="1055" t="str">
        <f t="shared" si="260"/>
        <v/>
      </c>
      <c r="V515" s="6"/>
      <c r="Z515" s="979" t="str">
        <f t="shared" si="267"/>
        <v/>
      </c>
      <c r="AA515" s="980">
        <f>+tab!$C$156</f>
        <v>0.62</v>
      </c>
      <c r="AB515" s="981" t="e">
        <f t="shared" si="261"/>
        <v>#VALUE!</v>
      </c>
      <c r="AC515" s="981" t="e">
        <f t="shared" si="262"/>
        <v>#VALUE!</v>
      </c>
      <c r="AD515" s="981" t="e">
        <f t="shared" si="263"/>
        <v>#VALUE!</v>
      </c>
      <c r="AE515" s="982" t="e">
        <f t="shared" si="268"/>
        <v>#VALUE!</v>
      </c>
      <c r="AF515" s="982" t="e">
        <f t="shared" si="269"/>
        <v>#VALUE!</v>
      </c>
      <c r="AG515" s="983">
        <f>IF(H515&gt;8,tab!C$157,tab!C$160)</f>
        <v>0.5</v>
      </c>
      <c r="AH515" s="957">
        <f t="shared" si="270"/>
        <v>0</v>
      </c>
      <c r="AI515" s="957">
        <f t="shared" si="271"/>
        <v>0</v>
      </c>
      <c r="AJ515" s="984" t="e">
        <f t="shared" si="272"/>
        <v>#VALUE!</v>
      </c>
      <c r="AK515" s="960" t="e">
        <f t="shared" si="273"/>
        <v>#VALUE!</v>
      </c>
      <c r="AL515" s="959">
        <f t="shared" si="274"/>
        <v>30</v>
      </c>
      <c r="AM515" s="959">
        <f t="shared" si="255"/>
        <v>30</v>
      </c>
      <c r="AN515" s="985">
        <f t="shared" si="275"/>
        <v>0</v>
      </c>
      <c r="AU515" s="39"/>
      <c r="AV515" s="39"/>
    </row>
    <row r="516" spans="3:48" ht="13.15" customHeight="1" x14ac:dyDescent="0.2">
      <c r="C516" s="35"/>
      <c r="D516" s="175" t="str">
        <f>IF(op!D404=0,"",op!D404)</f>
        <v/>
      </c>
      <c r="E516" s="175" t="str">
        <f>IF(op!E404=0,"",op!E404)</f>
        <v/>
      </c>
      <c r="F516" s="175" t="str">
        <f>IF(op!F404=0,"",op!F404)</f>
        <v/>
      </c>
      <c r="G516" s="38" t="str">
        <f>IF(op!G404="","",op!G404+1)</f>
        <v/>
      </c>
      <c r="H516" s="1184" t="str">
        <f>IF(op!H404=0,"",op!H404)</f>
        <v/>
      </c>
      <c r="I516" s="38" t="str">
        <f>IF(op!I404=0,"",op!I404)</f>
        <v/>
      </c>
      <c r="J516" s="177" t="str">
        <f t="shared" si="264"/>
        <v/>
      </c>
      <c r="K516" s="1185" t="str">
        <f>IF(op!K404=0,0,op!K404)</f>
        <v/>
      </c>
      <c r="L516" s="872"/>
      <c r="M516" s="860" t="str">
        <f>IF(K516="","",IF(op!M404=0,0,op!M404))</f>
        <v/>
      </c>
      <c r="N516" s="860" t="str">
        <f>IF(K516="","",IF(op!N404=0,0,op!N404))</f>
        <v/>
      </c>
      <c r="O516" s="990" t="str">
        <f t="shared" si="257"/>
        <v/>
      </c>
      <c r="P516" s="991" t="str">
        <f t="shared" si="258"/>
        <v/>
      </c>
      <c r="Q516" s="991" t="str">
        <f t="shared" si="259"/>
        <v/>
      </c>
      <c r="R516" s="872"/>
      <c r="S516" s="934" t="str">
        <f t="shared" si="265"/>
        <v/>
      </c>
      <c r="T516" s="934" t="str">
        <f t="shared" si="266"/>
        <v/>
      </c>
      <c r="U516" s="1055" t="str">
        <f t="shared" si="260"/>
        <v/>
      </c>
      <c r="V516" s="6"/>
      <c r="Z516" s="979" t="str">
        <f t="shared" si="267"/>
        <v/>
      </c>
      <c r="AA516" s="980">
        <f>+tab!$C$156</f>
        <v>0.62</v>
      </c>
      <c r="AB516" s="981" t="e">
        <f t="shared" si="261"/>
        <v>#VALUE!</v>
      </c>
      <c r="AC516" s="981" t="e">
        <f t="shared" si="262"/>
        <v>#VALUE!</v>
      </c>
      <c r="AD516" s="981" t="e">
        <f t="shared" si="263"/>
        <v>#VALUE!</v>
      </c>
      <c r="AE516" s="982" t="e">
        <f t="shared" si="268"/>
        <v>#VALUE!</v>
      </c>
      <c r="AF516" s="982" t="e">
        <f t="shared" si="269"/>
        <v>#VALUE!</v>
      </c>
      <c r="AG516" s="983">
        <f>IF(H516&gt;8,tab!C$157,tab!C$160)</f>
        <v>0.5</v>
      </c>
      <c r="AH516" s="957">
        <f t="shared" si="270"/>
        <v>0</v>
      </c>
      <c r="AI516" s="957">
        <f t="shared" si="271"/>
        <v>0</v>
      </c>
      <c r="AJ516" s="984" t="e">
        <f t="shared" si="272"/>
        <v>#VALUE!</v>
      </c>
      <c r="AK516" s="960" t="e">
        <f t="shared" si="273"/>
        <v>#VALUE!</v>
      </c>
      <c r="AL516" s="959">
        <f t="shared" si="274"/>
        <v>30</v>
      </c>
      <c r="AM516" s="959">
        <f t="shared" si="255"/>
        <v>30</v>
      </c>
      <c r="AN516" s="985">
        <f t="shared" si="275"/>
        <v>0</v>
      </c>
      <c r="AU516" s="39"/>
      <c r="AV516" s="39"/>
    </row>
    <row r="517" spans="3:48" ht="13.15" customHeight="1" x14ac:dyDescent="0.2">
      <c r="C517" s="35"/>
      <c r="D517" s="175" t="str">
        <f>IF(op!D405=0,"",op!D405)</f>
        <v/>
      </c>
      <c r="E517" s="175" t="str">
        <f>IF(op!E405=0,"",op!E405)</f>
        <v/>
      </c>
      <c r="F517" s="175" t="str">
        <f>IF(op!F405=0,"",op!F405)</f>
        <v/>
      </c>
      <c r="G517" s="38" t="str">
        <f>IF(op!G405="","",op!G405+1)</f>
        <v/>
      </c>
      <c r="H517" s="1184" t="str">
        <f>IF(op!H405=0,"",op!H405)</f>
        <v/>
      </c>
      <c r="I517" s="38" t="str">
        <f>IF(op!I405=0,"",op!I405)</f>
        <v/>
      </c>
      <c r="J517" s="177" t="str">
        <f t="shared" si="264"/>
        <v/>
      </c>
      <c r="K517" s="1185" t="str">
        <f>IF(op!K405=0,0,op!K405)</f>
        <v/>
      </c>
      <c r="L517" s="872"/>
      <c r="M517" s="860" t="str">
        <f>IF(K517="","",IF(op!M405=0,0,op!M405))</f>
        <v/>
      </c>
      <c r="N517" s="860" t="str">
        <f>IF(K517="","",IF(op!N405=0,0,op!N405))</f>
        <v/>
      </c>
      <c r="O517" s="990" t="str">
        <f t="shared" si="257"/>
        <v/>
      </c>
      <c r="P517" s="991" t="str">
        <f t="shared" si="258"/>
        <v/>
      </c>
      <c r="Q517" s="991" t="str">
        <f t="shared" si="259"/>
        <v/>
      </c>
      <c r="R517" s="872"/>
      <c r="S517" s="934" t="str">
        <f t="shared" si="265"/>
        <v/>
      </c>
      <c r="T517" s="934" t="str">
        <f t="shared" si="266"/>
        <v/>
      </c>
      <c r="U517" s="1055" t="str">
        <f t="shared" si="260"/>
        <v/>
      </c>
      <c r="V517" s="6"/>
      <c r="Z517" s="979" t="str">
        <f t="shared" si="267"/>
        <v/>
      </c>
      <c r="AA517" s="980">
        <f>+tab!$C$156</f>
        <v>0.62</v>
      </c>
      <c r="AB517" s="981" t="e">
        <f t="shared" si="261"/>
        <v>#VALUE!</v>
      </c>
      <c r="AC517" s="981" t="e">
        <f t="shared" si="262"/>
        <v>#VALUE!</v>
      </c>
      <c r="AD517" s="981" t="e">
        <f t="shared" si="263"/>
        <v>#VALUE!</v>
      </c>
      <c r="AE517" s="982" t="e">
        <f t="shared" si="268"/>
        <v>#VALUE!</v>
      </c>
      <c r="AF517" s="982" t="e">
        <f t="shared" si="269"/>
        <v>#VALUE!</v>
      </c>
      <c r="AG517" s="983">
        <f>IF(H517&gt;8,tab!C$157,tab!C$160)</f>
        <v>0.5</v>
      </c>
      <c r="AH517" s="957">
        <f t="shared" si="270"/>
        <v>0</v>
      </c>
      <c r="AI517" s="957">
        <f t="shared" si="271"/>
        <v>0</v>
      </c>
      <c r="AJ517" s="984" t="e">
        <f t="shared" si="272"/>
        <v>#VALUE!</v>
      </c>
      <c r="AK517" s="960" t="e">
        <f t="shared" si="273"/>
        <v>#VALUE!</v>
      </c>
      <c r="AL517" s="959">
        <f t="shared" si="274"/>
        <v>30</v>
      </c>
      <c r="AM517" s="959">
        <f t="shared" si="255"/>
        <v>30</v>
      </c>
      <c r="AN517" s="985">
        <f t="shared" si="275"/>
        <v>0</v>
      </c>
      <c r="AU517" s="39"/>
      <c r="AV517" s="39"/>
    </row>
    <row r="518" spans="3:48" ht="13.15" customHeight="1" x14ac:dyDescent="0.2">
      <c r="C518" s="35"/>
      <c r="D518" s="175" t="str">
        <f>IF(op!D406=0,"",op!D406)</f>
        <v/>
      </c>
      <c r="E518" s="175" t="str">
        <f>IF(op!E406=0,"",op!E406)</f>
        <v/>
      </c>
      <c r="F518" s="175" t="str">
        <f>IF(op!F406=0,"",op!F406)</f>
        <v/>
      </c>
      <c r="G518" s="38" t="str">
        <f>IF(op!G406="","",op!G406+1)</f>
        <v/>
      </c>
      <c r="H518" s="1184" t="str">
        <f>IF(op!H406=0,"",op!H406)</f>
        <v/>
      </c>
      <c r="I518" s="38" t="str">
        <f>IF(op!I406=0,"",op!I406)</f>
        <v/>
      </c>
      <c r="J518" s="177" t="str">
        <f t="shared" si="264"/>
        <v/>
      </c>
      <c r="K518" s="1185" t="str">
        <f>IF(op!K406=0,0,op!K406)</f>
        <v/>
      </c>
      <c r="L518" s="872"/>
      <c r="M518" s="860" t="str">
        <f>IF(K518="","",IF(op!M406=0,0,op!M406))</f>
        <v/>
      </c>
      <c r="N518" s="860" t="str">
        <f>IF(K518="","",IF(op!N406=0,0,op!N406))</f>
        <v/>
      </c>
      <c r="O518" s="990" t="str">
        <f t="shared" si="257"/>
        <v/>
      </c>
      <c r="P518" s="991" t="str">
        <f t="shared" si="258"/>
        <v/>
      </c>
      <c r="Q518" s="991" t="str">
        <f t="shared" si="259"/>
        <v/>
      </c>
      <c r="R518" s="872"/>
      <c r="S518" s="934" t="str">
        <f t="shared" si="265"/>
        <v/>
      </c>
      <c r="T518" s="934" t="str">
        <f t="shared" si="266"/>
        <v/>
      </c>
      <c r="U518" s="1055" t="str">
        <f t="shared" si="260"/>
        <v/>
      </c>
      <c r="V518" s="6"/>
      <c r="Z518" s="979" t="str">
        <f t="shared" si="267"/>
        <v/>
      </c>
      <c r="AA518" s="980">
        <f>+tab!$C$156</f>
        <v>0.62</v>
      </c>
      <c r="AB518" s="981" t="e">
        <f t="shared" si="261"/>
        <v>#VALUE!</v>
      </c>
      <c r="AC518" s="981" t="e">
        <f t="shared" si="262"/>
        <v>#VALUE!</v>
      </c>
      <c r="AD518" s="981" t="e">
        <f t="shared" si="263"/>
        <v>#VALUE!</v>
      </c>
      <c r="AE518" s="982" t="e">
        <f t="shared" si="268"/>
        <v>#VALUE!</v>
      </c>
      <c r="AF518" s="982" t="e">
        <f t="shared" si="269"/>
        <v>#VALUE!</v>
      </c>
      <c r="AG518" s="983">
        <f>IF(H518&gt;8,tab!C$157,tab!C$160)</f>
        <v>0.5</v>
      </c>
      <c r="AH518" s="957">
        <f t="shared" si="270"/>
        <v>0</v>
      </c>
      <c r="AI518" s="957">
        <f t="shared" si="271"/>
        <v>0</v>
      </c>
      <c r="AJ518" s="984" t="e">
        <f t="shared" si="272"/>
        <v>#VALUE!</v>
      </c>
      <c r="AK518" s="960" t="e">
        <f t="shared" si="273"/>
        <v>#VALUE!</v>
      </c>
      <c r="AL518" s="959">
        <f t="shared" si="274"/>
        <v>30</v>
      </c>
      <c r="AM518" s="959">
        <f t="shared" si="255"/>
        <v>30</v>
      </c>
      <c r="AN518" s="985">
        <f t="shared" si="275"/>
        <v>0</v>
      </c>
      <c r="AU518" s="39"/>
      <c r="AV518" s="39"/>
    </row>
    <row r="519" spans="3:48" ht="13.15" customHeight="1" x14ac:dyDescent="0.2">
      <c r="C519" s="35"/>
      <c r="D519" s="175" t="str">
        <f>IF(op!D407=0,"",op!D407)</f>
        <v/>
      </c>
      <c r="E519" s="175" t="str">
        <f>IF(op!E407=0,"",op!E407)</f>
        <v/>
      </c>
      <c r="F519" s="175" t="str">
        <f>IF(op!F407=0,"",op!F407)</f>
        <v/>
      </c>
      <c r="G519" s="38" t="str">
        <f>IF(op!G407="","",op!G407+1)</f>
        <v/>
      </c>
      <c r="H519" s="1184" t="str">
        <f>IF(op!H407=0,"",op!H407)</f>
        <v/>
      </c>
      <c r="I519" s="38" t="str">
        <f>IF(op!I407=0,"",op!I407)</f>
        <v/>
      </c>
      <c r="J519" s="177" t="str">
        <f t="shared" si="264"/>
        <v/>
      </c>
      <c r="K519" s="1185" t="str">
        <f>IF(op!K407=0,0,op!K407)</f>
        <v/>
      </c>
      <c r="L519" s="872"/>
      <c r="M519" s="860" t="str">
        <f>IF(K519="","",IF(op!M407=0,0,op!M407))</f>
        <v/>
      </c>
      <c r="N519" s="860" t="str">
        <f>IF(K519="","",IF(op!N407=0,0,op!N407))</f>
        <v/>
      </c>
      <c r="O519" s="990" t="str">
        <f t="shared" si="257"/>
        <v/>
      </c>
      <c r="P519" s="991" t="str">
        <f t="shared" si="258"/>
        <v/>
      </c>
      <c r="Q519" s="991" t="str">
        <f t="shared" si="259"/>
        <v/>
      </c>
      <c r="R519" s="872"/>
      <c r="S519" s="934" t="str">
        <f t="shared" si="265"/>
        <v/>
      </c>
      <c r="T519" s="934" t="str">
        <f t="shared" si="266"/>
        <v/>
      </c>
      <c r="U519" s="1055" t="str">
        <f t="shared" si="260"/>
        <v/>
      </c>
      <c r="V519" s="6"/>
      <c r="Z519" s="979" t="str">
        <f t="shared" si="267"/>
        <v/>
      </c>
      <c r="AA519" s="980">
        <f>+tab!$C$156</f>
        <v>0.62</v>
      </c>
      <c r="AB519" s="981" t="e">
        <f t="shared" si="261"/>
        <v>#VALUE!</v>
      </c>
      <c r="AC519" s="981" t="e">
        <f t="shared" si="262"/>
        <v>#VALUE!</v>
      </c>
      <c r="AD519" s="981" t="e">
        <f t="shared" si="263"/>
        <v>#VALUE!</v>
      </c>
      <c r="AE519" s="982" t="e">
        <f t="shared" si="268"/>
        <v>#VALUE!</v>
      </c>
      <c r="AF519" s="982" t="e">
        <f t="shared" si="269"/>
        <v>#VALUE!</v>
      </c>
      <c r="AG519" s="983">
        <f>IF(H519&gt;8,tab!C$157,tab!C$160)</f>
        <v>0.5</v>
      </c>
      <c r="AH519" s="957">
        <f t="shared" si="270"/>
        <v>0</v>
      </c>
      <c r="AI519" s="957">
        <f t="shared" si="271"/>
        <v>0</v>
      </c>
      <c r="AJ519" s="984" t="e">
        <f t="shared" si="272"/>
        <v>#VALUE!</v>
      </c>
      <c r="AK519" s="960" t="e">
        <f t="shared" si="273"/>
        <v>#VALUE!</v>
      </c>
      <c r="AL519" s="959">
        <f t="shared" si="274"/>
        <v>30</v>
      </c>
      <c r="AM519" s="959">
        <f t="shared" si="255"/>
        <v>30</v>
      </c>
      <c r="AN519" s="985">
        <f t="shared" si="275"/>
        <v>0</v>
      </c>
      <c r="AU519" s="39"/>
      <c r="AV519" s="39"/>
    </row>
    <row r="520" spans="3:48" ht="13.15" customHeight="1" x14ac:dyDescent="0.2">
      <c r="C520" s="35"/>
      <c r="D520" s="175" t="str">
        <f>IF(op!D408=0,"",op!D408)</f>
        <v/>
      </c>
      <c r="E520" s="175" t="str">
        <f>IF(op!E408=0,"",op!E408)</f>
        <v/>
      </c>
      <c r="F520" s="175" t="str">
        <f>IF(op!F408=0,"",op!F408)</f>
        <v/>
      </c>
      <c r="G520" s="38" t="str">
        <f>IF(op!G408="","",op!G408+1)</f>
        <v/>
      </c>
      <c r="H520" s="1184" t="str">
        <f>IF(op!H408=0,"",op!H408)</f>
        <v/>
      </c>
      <c r="I520" s="38" t="str">
        <f>IF(op!I408=0,"",op!I408)</f>
        <v/>
      </c>
      <c r="J520" s="177" t="str">
        <f t="shared" si="264"/>
        <v/>
      </c>
      <c r="K520" s="1185" t="str">
        <f>IF(op!K408=0,0,op!K408)</f>
        <v/>
      </c>
      <c r="L520" s="872"/>
      <c r="M520" s="860" t="str">
        <f>IF(K520="","",IF(op!M408=0,0,op!M408))</f>
        <v/>
      </c>
      <c r="N520" s="860" t="str">
        <f>IF(K520="","",IF(op!N408=0,0,op!N408))</f>
        <v/>
      </c>
      <c r="O520" s="990" t="str">
        <f t="shared" si="257"/>
        <v/>
      </c>
      <c r="P520" s="991" t="str">
        <f t="shared" si="258"/>
        <v/>
      </c>
      <c r="Q520" s="991" t="str">
        <f t="shared" si="259"/>
        <v/>
      </c>
      <c r="R520" s="872"/>
      <c r="S520" s="934" t="str">
        <f t="shared" si="265"/>
        <v/>
      </c>
      <c r="T520" s="934" t="str">
        <f t="shared" si="266"/>
        <v/>
      </c>
      <c r="U520" s="1055" t="str">
        <f t="shared" si="260"/>
        <v/>
      </c>
      <c r="V520" s="6"/>
      <c r="Z520" s="979" t="str">
        <f t="shared" si="267"/>
        <v/>
      </c>
      <c r="AA520" s="980">
        <f>+tab!$C$156</f>
        <v>0.62</v>
      </c>
      <c r="AB520" s="981" t="e">
        <f t="shared" si="261"/>
        <v>#VALUE!</v>
      </c>
      <c r="AC520" s="981" t="e">
        <f t="shared" si="262"/>
        <v>#VALUE!</v>
      </c>
      <c r="AD520" s="981" t="e">
        <f t="shared" si="263"/>
        <v>#VALUE!</v>
      </c>
      <c r="AE520" s="982" t="e">
        <f t="shared" si="268"/>
        <v>#VALUE!</v>
      </c>
      <c r="AF520" s="982" t="e">
        <f t="shared" si="269"/>
        <v>#VALUE!</v>
      </c>
      <c r="AG520" s="983">
        <f>IF(H520&gt;8,tab!C$157,tab!C$160)</f>
        <v>0.5</v>
      </c>
      <c r="AH520" s="957">
        <f t="shared" si="270"/>
        <v>0</v>
      </c>
      <c r="AI520" s="957">
        <f t="shared" si="271"/>
        <v>0</v>
      </c>
      <c r="AJ520" s="984" t="e">
        <f t="shared" si="272"/>
        <v>#VALUE!</v>
      </c>
      <c r="AK520" s="960" t="e">
        <f t="shared" si="273"/>
        <v>#VALUE!</v>
      </c>
      <c r="AL520" s="959">
        <f t="shared" si="274"/>
        <v>30</v>
      </c>
      <c r="AM520" s="959">
        <f t="shared" si="255"/>
        <v>30</v>
      </c>
      <c r="AN520" s="985">
        <f t="shared" si="275"/>
        <v>0</v>
      </c>
      <c r="AU520" s="39"/>
      <c r="AV520" s="39"/>
    </row>
    <row r="521" spans="3:48" ht="13.15" customHeight="1" x14ac:dyDescent="0.2">
      <c r="C521" s="35"/>
      <c r="D521" s="175" t="str">
        <f>IF(op!D409=0,"",op!D409)</f>
        <v/>
      </c>
      <c r="E521" s="175" t="str">
        <f>IF(op!E409=0,"",op!E409)</f>
        <v/>
      </c>
      <c r="F521" s="175" t="str">
        <f>IF(op!F409=0,"",op!F409)</f>
        <v/>
      </c>
      <c r="G521" s="38" t="str">
        <f>IF(op!G409="","",op!G409+1)</f>
        <v/>
      </c>
      <c r="H521" s="1184" t="str">
        <f>IF(op!H409=0,"",op!H409)</f>
        <v/>
      </c>
      <c r="I521" s="38" t="str">
        <f>IF(op!I409=0,"",op!I409)</f>
        <v/>
      </c>
      <c r="J521" s="177" t="str">
        <f t="shared" si="264"/>
        <v/>
      </c>
      <c r="K521" s="1185" t="str">
        <f>IF(op!K409=0,0,op!K409)</f>
        <v/>
      </c>
      <c r="L521" s="872"/>
      <c r="M521" s="860" t="str">
        <f>IF(K521="","",IF(op!M409=0,0,op!M409))</f>
        <v/>
      </c>
      <c r="N521" s="860" t="str">
        <f>IF(K521="","",IF(op!N409=0,0,op!N409))</f>
        <v/>
      </c>
      <c r="O521" s="990" t="str">
        <f t="shared" si="257"/>
        <v/>
      </c>
      <c r="P521" s="991" t="str">
        <f t="shared" si="258"/>
        <v/>
      </c>
      <c r="Q521" s="991" t="str">
        <f t="shared" si="259"/>
        <v/>
      </c>
      <c r="R521" s="872"/>
      <c r="S521" s="934" t="str">
        <f t="shared" si="265"/>
        <v/>
      </c>
      <c r="T521" s="934" t="str">
        <f t="shared" si="266"/>
        <v/>
      </c>
      <c r="U521" s="1055" t="str">
        <f t="shared" si="260"/>
        <v/>
      </c>
      <c r="V521" s="6"/>
      <c r="Z521" s="979" t="str">
        <f t="shared" si="267"/>
        <v/>
      </c>
      <c r="AA521" s="980">
        <f>+tab!$C$156</f>
        <v>0.62</v>
      </c>
      <c r="AB521" s="981" t="e">
        <f t="shared" si="261"/>
        <v>#VALUE!</v>
      </c>
      <c r="AC521" s="981" t="e">
        <f t="shared" si="262"/>
        <v>#VALUE!</v>
      </c>
      <c r="AD521" s="981" t="e">
        <f t="shared" si="263"/>
        <v>#VALUE!</v>
      </c>
      <c r="AE521" s="982" t="e">
        <f t="shared" si="268"/>
        <v>#VALUE!</v>
      </c>
      <c r="AF521" s="982" t="e">
        <f t="shared" si="269"/>
        <v>#VALUE!</v>
      </c>
      <c r="AG521" s="983">
        <f>IF(H521&gt;8,tab!C$157,tab!C$160)</f>
        <v>0.5</v>
      </c>
      <c r="AH521" s="957">
        <f t="shared" si="270"/>
        <v>0</v>
      </c>
      <c r="AI521" s="957">
        <f t="shared" si="271"/>
        <v>0</v>
      </c>
      <c r="AJ521" s="984" t="e">
        <f t="shared" si="272"/>
        <v>#VALUE!</v>
      </c>
      <c r="AK521" s="960" t="e">
        <f t="shared" si="273"/>
        <v>#VALUE!</v>
      </c>
      <c r="AL521" s="959">
        <f t="shared" si="274"/>
        <v>30</v>
      </c>
      <c r="AM521" s="959">
        <f t="shared" si="255"/>
        <v>30</v>
      </c>
      <c r="AN521" s="985">
        <f t="shared" si="275"/>
        <v>0</v>
      </c>
      <c r="AU521" s="39"/>
      <c r="AV521" s="39"/>
    </row>
    <row r="522" spans="3:48" ht="13.15" customHeight="1" x14ac:dyDescent="0.2">
      <c r="C522" s="35"/>
      <c r="D522" s="175" t="str">
        <f>IF(op!D410=0,"",op!D410)</f>
        <v/>
      </c>
      <c r="E522" s="175" t="str">
        <f>IF(op!E410=0,"",op!E410)</f>
        <v/>
      </c>
      <c r="F522" s="175" t="str">
        <f>IF(op!F410=0,"",op!F410)</f>
        <v/>
      </c>
      <c r="G522" s="38" t="str">
        <f>IF(op!G410="","",op!G410+1)</f>
        <v/>
      </c>
      <c r="H522" s="1184" t="str">
        <f>IF(op!H410=0,"",op!H410)</f>
        <v/>
      </c>
      <c r="I522" s="38" t="str">
        <f>IF(op!I410=0,"",op!I410)</f>
        <v/>
      </c>
      <c r="J522" s="177" t="str">
        <f t="shared" si="264"/>
        <v/>
      </c>
      <c r="K522" s="1185" t="str">
        <f>IF(op!K410=0,0,op!K410)</f>
        <v/>
      </c>
      <c r="L522" s="872"/>
      <c r="M522" s="860" t="str">
        <f>IF(K522="","",IF(op!M410=0,0,op!M410))</f>
        <v/>
      </c>
      <c r="N522" s="860" t="str">
        <f>IF(K522="","",IF(op!N410=0,0,op!N410))</f>
        <v/>
      </c>
      <c r="O522" s="990" t="str">
        <f t="shared" si="257"/>
        <v/>
      </c>
      <c r="P522" s="991" t="str">
        <f t="shared" si="258"/>
        <v/>
      </c>
      <c r="Q522" s="991" t="str">
        <f t="shared" si="259"/>
        <v/>
      </c>
      <c r="R522" s="872"/>
      <c r="S522" s="934" t="str">
        <f t="shared" si="265"/>
        <v/>
      </c>
      <c r="T522" s="934" t="str">
        <f t="shared" si="266"/>
        <v/>
      </c>
      <c r="U522" s="1055" t="str">
        <f t="shared" si="260"/>
        <v/>
      </c>
      <c r="V522" s="6"/>
      <c r="Z522" s="979" t="str">
        <f t="shared" si="267"/>
        <v/>
      </c>
      <c r="AA522" s="980">
        <f>+tab!$C$156</f>
        <v>0.62</v>
      </c>
      <c r="AB522" s="981" t="e">
        <f t="shared" si="261"/>
        <v>#VALUE!</v>
      </c>
      <c r="AC522" s="981" t="e">
        <f t="shared" si="262"/>
        <v>#VALUE!</v>
      </c>
      <c r="AD522" s="981" t="e">
        <f t="shared" si="263"/>
        <v>#VALUE!</v>
      </c>
      <c r="AE522" s="982" t="e">
        <f t="shared" si="268"/>
        <v>#VALUE!</v>
      </c>
      <c r="AF522" s="982" t="e">
        <f t="shared" si="269"/>
        <v>#VALUE!</v>
      </c>
      <c r="AG522" s="983">
        <f>IF(H522&gt;8,tab!C$157,tab!C$160)</f>
        <v>0.5</v>
      </c>
      <c r="AH522" s="957">
        <f t="shared" si="270"/>
        <v>0</v>
      </c>
      <c r="AI522" s="957">
        <f t="shared" si="271"/>
        <v>0</v>
      </c>
      <c r="AJ522" s="984" t="e">
        <f t="shared" si="272"/>
        <v>#VALUE!</v>
      </c>
      <c r="AK522" s="960" t="e">
        <f t="shared" si="273"/>
        <v>#VALUE!</v>
      </c>
      <c r="AL522" s="959">
        <f t="shared" si="274"/>
        <v>30</v>
      </c>
      <c r="AM522" s="959">
        <f t="shared" si="255"/>
        <v>30</v>
      </c>
      <c r="AN522" s="985">
        <f t="shared" si="275"/>
        <v>0</v>
      </c>
      <c r="AU522" s="39"/>
      <c r="AV522" s="39"/>
    </row>
    <row r="523" spans="3:48" ht="13.15" customHeight="1" x14ac:dyDescent="0.2">
      <c r="C523" s="35"/>
      <c r="D523" s="175" t="str">
        <f>IF(op!D411=0,"",op!D411)</f>
        <v/>
      </c>
      <c r="E523" s="175" t="str">
        <f>IF(op!E411=0,"",op!E411)</f>
        <v/>
      </c>
      <c r="F523" s="175" t="str">
        <f>IF(op!F411=0,"",op!F411)</f>
        <v/>
      </c>
      <c r="G523" s="38" t="str">
        <f>IF(op!G411="","",op!G411+1)</f>
        <v/>
      </c>
      <c r="H523" s="1184" t="str">
        <f>IF(op!H411=0,"",op!H411)</f>
        <v/>
      </c>
      <c r="I523" s="38" t="str">
        <f>IF(op!I411=0,"",op!I411)</f>
        <v/>
      </c>
      <c r="J523" s="177" t="str">
        <f t="shared" si="264"/>
        <v/>
      </c>
      <c r="K523" s="1185" t="str">
        <f>IF(op!K411=0,0,op!K411)</f>
        <v/>
      </c>
      <c r="L523" s="872"/>
      <c r="M523" s="860" t="str">
        <f>IF(K523="","",IF(op!M411=0,0,op!M411))</f>
        <v/>
      </c>
      <c r="N523" s="860" t="str">
        <f>IF(K523="","",IF(op!N411=0,0,op!N411))</f>
        <v/>
      </c>
      <c r="O523" s="990" t="str">
        <f t="shared" si="257"/>
        <v/>
      </c>
      <c r="P523" s="991" t="str">
        <f t="shared" si="258"/>
        <v/>
      </c>
      <c r="Q523" s="991" t="str">
        <f t="shared" si="259"/>
        <v/>
      </c>
      <c r="R523" s="872"/>
      <c r="S523" s="934" t="str">
        <f t="shared" si="265"/>
        <v/>
      </c>
      <c r="T523" s="934" t="str">
        <f t="shared" si="266"/>
        <v/>
      </c>
      <c r="U523" s="1055" t="str">
        <f t="shared" si="260"/>
        <v/>
      </c>
      <c r="V523" s="6"/>
      <c r="Z523" s="979" t="str">
        <f t="shared" si="267"/>
        <v/>
      </c>
      <c r="AA523" s="980">
        <f>+tab!$C$156</f>
        <v>0.62</v>
      </c>
      <c r="AB523" s="981" t="e">
        <f t="shared" si="261"/>
        <v>#VALUE!</v>
      </c>
      <c r="AC523" s="981" t="e">
        <f t="shared" si="262"/>
        <v>#VALUE!</v>
      </c>
      <c r="AD523" s="981" t="e">
        <f t="shared" si="263"/>
        <v>#VALUE!</v>
      </c>
      <c r="AE523" s="982" t="e">
        <f t="shared" si="268"/>
        <v>#VALUE!</v>
      </c>
      <c r="AF523" s="982" t="e">
        <f t="shared" si="269"/>
        <v>#VALUE!</v>
      </c>
      <c r="AG523" s="983">
        <f>IF(H523&gt;8,tab!C$157,tab!C$160)</f>
        <v>0.5</v>
      </c>
      <c r="AH523" s="957">
        <f t="shared" si="270"/>
        <v>0</v>
      </c>
      <c r="AI523" s="957">
        <f t="shared" si="271"/>
        <v>0</v>
      </c>
      <c r="AJ523" s="984" t="e">
        <f t="shared" si="272"/>
        <v>#VALUE!</v>
      </c>
      <c r="AK523" s="960" t="e">
        <f t="shared" si="273"/>
        <v>#VALUE!</v>
      </c>
      <c r="AL523" s="959">
        <f t="shared" si="274"/>
        <v>30</v>
      </c>
      <c r="AM523" s="959">
        <f t="shared" si="255"/>
        <v>30</v>
      </c>
      <c r="AN523" s="985">
        <f t="shared" si="275"/>
        <v>0</v>
      </c>
      <c r="AU523" s="39"/>
      <c r="AV523" s="39"/>
    </row>
    <row r="524" spans="3:48" ht="13.15" customHeight="1" x14ac:dyDescent="0.2">
      <c r="C524" s="35"/>
      <c r="D524" s="175" t="str">
        <f>IF(op!D412=0,"",op!D412)</f>
        <v/>
      </c>
      <c r="E524" s="175" t="str">
        <f>IF(op!E412=0,"",op!E412)</f>
        <v/>
      </c>
      <c r="F524" s="175" t="str">
        <f>IF(op!F412=0,"",op!F412)</f>
        <v/>
      </c>
      <c r="G524" s="38" t="str">
        <f>IF(op!G412="","",op!G412+1)</f>
        <v/>
      </c>
      <c r="H524" s="1184" t="str">
        <f>IF(op!H412=0,"",op!H412)</f>
        <v/>
      </c>
      <c r="I524" s="38" t="str">
        <f>IF(op!I412=0,"",op!I412)</f>
        <v/>
      </c>
      <c r="J524" s="177" t="str">
        <f t="shared" si="264"/>
        <v/>
      </c>
      <c r="K524" s="1185" t="str">
        <f>IF(op!K412=0,0,op!K412)</f>
        <v/>
      </c>
      <c r="L524" s="872"/>
      <c r="M524" s="860" t="str">
        <f>IF(K524="","",IF(op!M412=0,0,op!M412))</f>
        <v/>
      </c>
      <c r="N524" s="860" t="str">
        <f>IF(K524="","",IF(op!N412=0,0,op!N412))</f>
        <v/>
      </c>
      <c r="O524" s="990" t="str">
        <f t="shared" si="257"/>
        <v/>
      </c>
      <c r="P524" s="991" t="str">
        <f t="shared" si="258"/>
        <v/>
      </c>
      <c r="Q524" s="991" t="str">
        <f t="shared" si="259"/>
        <v/>
      </c>
      <c r="R524" s="872"/>
      <c r="S524" s="934" t="str">
        <f t="shared" si="265"/>
        <v/>
      </c>
      <c r="T524" s="934" t="str">
        <f t="shared" si="266"/>
        <v/>
      </c>
      <c r="U524" s="1055" t="str">
        <f t="shared" si="260"/>
        <v/>
      </c>
      <c r="V524" s="6"/>
      <c r="Z524" s="979" t="str">
        <f t="shared" si="267"/>
        <v/>
      </c>
      <c r="AA524" s="980">
        <f>+tab!$C$156</f>
        <v>0.62</v>
      </c>
      <c r="AB524" s="981" t="e">
        <f t="shared" si="261"/>
        <v>#VALUE!</v>
      </c>
      <c r="AC524" s="981" t="e">
        <f t="shared" si="262"/>
        <v>#VALUE!</v>
      </c>
      <c r="AD524" s="981" t="e">
        <f t="shared" si="263"/>
        <v>#VALUE!</v>
      </c>
      <c r="AE524" s="982" t="e">
        <f t="shared" si="268"/>
        <v>#VALUE!</v>
      </c>
      <c r="AF524" s="982" t="e">
        <f t="shared" si="269"/>
        <v>#VALUE!</v>
      </c>
      <c r="AG524" s="983">
        <f>IF(H524&gt;8,tab!C$157,tab!C$160)</f>
        <v>0.5</v>
      </c>
      <c r="AH524" s="957">
        <f t="shared" si="270"/>
        <v>0</v>
      </c>
      <c r="AI524" s="957">
        <f t="shared" si="271"/>
        <v>0</v>
      </c>
      <c r="AJ524" s="984" t="e">
        <f t="shared" si="272"/>
        <v>#VALUE!</v>
      </c>
      <c r="AK524" s="960" t="e">
        <f t="shared" si="273"/>
        <v>#VALUE!</v>
      </c>
      <c r="AL524" s="959">
        <f t="shared" si="274"/>
        <v>30</v>
      </c>
      <c r="AM524" s="959">
        <f t="shared" si="255"/>
        <v>30</v>
      </c>
      <c r="AN524" s="985">
        <f t="shared" si="275"/>
        <v>0</v>
      </c>
      <c r="AU524" s="39"/>
      <c r="AV524" s="39"/>
    </row>
    <row r="525" spans="3:48" ht="13.15" customHeight="1" x14ac:dyDescent="0.2">
      <c r="C525" s="35"/>
      <c r="D525" s="175" t="str">
        <f>IF(op!D413=0,"",op!D413)</f>
        <v/>
      </c>
      <c r="E525" s="175" t="str">
        <f>IF(op!E413=0,"",op!E413)</f>
        <v/>
      </c>
      <c r="F525" s="175" t="str">
        <f>IF(op!F413=0,"",op!F413)</f>
        <v/>
      </c>
      <c r="G525" s="38" t="str">
        <f>IF(op!G413="","",op!G413+1)</f>
        <v/>
      </c>
      <c r="H525" s="1184" t="str">
        <f>IF(op!H413=0,"",op!H413)</f>
        <v/>
      </c>
      <c r="I525" s="38" t="str">
        <f>IF(op!I413=0,"",op!I413)</f>
        <v/>
      </c>
      <c r="J525" s="177" t="str">
        <f t="shared" si="264"/>
        <v/>
      </c>
      <c r="K525" s="1185" t="str">
        <f>IF(op!K413=0,0,op!K413)</f>
        <v/>
      </c>
      <c r="L525" s="872"/>
      <c r="M525" s="860" t="str">
        <f>IF(K525="","",IF(op!M413=0,0,op!M413))</f>
        <v/>
      </c>
      <c r="N525" s="860" t="str">
        <f>IF(K525="","",IF(op!N413=0,0,op!N413))</f>
        <v/>
      </c>
      <c r="O525" s="990" t="str">
        <f t="shared" si="257"/>
        <v/>
      </c>
      <c r="P525" s="991" t="str">
        <f t="shared" si="258"/>
        <v/>
      </c>
      <c r="Q525" s="991" t="str">
        <f t="shared" si="259"/>
        <v/>
      </c>
      <c r="R525" s="872"/>
      <c r="S525" s="934" t="str">
        <f t="shared" si="265"/>
        <v/>
      </c>
      <c r="T525" s="934" t="str">
        <f t="shared" si="266"/>
        <v/>
      </c>
      <c r="U525" s="1055" t="str">
        <f t="shared" si="260"/>
        <v/>
      </c>
      <c r="V525" s="6"/>
      <c r="Z525" s="979" t="str">
        <f t="shared" si="267"/>
        <v/>
      </c>
      <c r="AA525" s="980">
        <f>+tab!$C$156</f>
        <v>0.62</v>
      </c>
      <c r="AB525" s="981" t="e">
        <f t="shared" si="261"/>
        <v>#VALUE!</v>
      </c>
      <c r="AC525" s="981" t="e">
        <f t="shared" si="262"/>
        <v>#VALUE!</v>
      </c>
      <c r="AD525" s="981" t="e">
        <f t="shared" si="263"/>
        <v>#VALUE!</v>
      </c>
      <c r="AE525" s="982" t="e">
        <f t="shared" si="268"/>
        <v>#VALUE!</v>
      </c>
      <c r="AF525" s="982" t="e">
        <f t="shared" si="269"/>
        <v>#VALUE!</v>
      </c>
      <c r="AG525" s="983">
        <f>IF(H525&gt;8,tab!C$157,tab!C$160)</f>
        <v>0.5</v>
      </c>
      <c r="AH525" s="957">
        <f t="shared" si="270"/>
        <v>0</v>
      </c>
      <c r="AI525" s="957">
        <f t="shared" si="271"/>
        <v>0</v>
      </c>
      <c r="AJ525" s="984" t="e">
        <f t="shared" si="272"/>
        <v>#VALUE!</v>
      </c>
      <c r="AK525" s="960" t="e">
        <f t="shared" si="273"/>
        <v>#VALUE!</v>
      </c>
      <c r="AL525" s="959">
        <f t="shared" si="274"/>
        <v>30</v>
      </c>
      <c r="AM525" s="959">
        <f t="shared" si="255"/>
        <v>30</v>
      </c>
      <c r="AN525" s="985">
        <f t="shared" si="275"/>
        <v>0</v>
      </c>
      <c r="AU525" s="39"/>
      <c r="AV525" s="39"/>
    </row>
    <row r="526" spans="3:48" ht="13.15" customHeight="1" x14ac:dyDescent="0.2">
      <c r="C526" s="35"/>
      <c r="D526" s="175" t="str">
        <f>IF(op!D414=0,"",op!D414)</f>
        <v/>
      </c>
      <c r="E526" s="175" t="str">
        <f>IF(op!E414=0,"",op!E414)</f>
        <v/>
      </c>
      <c r="F526" s="175" t="str">
        <f>IF(op!F414=0,"",op!F414)</f>
        <v/>
      </c>
      <c r="G526" s="38" t="str">
        <f>IF(op!G414="","",op!G414+1)</f>
        <v/>
      </c>
      <c r="H526" s="1184" t="str">
        <f>IF(op!H414=0,"",op!H414)</f>
        <v/>
      </c>
      <c r="I526" s="38" t="str">
        <f>IF(op!I414=0,"",op!I414)</f>
        <v/>
      </c>
      <c r="J526" s="177" t="str">
        <f t="shared" si="264"/>
        <v/>
      </c>
      <c r="K526" s="1185" t="str">
        <f>IF(op!K414=0,0,op!K414)</f>
        <v/>
      </c>
      <c r="L526" s="872"/>
      <c r="M526" s="860" t="str">
        <f>IF(K526="","",IF(op!M414=0,0,op!M414))</f>
        <v/>
      </c>
      <c r="N526" s="860" t="str">
        <f>IF(K526="","",IF(op!N414=0,0,op!N414))</f>
        <v/>
      </c>
      <c r="O526" s="990" t="str">
        <f t="shared" si="257"/>
        <v/>
      </c>
      <c r="P526" s="991" t="str">
        <f t="shared" si="258"/>
        <v/>
      </c>
      <c r="Q526" s="991" t="str">
        <f t="shared" si="259"/>
        <v/>
      </c>
      <c r="R526" s="872"/>
      <c r="S526" s="934" t="str">
        <f t="shared" si="265"/>
        <v/>
      </c>
      <c r="T526" s="934" t="str">
        <f t="shared" si="266"/>
        <v/>
      </c>
      <c r="U526" s="1055" t="str">
        <f t="shared" si="260"/>
        <v/>
      </c>
      <c r="V526" s="6"/>
      <c r="Z526" s="979" t="str">
        <f t="shared" si="267"/>
        <v/>
      </c>
      <c r="AA526" s="980">
        <f>+tab!$C$156</f>
        <v>0.62</v>
      </c>
      <c r="AB526" s="981" t="e">
        <f t="shared" si="261"/>
        <v>#VALUE!</v>
      </c>
      <c r="AC526" s="981" t="e">
        <f t="shared" si="262"/>
        <v>#VALUE!</v>
      </c>
      <c r="AD526" s="981" t="e">
        <f t="shared" si="263"/>
        <v>#VALUE!</v>
      </c>
      <c r="AE526" s="982" t="e">
        <f t="shared" si="268"/>
        <v>#VALUE!</v>
      </c>
      <c r="AF526" s="982" t="e">
        <f t="shared" si="269"/>
        <v>#VALUE!</v>
      </c>
      <c r="AG526" s="983">
        <f>IF(H526&gt;8,tab!C$157,tab!C$160)</f>
        <v>0.5</v>
      </c>
      <c r="AH526" s="957">
        <f t="shared" si="270"/>
        <v>0</v>
      </c>
      <c r="AI526" s="957">
        <f t="shared" si="271"/>
        <v>0</v>
      </c>
      <c r="AJ526" s="984" t="e">
        <f t="shared" si="272"/>
        <v>#VALUE!</v>
      </c>
      <c r="AK526" s="960" t="e">
        <f t="shared" si="273"/>
        <v>#VALUE!</v>
      </c>
      <c r="AL526" s="959">
        <f t="shared" si="274"/>
        <v>30</v>
      </c>
      <c r="AM526" s="959">
        <f t="shared" si="255"/>
        <v>30</v>
      </c>
      <c r="AN526" s="985">
        <f t="shared" si="275"/>
        <v>0</v>
      </c>
      <c r="AU526" s="39"/>
      <c r="AV526" s="39"/>
    </row>
    <row r="527" spans="3:48" ht="13.15" customHeight="1" x14ac:dyDescent="0.2">
      <c r="C527" s="35"/>
      <c r="D527" s="175" t="str">
        <f>IF(op!D415=0,"",op!D415)</f>
        <v/>
      </c>
      <c r="E527" s="175" t="str">
        <f>IF(op!E415=0,"",op!E415)</f>
        <v/>
      </c>
      <c r="F527" s="175" t="str">
        <f>IF(op!F415=0,"",op!F415)</f>
        <v/>
      </c>
      <c r="G527" s="38" t="str">
        <f>IF(op!G415="","",op!G415+1)</f>
        <v/>
      </c>
      <c r="H527" s="1184" t="str">
        <f>IF(op!H415=0,"",op!H415)</f>
        <v/>
      </c>
      <c r="I527" s="38" t="str">
        <f>IF(op!I415=0,"",op!I415)</f>
        <v/>
      </c>
      <c r="J527" s="177" t="str">
        <f t="shared" si="264"/>
        <v/>
      </c>
      <c r="K527" s="1185" t="str">
        <f>IF(op!K415=0,0,op!K415)</f>
        <v/>
      </c>
      <c r="L527" s="872"/>
      <c r="M527" s="860" t="str">
        <f>IF(K527="","",IF(op!M415=0,0,op!M415))</f>
        <v/>
      </c>
      <c r="N527" s="860" t="str">
        <f>IF(K527="","",IF(op!N415=0,0,op!N415))</f>
        <v/>
      </c>
      <c r="O527" s="990" t="str">
        <f t="shared" si="257"/>
        <v/>
      </c>
      <c r="P527" s="991" t="str">
        <f t="shared" si="258"/>
        <v/>
      </c>
      <c r="Q527" s="991" t="str">
        <f t="shared" si="259"/>
        <v/>
      </c>
      <c r="R527" s="872"/>
      <c r="S527" s="934" t="str">
        <f t="shared" si="265"/>
        <v/>
      </c>
      <c r="T527" s="934" t="str">
        <f t="shared" si="266"/>
        <v/>
      </c>
      <c r="U527" s="1055" t="str">
        <f t="shared" si="260"/>
        <v/>
      </c>
      <c r="V527" s="6"/>
      <c r="Z527" s="979" t="str">
        <f t="shared" si="267"/>
        <v/>
      </c>
      <c r="AA527" s="980">
        <f>+tab!$C$156</f>
        <v>0.62</v>
      </c>
      <c r="AB527" s="981" t="e">
        <f t="shared" si="261"/>
        <v>#VALUE!</v>
      </c>
      <c r="AC527" s="981" t="e">
        <f t="shared" si="262"/>
        <v>#VALUE!</v>
      </c>
      <c r="AD527" s="981" t="e">
        <f t="shared" si="263"/>
        <v>#VALUE!</v>
      </c>
      <c r="AE527" s="982" t="e">
        <f t="shared" si="268"/>
        <v>#VALUE!</v>
      </c>
      <c r="AF527" s="982" t="e">
        <f t="shared" si="269"/>
        <v>#VALUE!</v>
      </c>
      <c r="AG527" s="983">
        <f>IF(H527&gt;8,tab!C$157,tab!C$160)</f>
        <v>0.5</v>
      </c>
      <c r="AH527" s="957">
        <f t="shared" si="270"/>
        <v>0</v>
      </c>
      <c r="AI527" s="957">
        <f t="shared" si="271"/>
        <v>0</v>
      </c>
      <c r="AJ527" s="984" t="e">
        <f t="shared" si="272"/>
        <v>#VALUE!</v>
      </c>
      <c r="AK527" s="960" t="e">
        <f t="shared" si="273"/>
        <v>#VALUE!</v>
      </c>
      <c r="AL527" s="959">
        <f t="shared" si="274"/>
        <v>30</v>
      </c>
      <c r="AM527" s="959">
        <f t="shared" si="255"/>
        <v>30</v>
      </c>
      <c r="AN527" s="985">
        <f t="shared" si="275"/>
        <v>0</v>
      </c>
      <c r="AU527" s="39"/>
      <c r="AV527" s="39"/>
    </row>
    <row r="528" spans="3:48" ht="13.15" customHeight="1" x14ac:dyDescent="0.2">
      <c r="C528" s="35"/>
      <c r="D528" s="175" t="str">
        <f>IF(op!D416=0,"",op!D416)</f>
        <v/>
      </c>
      <c r="E528" s="175" t="str">
        <f>IF(op!E416=0,"",op!E416)</f>
        <v/>
      </c>
      <c r="F528" s="175" t="str">
        <f>IF(op!F416=0,"",op!F416)</f>
        <v/>
      </c>
      <c r="G528" s="38" t="str">
        <f>IF(op!G416="","",op!G416+1)</f>
        <v/>
      </c>
      <c r="H528" s="1184" t="str">
        <f>IF(op!H416=0,"",op!H416)</f>
        <v/>
      </c>
      <c r="I528" s="38" t="str">
        <f>IF(op!I416=0,"",op!I416)</f>
        <v/>
      </c>
      <c r="J528" s="177" t="str">
        <f t="shared" ref="J528:J559" si="276">IF(E528="","",IF(J416=VLOOKUP(I528,Schaal2014,22,FALSE),J416,J416+1))</f>
        <v/>
      </c>
      <c r="K528" s="1185" t="str">
        <f>IF(op!K416=0,0,op!K416)</f>
        <v/>
      </c>
      <c r="L528" s="872"/>
      <c r="M528" s="860" t="str">
        <f>IF(K528="","",IF(op!M416=0,0,op!M416))</f>
        <v/>
      </c>
      <c r="N528" s="860" t="str">
        <f>IF(K528="","",IF(op!N416=0,0,op!N416))</f>
        <v/>
      </c>
      <c r="O528" s="990" t="str">
        <f t="shared" si="257"/>
        <v/>
      </c>
      <c r="P528" s="991" t="str">
        <f t="shared" si="258"/>
        <v/>
      </c>
      <c r="Q528" s="991" t="str">
        <f t="shared" si="259"/>
        <v/>
      </c>
      <c r="R528" s="872"/>
      <c r="S528" s="934" t="str">
        <f t="shared" ref="S528:S563" si="277">IF(K528="","",(1659*K528-Q528)*AC528)</f>
        <v/>
      </c>
      <c r="T528" s="934" t="str">
        <f t="shared" ref="T528:T563" si="278">IF(K528="","",(Q528*AD528)+AB528*(AE528+AF528*(1-AG528)))</f>
        <v/>
      </c>
      <c r="U528" s="1055" t="str">
        <f t="shared" si="260"/>
        <v/>
      </c>
      <c r="V528" s="6"/>
      <c r="Z528" s="979" t="str">
        <f t="shared" ref="Z528:Z563" si="279">IF(I528="","",VLOOKUP(I528,Schaal2014,J528+1,FALSE))</f>
        <v/>
      </c>
      <c r="AA528" s="980">
        <f>+tab!$C$156</f>
        <v>0.62</v>
      </c>
      <c r="AB528" s="981" t="e">
        <f t="shared" si="261"/>
        <v>#VALUE!</v>
      </c>
      <c r="AC528" s="981" t="e">
        <f t="shared" si="262"/>
        <v>#VALUE!</v>
      </c>
      <c r="AD528" s="981" t="e">
        <f t="shared" si="263"/>
        <v>#VALUE!</v>
      </c>
      <c r="AE528" s="982" t="e">
        <f t="shared" ref="AE528:AE563" si="280">O528+P528</f>
        <v>#VALUE!</v>
      </c>
      <c r="AF528" s="982" t="e">
        <f t="shared" ref="AF528:AF563" si="281">M528+N528</f>
        <v>#VALUE!</v>
      </c>
      <c r="AG528" s="983">
        <f>IF(H528&gt;8,tab!C$157,tab!C$160)</f>
        <v>0.5</v>
      </c>
      <c r="AH528" s="957">
        <f t="shared" ref="AH528:AH563" si="282">IF(G528&lt;25,0,IF(G528=25,25,IF(G528&lt;40,0,IF(G528=40,40,IF(G528&gt;=40,0)))))</f>
        <v>0</v>
      </c>
      <c r="AI528" s="957">
        <f t="shared" ref="AI528:AI559" si="283">IF(AH528=25,Z528*1.08*K528/2,IF(AH528=40,Z528*1.08*K528,IF(AH528=0,0)))</f>
        <v>0</v>
      </c>
      <c r="AJ528" s="984" t="e">
        <f t="shared" ref="AJ528:AJ563" si="284">DATE(YEAR($E$345),MONTH(H528),DAY(H528))&gt;$E$345</f>
        <v>#VALUE!</v>
      </c>
      <c r="AK528" s="960" t="e">
        <f t="shared" ref="AK528:AK559" si="285">YEAR($E$457)-YEAR(H528)-AJ528</f>
        <v>#VALUE!</v>
      </c>
      <c r="AL528" s="959">
        <f t="shared" ref="AL528:AL559" si="286">IF((H528=""),30,AK528)</f>
        <v>30</v>
      </c>
      <c r="AM528" s="959">
        <f t="shared" si="255"/>
        <v>30</v>
      </c>
      <c r="AN528" s="985">
        <f t="shared" ref="AN528:AN559" si="287">(AM528*(SUM(K528:K528)))</f>
        <v>0</v>
      </c>
      <c r="AU528" s="39"/>
      <c r="AV528" s="39"/>
    </row>
    <row r="529" spans="3:48" ht="13.15" customHeight="1" x14ac:dyDescent="0.2">
      <c r="C529" s="35"/>
      <c r="D529" s="175" t="str">
        <f>IF(op!D417=0,"",op!D417)</f>
        <v/>
      </c>
      <c r="E529" s="175" t="str">
        <f>IF(op!E417=0,"",op!E417)</f>
        <v/>
      </c>
      <c r="F529" s="175" t="str">
        <f>IF(op!F417=0,"",op!F417)</f>
        <v/>
      </c>
      <c r="G529" s="38" t="str">
        <f>IF(op!G417="","",op!G417+1)</f>
        <v/>
      </c>
      <c r="H529" s="1184" t="str">
        <f>IF(op!H417=0,"",op!H417)</f>
        <v/>
      </c>
      <c r="I529" s="38" t="str">
        <f>IF(op!I417=0,"",op!I417)</f>
        <v/>
      </c>
      <c r="J529" s="177" t="str">
        <f t="shared" si="276"/>
        <v/>
      </c>
      <c r="K529" s="1185" t="str">
        <f>IF(op!K417=0,0,op!K417)</f>
        <v/>
      </c>
      <c r="L529" s="872"/>
      <c r="M529" s="860" t="str">
        <f>IF(K529="","",IF(op!M417=0,0,op!M417))</f>
        <v/>
      </c>
      <c r="N529" s="860" t="str">
        <f>IF(K529="","",IF(op!N417=0,0,op!N417))</f>
        <v/>
      </c>
      <c r="O529" s="990" t="str">
        <f t="shared" ref="O529:O563" si="288">IF(K529="","",IF(K529*40&gt;40,40,K529*40))</f>
        <v/>
      </c>
      <c r="P529" s="991" t="str">
        <f t="shared" ref="P529:P563" si="289">IF(I529="","",IF(J529&lt;4,IF(40*K529&gt;40,40,40*K529),0))</f>
        <v/>
      </c>
      <c r="Q529" s="991" t="str">
        <f t="shared" ref="Q529:Q563" si="290">IF(K529="","",SUM(M529:P529))</f>
        <v/>
      </c>
      <c r="R529" s="872"/>
      <c r="S529" s="934" t="str">
        <f t="shared" si="277"/>
        <v/>
      </c>
      <c r="T529" s="934" t="str">
        <f t="shared" si="278"/>
        <v/>
      </c>
      <c r="U529" s="1055" t="str">
        <f t="shared" ref="U529:U563" si="291">IF(K529="","",SUM(S529:T529))</f>
        <v/>
      </c>
      <c r="V529" s="6"/>
      <c r="Z529" s="979" t="str">
        <f t="shared" si="279"/>
        <v/>
      </c>
      <c r="AA529" s="980">
        <f>+tab!$C$156</f>
        <v>0.62</v>
      </c>
      <c r="AB529" s="981" t="e">
        <f t="shared" ref="AB529:AB563" si="292">Z529*12/1659</f>
        <v>#VALUE!</v>
      </c>
      <c r="AC529" s="981" t="e">
        <f t="shared" ref="AC529:AC563" si="293">Z529*12*(1+AA529)/1659</f>
        <v>#VALUE!</v>
      </c>
      <c r="AD529" s="981" t="e">
        <f t="shared" ref="AD529:AD563" si="294">AC529-AB529</f>
        <v>#VALUE!</v>
      </c>
      <c r="AE529" s="982" t="e">
        <f t="shared" si="280"/>
        <v>#VALUE!</v>
      </c>
      <c r="AF529" s="982" t="e">
        <f t="shared" si="281"/>
        <v>#VALUE!</v>
      </c>
      <c r="AG529" s="983">
        <f>IF(H529&gt;8,tab!C$157,tab!C$160)</f>
        <v>0.5</v>
      </c>
      <c r="AH529" s="957">
        <f t="shared" si="282"/>
        <v>0</v>
      </c>
      <c r="AI529" s="957">
        <f t="shared" si="283"/>
        <v>0</v>
      </c>
      <c r="AJ529" s="984" t="e">
        <f t="shared" si="284"/>
        <v>#VALUE!</v>
      </c>
      <c r="AK529" s="960" t="e">
        <f t="shared" si="285"/>
        <v>#VALUE!</v>
      </c>
      <c r="AL529" s="959">
        <f t="shared" si="286"/>
        <v>30</v>
      </c>
      <c r="AM529" s="959">
        <f t="shared" si="255"/>
        <v>30</v>
      </c>
      <c r="AN529" s="985">
        <f t="shared" si="287"/>
        <v>0</v>
      </c>
      <c r="AU529" s="39"/>
      <c r="AV529" s="39"/>
    </row>
    <row r="530" spans="3:48" ht="13.15" customHeight="1" x14ac:dyDescent="0.2">
      <c r="C530" s="35"/>
      <c r="D530" s="175" t="str">
        <f>IF(op!D418=0,"",op!D418)</f>
        <v/>
      </c>
      <c r="E530" s="175" t="str">
        <f>IF(op!E418=0,"",op!E418)</f>
        <v/>
      </c>
      <c r="F530" s="175" t="str">
        <f>IF(op!F418=0,"",op!F418)</f>
        <v/>
      </c>
      <c r="G530" s="38" t="str">
        <f>IF(op!G418="","",op!G418+1)</f>
        <v/>
      </c>
      <c r="H530" s="1184" t="str">
        <f>IF(op!H418=0,"",op!H418)</f>
        <v/>
      </c>
      <c r="I530" s="38" t="str">
        <f>IF(op!I418=0,"",op!I418)</f>
        <v/>
      </c>
      <c r="J530" s="177" t="str">
        <f t="shared" si="276"/>
        <v/>
      </c>
      <c r="K530" s="1185" t="str">
        <f>IF(op!K418=0,0,op!K418)</f>
        <v/>
      </c>
      <c r="L530" s="872"/>
      <c r="M530" s="860" t="str">
        <f>IF(K530="","",IF(op!M418=0,0,op!M418))</f>
        <v/>
      </c>
      <c r="N530" s="860" t="str">
        <f>IF(K530="","",IF(op!N418=0,0,op!N418))</f>
        <v/>
      </c>
      <c r="O530" s="990" t="str">
        <f t="shared" si="288"/>
        <v/>
      </c>
      <c r="P530" s="991" t="str">
        <f t="shared" si="289"/>
        <v/>
      </c>
      <c r="Q530" s="991" t="str">
        <f t="shared" si="290"/>
        <v/>
      </c>
      <c r="R530" s="872"/>
      <c r="S530" s="934" t="str">
        <f t="shared" si="277"/>
        <v/>
      </c>
      <c r="T530" s="934" t="str">
        <f t="shared" si="278"/>
        <v/>
      </c>
      <c r="U530" s="1055" t="str">
        <f t="shared" si="291"/>
        <v/>
      </c>
      <c r="V530" s="6"/>
      <c r="Z530" s="979" t="str">
        <f t="shared" si="279"/>
        <v/>
      </c>
      <c r="AA530" s="980">
        <f>+tab!$C$156</f>
        <v>0.62</v>
      </c>
      <c r="AB530" s="981" t="e">
        <f t="shared" si="292"/>
        <v>#VALUE!</v>
      </c>
      <c r="AC530" s="981" t="e">
        <f t="shared" si="293"/>
        <v>#VALUE!</v>
      </c>
      <c r="AD530" s="981" t="e">
        <f t="shared" si="294"/>
        <v>#VALUE!</v>
      </c>
      <c r="AE530" s="982" t="e">
        <f t="shared" si="280"/>
        <v>#VALUE!</v>
      </c>
      <c r="AF530" s="982" t="e">
        <f t="shared" si="281"/>
        <v>#VALUE!</v>
      </c>
      <c r="AG530" s="983">
        <f>IF(H530&gt;8,tab!C$157,tab!C$160)</f>
        <v>0.5</v>
      </c>
      <c r="AH530" s="957">
        <f t="shared" si="282"/>
        <v>0</v>
      </c>
      <c r="AI530" s="957">
        <f t="shared" si="283"/>
        <v>0</v>
      </c>
      <c r="AJ530" s="984" t="e">
        <f t="shared" si="284"/>
        <v>#VALUE!</v>
      </c>
      <c r="AK530" s="960" t="e">
        <f t="shared" si="285"/>
        <v>#VALUE!</v>
      </c>
      <c r="AL530" s="959">
        <f t="shared" si="286"/>
        <v>30</v>
      </c>
      <c r="AM530" s="959">
        <f t="shared" si="255"/>
        <v>30</v>
      </c>
      <c r="AN530" s="985">
        <f t="shared" si="287"/>
        <v>0</v>
      </c>
      <c r="AU530" s="39"/>
      <c r="AV530" s="39"/>
    </row>
    <row r="531" spans="3:48" ht="13.15" customHeight="1" x14ac:dyDescent="0.2">
      <c r="C531" s="35"/>
      <c r="D531" s="175" t="str">
        <f>IF(op!D419=0,"",op!D419)</f>
        <v/>
      </c>
      <c r="E531" s="175" t="str">
        <f>IF(op!E419=0,"",op!E419)</f>
        <v/>
      </c>
      <c r="F531" s="175" t="str">
        <f>IF(op!F419=0,"",op!F419)</f>
        <v/>
      </c>
      <c r="G531" s="38" t="str">
        <f>IF(op!G419="","",op!G419+1)</f>
        <v/>
      </c>
      <c r="H531" s="1184" t="str">
        <f>IF(op!H419=0,"",op!H419)</f>
        <v/>
      </c>
      <c r="I531" s="38" t="str">
        <f>IF(op!I419=0,"",op!I419)</f>
        <v/>
      </c>
      <c r="J531" s="177" t="str">
        <f t="shared" si="276"/>
        <v/>
      </c>
      <c r="K531" s="1185" t="str">
        <f>IF(op!K419=0,0,op!K419)</f>
        <v/>
      </c>
      <c r="L531" s="872"/>
      <c r="M531" s="860" t="str">
        <f>IF(K531="","",IF(op!M419=0,0,op!M419))</f>
        <v/>
      </c>
      <c r="N531" s="860" t="str">
        <f>IF(K531="","",IF(op!N419=0,0,op!N419))</f>
        <v/>
      </c>
      <c r="O531" s="990" t="str">
        <f t="shared" si="288"/>
        <v/>
      </c>
      <c r="P531" s="991" t="str">
        <f t="shared" si="289"/>
        <v/>
      </c>
      <c r="Q531" s="991" t="str">
        <f t="shared" si="290"/>
        <v/>
      </c>
      <c r="R531" s="872"/>
      <c r="S531" s="934" t="str">
        <f t="shared" si="277"/>
        <v/>
      </c>
      <c r="T531" s="934" t="str">
        <f t="shared" si="278"/>
        <v/>
      </c>
      <c r="U531" s="1055" t="str">
        <f t="shared" si="291"/>
        <v/>
      </c>
      <c r="V531" s="6"/>
      <c r="Z531" s="979" t="str">
        <f t="shared" si="279"/>
        <v/>
      </c>
      <c r="AA531" s="980">
        <f>+tab!$C$156</f>
        <v>0.62</v>
      </c>
      <c r="AB531" s="981" t="e">
        <f t="shared" si="292"/>
        <v>#VALUE!</v>
      </c>
      <c r="AC531" s="981" t="e">
        <f t="shared" si="293"/>
        <v>#VALUE!</v>
      </c>
      <c r="AD531" s="981" t="e">
        <f t="shared" si="294"/>
        <v>#VALUE!</v>
      </c>
      <c r="AE531" s="982" t="e">
        <f t="shared" si="280"/>
        <v>#VALUE!</v>
      </c>
      <c r="AF531" s="982" t="e">
        <f t="shared" si="281"/>
        <v>#VALUE!</v>
      </c>
      <c r="AG531" s="983">
        <f>IF(H531&gt;8,tab!C$157,tab!C$160)</f>
        <v>0.5</v>
      </c>
      <c r="AH531" s="957">
        <f t="shared" si="282"/>
        <v>0</v>
      </c>
      <c r="AI531" s="957">
        <f t="shared" si="283"/>
        <v>0</v>
      </c>
      <c r="AJ531" s="984" t="e">
        <f t="shared" si="284"/>
        <v>#VALUE!</v>
      </c>
      <c r="AK531" s="960" t="e">
        <f t="shared" si="285"/>
        <v>#VALUE!</v>
      </c>
      <c r="AL531" s="959">
        <f t="shared" si="286"/>
        <v>30</v>
      </c>
      <c r="AM531" s="959">
        <f t="shared" si="255"/>
        <v>30</v>
      </c>
      <c r="AN531" s="985">
        <f t="shared" si="287"/>
        <v>0</v>
      </c>
      <c r="AU531" s="39"/>
      <c r="AV531" s="39"/>
    </row>
    <row r="532" spans="3:48" ht="13.15" customHeight="1" x14ac:dyDescent="0.2">
      <c r="C532" s="35"/>
      <c r="D532" s="175" t="str">
        <f>IF(op!D420=0,"",op!D420)</f>
        <v/>
      </c>
      <c r="E532" s="175" t="str">
        <f>IF(op!E420=0,"",op!E420)</f>
        <v/>
      </c>
      <c r="F532" s="175" t="str">
        <f>IF(op!F420=0,"",op!F420)</f>
        <v/>
      </c>
      <c r="G532" s="38" t="str">
        <f>IF(op!G420="","",op!G420+1)</f>
        <v/>
      </c>
      <c r="H532" s="1184" t="str">
        <f>IF(op!H420=0,"",op!H420)</f>
        <v/>
      </c>
      <c r="I532" s="38" t="str">
        <f>IF(op!I420=0,"",op!I420)</f>
        <v/>
      </c>
      <c r="J532" s="177" t="str">
        <f t="shared" si="276"/>
        <v/>
      </c>
      <c r="K532" s="1185" t="str">
        <f>IF(op!K420=0,0,op!K420)</f>
        <v/>
      </c>
      <c r="L532" s="872"/>
      <c r="M532" s="860" t="str">
        <f>IF(K532="","",IF(op!M420=0,0,op!M420))</f>
        <v/>
      </c>
      <c r="N532" s="860" t="str">
        <f>IF(K532="","",IF(op!N420=0,0,op!N420))</f>
        <v/>
      </c>
      <c r="O532" s="990" t="str">
        <f t="shared" si="288"/>
        <v/>
      </c>
      <c r="P532" s="991" t="str">
        <f t="shared" si="289"/>
        <v/>
      </c>
      <c r="Q532" s="991" t="str">
        <f t="shared" si="290"/>
        <v/>
      </c>
      <c r="R532" s="872"/>
      <c r="S532" s="934" t="str">
        <f t="shared" si="277"/>
        <v/>
      </c>
      <c r="T532" s="934" t="str">
        <f t="shared" si="278"/>
        <v/>
      </c>
      <c r="U532" s="1055" t="str">
        <f t="shared" si="291"/>
        <v/>
      </c>
      <c r="V532" s="6"/>
      <c r="Z532" s="979" t="str">
        <f t="shared" si="279"/>
        <v/>
      </c>
      <c r="AA532" s="980">
        <f>+tab!$C$156</f>
        <v>0.62</v>
      </c>
      <c r="AB532" s="981" t="e">
        <f t="shared" si="292"/>
        <v>#VALUE!</v>
      </c>
      <c r="AC532" s="981" t="e">
        <f t="shared" si="293"/>
        <v>#VALUE!</v>
      </c>
      <c r="AD532" s="981" t="e">
        <f t="shared" si="294"/>
        <v>#VALUE!</v>
      </c>
      <c r="AE532" s="982" t="e">
        <f t="shared" si="280"/>
        <v>#VALUE!</v>
      </c>
      <c r="AF532" s="982" t="e">
        <f t="shared" si="281"/>
        <v>#VALUE!</v>
      </c>
      <c r="AG532" s="983">
        <f>IF(H532&gt;8,tab!C$157,tab!C$160)</f>
        <v>0.5</v>
      </c>
      <c r="AH532" s="957">
        <f t="shared" si="282"/>
        <v>0</v>
      </c>
      <c r="AI532" s="957">
        <f t="shared" si="283"/>
        <v>0</v>
      </c>
      <c r="AJ532" s="984" t="e">
        <f t="shared" si="284"/>
        <v>#VALUE!</v>
      </c>
      <c r="AK532" s="960" t="e">
        <f t="shared" si="285"/>
        <v>#VALUE!</v>
      </c>
      <c r="AL532" s="959">
        <f t="shared" si="286"/>
        <v>30</v>
      </c>
      <c r="AM532" s="959">
        <f t="shared" si="255"/>
        <v>30</v>
      </c>
      <c r="AN532" s="985">
        <f t="shared" si="287"/>
        <v>0</v>
      </c>
      <c r="AU532" s="39"/>
      <c r="AV532" s="39"/>
    </row>
    <row r="533" spans="3:48" ht="13.15" customHeight="1" x14ac:dyDescent="0.2">
      <c r="C533" s="35"/>
      <c r="D533" s="175" t="str">
        <f>IF(op!D421=0,"",op!D421)</f>
        <v/>
      </c>
      <c r="E533" s="175" t="str">
        <f>IF(op!E421=0,"",op!E421)</f>
        <v/>
      </c>
      <c r="F533" s="175" t="str">
        <f>IF(op!F421=0,"",op!F421)</f>
        <v/>
      </c>
      <c r="G533" s="38" t="str">
        <f>IF(op!G421="","",op!G421+1)</f>
        <v/>
      </c>
      <c r="H533" s="1184" t="str">
        <f>IF(op!H421=0,"",op!H421)</f>
        <v/>
      </c>
      <c r="I533" s="38" t="str">
        <f>IF(op!I421=0,"",op!I421)</f>
        <v/>
      </c>
      <c r="J533" s="177" t="str">
        <f t="shared" si="276"/>
        <v/>
      </c>
      <c r="K533" s="1185" t="str">
        <f>IF(op!K421=0,0,op!K421)</f>
        <v/>
      </c>
      <c r="L533" s="872"/>
      <c r="M533" s="860" t="str">
        <f>IF(K533="","",IF(op!M421=0,0,op!M421))</f>
        <v/>
      </c>
      <c r="N533" s="860" t="str">
        <f>IF(K533="","",IF(op!N421=0,0,op!N421))</f>
        <v/>
      </c>
      <c r="O533" s="990" t="str">
        <f t="shared" si="288"/>
        <v/>
      </c>
      <c r="P533" s="991" t="str">
        <f t="shared" si="289"/>
        <v/>
      </c>
      <c r="Q533" s="991" t="str">
        <f t="shared" si="290"/>
        <v/>
      </c>
      <c r="R533" s="872"/>
      <c r="S533" s="934" t="str">
        <f t="shared" si="277"/>
        <v/>
      </c>
      <c r="T533" s="934" t="str">
        <f t="shared" si="278"/>
        <v/>
      </c>
      <c r="U533" s="1055" t="str">
        <f t="shared" si="291"/>
        <v/>
      </c>
      <c r="V533" s="6"/>
      <c r="Z533" s="979" t="str">
        <f t="shared" si="279"/>
        <v/>
      </c>
      <c r="AA533" s="980">
        <f>+tab!$C$156</f>
        <v>0.62</v>
      </c>
      <c r="AB533" s="981" t="e">
        <f t="shared" si="292"/>
        <v>#VALUE!</v>
      </c>
      <c r="AC533" s="981" t="e">
        <f t="shared" si="293"/>
        <v>#VALUE!</v>
      </c>
      <c r="AD533" s="981" t="e">
        <f t="shared" si="294"/>
        <v>#VALUE!</v>
      </c>
      <c r="AE533" s="982" t="e">
        <f t="shared" si="280"/>
        <v>#VALUE!</v>
      </c>
      <c r="AF533" s="982" t="e">
        <f t="shared" si="281"/>
        <v>#VALUE!</v>
      </c>
      <c r="AG533" s="983">
        <f>IF(H533&gt;8,tab!C$157,tab!C$160)</f>
        <v>0.5</v>
      </c>
      <c r="AH533" s="957">
        <f t="shared" si="282"/>
        <v>0</v>
      </c>
      <c r="AI533" s="957">
        <f t="shared" si="283"/>
        <v>0</v>
      </c>
      <c r="AJ533" s="984" t="e">
        <f t="shared" si="284"/>
        <v>#VALUE!</v>
      </c>
      <c r="AK533" s="960" t="e">
        <f t="shared" si="285"/>
        <v>#VALUE!</v>
      </c>
      <c r="AL533" s="959">
        <f t="shared" si="286"/>
        <v>30</v>
      </c>
      <c r="AM533" s="959">
        <f t="shared" si="255"/>
        <v>30</v>
      </c>
      <c r="AN533" s="985">
        <f t="shared" si="287"/>
        <v>0</v>
      </c>
      <c r="AU533" s="39"/>
      <c r="AV533" s="39"/>
    </row>
    <row r="534" spans="3:48" ht="13.15" customHeight="1" x14ac:dyDescent="0.2">
      <c r="C534" s="35"/>
      <c r="D534" s="175" t="str">
        <f>IF(op!D422=0,"",op!D422)</f>
        <v/>
      </c>
      <c r="E534" s="175" t="str">
        <f>IF(op!E422=0,"",op!E422)</f>
        <v/>
      </c>
      <c r="F534" s="175" t="str">
        <f>IF(op!F422=0,"",op!F422)</f>
        <v/>
      </c>
      <c r="G534" s="38" t="str">
        <f>IF(op!G422="","",op!G422+1)</f>
        <v/>
      </c>
      <c r="H534" s="1184" t="str">
        <f>IF(op!H422=0,"",op!H422)</f>
        <v/>
      </c>
      <c r="I534" s="38" t="str">
        <f>IF(op!I422=0,"",op!I422)</f>
        <v/>
      </c>
      <c r="J534" s="177" t="str">
        <f t="shared" si="276"/>
        <v/>
      </c>
      <c r="K534" s="1185" t="str">
        <f>IF(op!K422=0,0,op!K422)</f>
        <v/>
      </c>
      <c r="L534" s="872"/>
      <c r="M534" s="860" t="str">
        <f>IF(K534="","",IF(op!M422=0,0,op!M422))</f>
        <v/>
      </c>
      <c r="N534" s="860" t="str">
        <f>IF(K534="","",IF(op!N422=0,0,op!N422))</f>
        <v/>
      </c>
      <c r="O534" s="990" t="str">
        <f t="shared" si="288"/>
        <v/>
      </c>
      <c r="P534" s="991" t="str">
        <f t="shared" si="289"/>
        <v/>
      </c>
      <c r="Q534" s="991" t="str">
        <f t="shared" si="290"/>
        <v/>
      </c>
      <c r="R534" s="872"/>
      <c r="S534" s="934" t="str">
        <f t="shared" si="277"/>
        <v/>
      </c>
      <c r="T534" s="934" t="str">
        <f t="shared" si="278"/>
        <v/>
      </c>
      <c r="U534" s="1055" t="str">
        <f t="shared" si="291"/>
        <v/>
      </c>
      <c r="V534" s="6"/>
      <c r="Z534" s="979" t="str">
        <f t="shared" si="279"/>
        <v/>
      </c>
      <c r="AA534" s="980">
        <f>+tab!$C$156</f>
        <v>0.62</v>
      </c>
      <c r="AB534" s="981" t="e">
        <f t="shared" si="292"/>
        <v>#VALUE!</v>
      </c>
      <c r="AC534" s="981" t="e">
        <f t="shared" si="293"/>
        <v>#VALUE!</v>
      </c>
      <c r="AD534" s="981" t="e">
        <f t="shared" si="294"/>
        <v>#VALUE!</v>
      </c>
      <c r="AE534" s="982" t="e">
        <f t="shared" si="280"/>
        <v>#VALUE!</v>
      </c>
      <c r="AF534" s="982" t="e">
        <f t="shared" si="281"/>
        <v>#VALUE!</v>
      </c>
      <c r="AG534" s="983">
        <f>IF(H534&gt;8,tab!C$157,tab!C$160)</f>
        <v>0.5</v>
      </c>
      <c r="AH534" s="957">
        <f t="shared" si="282"/>
        <v>0</v>
      </c>
      <c r="AI534" s="957">
        <f t="shared" si="283"/>
        <v>0</v>
      </c>
      <c r="AJ534" s="984" t="e">
        <f t="shared" si="284"/>
        <v>#VALUE!</v>
      </c>
      <c r="AK534" s="960" t="e">
        <f t="shared" si="285"/>
        <v>#VALUE!</v>
      </c>
      <c r="AL534" s="959">
        <f t="shared" si="286"/>
        <v>30</v>
      </c>
      <c r="AM534" s="959">
        <f t="shared" si="255"/>
        <v>30</v>
      </c>
      <c r="AN534" s="985">
        <f t="shared" si="287"/>
        <v>0</v>
      </c>
      <c r="AU534" s="39"/>
      <c r="AV534" s="39"/>
    </row>
    <row r="535" spans="3:48" ht="13.15" customHeight="1" x14ac:dyDescent="0.2">
      <c r="C535" s="35"/>
      <c r="D535" s="175" t="str">
        <f>IF(op!D423=0,"",op!D423)</f>
        <v/>
      </c>
      <c r="E535" s="175" t="str">
        <f>IF(op!E423=0,"",op!E423)</f>
        <v/>
      </c>
      <c r="F535" s="175" t="str">
        <f>IF(op!F423=0,"",op!F423)</f>
        <v/>
      </c>
      <c r="G535" s="38" t="str">
        <f>IF(op!G423="","",op!G423+1)</f>
        <v/>
      </c>
      <c r="H535" s="1184" t="str">
        <f>IF(op!H423=0,"",op!H423)</f>
        <v/>
      </c>
      <c r="I535" s="38" t="str">
        <f>IF(op!I423=0,"",op!I423)</f>
        <v/>
      </c>
      <c r="J535" s="177" t="str">
        <f t="shared" si="276"/>
        <v/>
      </c>
      <c r="K535" s="1185" t="str">
        <f>IF(op!K423=0,0,op!K423)</f>
        <v/>
      </c>
      <c r="L535" s="872"/>
      <c r="M535" s="860" t="str">
        <f>IF(K535="","",IF(op!M423=0,0,op!M423))</f>
        <v/>
      </c>
      <c r="N535" s="860" t="str">
        <f>IF(K535="","",IF(op!N423=0,0,op!N423))</f>
        <v/>
      </c>
      <c r="O535" s="990" t="str">
        <f t="shared" si="288"/>
        <v/>
      </c>
      <c r="P535" s="991" t="str">
        <f t="shared" si="289"/>
        <v/>
      </c>
      <c r="Q535" s="991" t="str">
        <f t="shared" si="290"/>
        <v/>
      </c>
      <c r="R535" s="872"/>
      <c r="S535" s="934" t="str">
        <f t="shared" si="277"/>
        <v/>
      </c>
      <c r="T535" s="934" t="str">
        <f t="shared" si="278"/>
        <v/>
      </c>
      <c r="U535" s="1055" t="str">
        <f t="shared" si="291"/>
        <v/>
      </c>
      <c r="V535" s="6"/>
      <c r="Z535" s="979" t="str">
        <f t="shared" si="279"/>
        <v/>
      </c>
      <c r="AA535" s="980">
        <f>+tab!$C$156</f>
        <v>0.62</v>
      </c>
      <c r="AB535" s="981" t="e">
        <f t="shared" si="292"/>
        <v>#VALUE!</v>
      </c>
      <c r="AC535" s="981" t="e">
        <f t="shared" si="293"/>
        <v>#VALUE!</v>
      </c>
      <c r="AD535" s="981" t="e">
        <f t="shared" si="294"/>
        <v>#VALUE!</v>
      </c>
      <c r="AE535" s="982" t="e">
        <f t="shared" si="280"/>
        <v>#VALUE!</v>
      </c>
      <c r="AF535" s="982" t="e">
        <f t="shared" si="281"/>
        <v>#VALUE!</v>
      </c>
      <c r="AG535" s="983">
        <f>IF(H535&gt;8,tab!C$157,tab!C$160)</f>
        <v>0.5</v>
      </c>
      <c r="AH535" s="957">
        <f t="shared" si="282"/>
        <v>0</v>
      </c>
      <c r="AI535" s="957">
        <f t="shared" si="283"/>
        <v>0</v>
      </c>
      <c r="AJ535" s="984" t="e">
        <f t="shared" si="284"/>
        <v>#VALUE!</v>
      </c>
      <c r="AK535" s="960" t="e">
        <f t="shared" si="285"/>
        <v>#VALUE!</v>
      </c>
      <c r="AL535" s="959">
        <f t="shared" si="286"/>
        <v>30</v>
      </c>
      <c r="AM535" s="959">
        <f t="shared" si="255"/>
        <v>30</v>
      </c>
      <c r="AN535" s="985">
        <f t="shared" si="287"/>
        <v>0</v>
      </c>
      <c r="AU535" s="39"/>
      <c r="AV535" s="39"/>
    </row>
    <row r="536" spans="3:48" ht="13.15" customHeight="1" x14ac:dyDescent="0.2">
      <c r="C536" s="35"/>
      <c r="D536" s="175" t="str">
        <f>IF(op!D424=0,"",op!D424)</f>
        <v/>
      </c>
      <c r="E536" s="175" t="str">
        <f>IF(op!E424=0,"",op!E424)</f>
        <v/>
      </c>
      <c r="F536" s="175" t="str">
        <f>IF(op!F424=0,"",op!F424)</f>
        <v/>
      </c>
      <c r="G536" s="38" t="str">
        <f>IF(op!G424="","",op!G424+1)</f>
        <v/>
      </c>
      <c r="H536" s="1184" t="str">
        <f>IF(op!H424=0,"",op!H424)</f>
        <v/>
      </c>
      <c r="I536" s="38" t="str">
        <f>IF(op!I424=0,"",op!I424)</f>
        <v/>
      </c>
      <c r="J536" s="177" t="str">
        <f t="shared" si="276"/>
        <v/>
      </c>
      <c r="K536" s="1185" t="str">
        <f>IF(op!K424=0,0,op!K424)</f>
        <v/>
      </c>
      <c r="L536" s="872"/>
      <c r="M536" s="860" t="str">
        <f>IF(K536="","",IF(op!M424=0,0,op!M424))</f>
        <v/>
      </c>
      <c r="N536" s="860" t="str">
        <f>IF(K536="","",IF(op!N424=0,0,op!N424))</f>
        <v/>
      </c>
      <c r="O536" s="990" t="str">
        <f t="shared" si="288"/>
        <v/>
      </c>
      <c r="P536" s="991" t="str">
        <f t="shared" si="289"/>
        <v/>
      </c>
      <c r="Q536" s="991" t="str">
        <f t="shared" si="290"/>
        <v/>
      </c>
      <c r="R536" s="872"/>
      <c r="S536" s="934" t="str">
        <f t="shared" si="277"/>
        <v/>
      </c>
      <c r="T536" s="934" t="str">
        <f t="shared" si="278"/>
        <v/>
      </c>
      <c r="U536" s="1055" t="str">
        <f t="shared" si="291"/>
        <v/>
      </c>
      <c r="V536" s="6"/>
      <c r="Z536" s="979" t="str">
        <f t="shared" si="279"/>
        <v/>
      </c>
      <c r="AA536" s="980">
        <f>+tab!$C$156</f>
        <v>0.62</v>
      </c>
      <c r="AB536" s="981" t="e">
        <f t="shared" si="292"/>
        <v>#VALUE!</v>
      </c>
      <c r="AC536" s="981" t="e">
        <f t="shared" si="293"/>
        <v>#VALUE!</v>
      </c>
      <c r="AD536" s="981" t="e">
        <f t="shared" si="294"/>
        <v>#VALUE!</v>
      </c>
      <c r="AE536" s="982" t="e">
        <f t="shared" si="280"/>
        <v>#VALUE!</v>
      </c>
      <c r="AF536" s="982" t="e">
        <f t="shared" si="281"/>
        <v>#VALUE!</v>
      </c>
      <c r="AG536" s="983">
        <f>IF(H536&gt;8,tab!C$157,tab!C$160)</f>
        <v>0.5</v>
      </c>
      <c r="AH536" s="957">
        <f t="shared" si="282"/>
        <v>0</v>
      </c>
      <c r="AI536" s="957">
        <f t="shared" si="283"/>
        <v>0</v>
      </c>
      <c r="AJ536" s="984" t="e">
        <f t="shared" si="284"/>
        <v>#VALUE!</v>
      </c>
      <c r="AK536" s="960" t="e">
        <f t="shared" si="285"/>
        <v>#VALUE!</v>
      </c>
      <c r="AL536" s="959">
        <f t="shared" si="286"/>
        <v>30</v>
      </c>
      <c r="AM536" s="959">
        <f t="shared" si="255"/>
        <v>30</v>
      </c>
      <c r="AN536" s="985">
        <f t="shared" si="287"/>
        <v>0</v>
      </c>
      <c r="AU536" s="39"/>
      <c r="AV536" s="39"/>
    </row>
    <row r="537" spans="3:48" ht="13.15" customHeight="1" x14ac:dyDescent="0.2">
      <c r="C537" s="35"/>
      <c r="D537" s="175" t="str">
        <f>IF(op!D425=0,"",op!D425)</f>
        <v/>
      </c>
      <c r="E537" s="175" t="str">
        <f>IF(op!E425=0,"",op!E425)</f>
        <v/>
      </c>
      <c r="F537" s="175" t="str">
        <f>IF(op!F425=0,"",op!F425)</f>
        <v/>
      </c>
      <c r="G537" s="38" t="str">
        <f>IF(op!G425="","",op!G425+1)</f>
        <v/>
      </c>
      <c r="H537" s="1184" t="str">
        <f>IF(op!H425=0,"",op!H425)</f>
        <v/>
      </c>
      <c r="I537" s="38" t="str">
        <f>IF(op!I425=0,"",op!I425)</f>
        <v/>
      </c>
      <c r="J537" s="177" t="str">
        <f t="shared" si="276"/>
        <v/>
      </c>
      <c r="K537" s="1185" t="str">
        <f>IF(op!K425=0,0,op!K425)</f>
        <v/>
      </c>
      <c r="L537" s="872"/>
      <c r="M537" s="860" t="str">
        <f>IF(K537="","",IF(op!M425=0,0,op!M425))</f>
        <v/>
      </c>
      <c r="N537" s="860" t="str">
        <f>IF(K537="","",IF(op!N425=0,0,op!N425))</f>
        <v/>
      </c>
      <c r="O537" s="990" t="str">
        <f t="shared" si="288"/>
        <v/>
      </c>
      <c r="P537" s="991" t="str">
        <f t="shared" si="289"/>
        <v/>
      </c>
      <c r="Q537" s="991" t="str">
        <f t="shared" si="290"/>
        <v/>
      </c>
      <c r="R537" s="872"/>
      <c r="S537" s="934" t="str">
        <f t="shared" si="277"/>
        <v/>
      </c>
      <c r="T537" s="934" t="str">
        <f t="shared" si="278"/>
        <v/>
      </c>
      <c r="U537" s="1055" t="str">
        <f t="shared" si="291"/>
        <v/>
      </c>
      <c r="V537" s="6"/>
      <c r="Z537" s="979" t="str">
        <f t="shared" si="279"/>
        <v/>
      </c>
      <c r="AA537" s="980">
        <f>+tab!$C$156</f>
        <v>0.62</v>
      </c>
      <c r="AB537" s="981" t="e">
        <f t="shared" si="292"/>
        <v>#VALUE!</v>
      </c>
      <c r="AC537" s="981" t="e">
        <f t="shared" si="293"/>
        <v>#VALUE!</v>
      </c>
      <c r="AD537" s="981" t="e">
        <f t="shared" si="294"/>
        <v>#VALUE!</v>
      </c>
      <c r="AE537" s="982" t="e">
        <f t="shared" si="280"/>
        <v>#VALUE!</v>
      </c>
      <c r="AF537" s="982" t="e">
        <f t="shared" si="281"/>
        <v>#VALUE!</v>
      </c>
      <c r="AG537" s="983">
        <f>IF(H537&gt;8,tab!C$157,tab!C$160)</f>
        <v>0.5</v>
      </c>
      <c r="AH537" s="957">
        <f t="shared" si="282"/>
        <v>0</v>
      </c>
      <c r="AI537" s="957">
        <f t="shared" si="283"/>
        <v>0</v>
      </c>
      <c r="AJ537" s="984" t="e">
        <f t="shared" si="284"/>
        <v>#VALUE!</v>
      </c>
      <c r="AK537" s="960" t="e">
        <f t="shared" si="285"/>
        <v>#VALUE!</v>
      </c>
      <c r="AL537" s="959">
        <f t="shared" si="286"/>
        <v>30</v>
      </c>
      <c r="AM537" s="959">
        <f t="shared" si="255"/>
        <v>30</v>
      </c>
      <c r="AN537" s="985">
        <f t="shared" si="287"/>
        <v>0</v>
      </c>
      <c r="AU537" s="39"/>
      <c r="AV537" s="39"/>
    </row>
    <row r="538" spans="3:48" ht="13.15" customHeight="1" x14ac:dyDescent="0.2">
      <c r="C538" s="35"/>
      <c r="D538" s="175" t="str">
        <f>IF(op!D426=0,"",op!D426)</f>
        <v/>
      </c>
      <c r="E538" s="175" t="str">
        <f>IF(op!E426=0,"",op!E426)</f>
        <v/>
      </c>
      <c r="F538" s="175" t="str">
        <f>IF(op!F426=0,"",op!F426)</f>
        <v/>
      </c>
      <c r="G538" s="38" t="str">
        <f>IF(op!G426="","",op!G426+1)</f>
        <v/>
      </c>
      <c r="H538" s="1184" t="str">
        <f>IF(op!H426=0,"",op!H426)</f>
        <v/>
      </c>
      <c r="I538" s="38" t="str">
        <f>IF(op!I426=0,"",op!I426)</f>
        <v/>
      </c>
      <c r="J538" s="177" t="str">
        <f t="shared" si="276"/>
        <v/>
      </c>
      <c r="K538" s="1185" t="str">
        <f>IF(op!K426=0,0,op!K426)</f>
        <v/>
      </c>
      <c r="L538" s="872"/>
      <c r="M538" s="860" t="str">
        <f>IF(K538="","",IF(op!M426=0,0,op!M426))</f>
        <v/>
      </c>
      <c r="N538" s="860" t="str">
        <f>IF(K538="","",IF(op!N426=0,0,op!N426))</f>
        <v/>
      </c>
      <c r="O538" s="990" t="str">
        <f t="shared" si="288"/>
        <v/>
      </c>
      <c r="P538" s="991" t="str">
        <f t="shared" si="289"/>
        <v/>
      </c>
      <c r="Q538" s="991" t="str">
        <f t="shared" si="290"/>
        <v/>
      </c>
      <c r="R538" s="872"/>
      <c r="S538" s="934" t="str">
        <f t="shared" si="277"/>
        <v/>
      </c>
      <c r="T538" s="934" t="str">
        <f t="shared" si="278"/>
        <v/>
      </c>
      <c r="U538" s="1055" t="str">
        <f t="shared" si="291"/>
        <v/>
      </c>
      <c r="V538" s="6"/>
      <c r="Z538" s="979" t="str">
        <f t="shared" si="279"/>
        <v/>
      </c>
      <c r="AA538" s="980">
        <f>+tab!$C$156</f>
        <v>0.62</v>
      </c>
      <c r="AB538" s="981" t="e">
        <f t="shared" si="292"/>
        <v>#VALUE!</v>
      </c>
      <c r="AC538" s="981" t="e">
        <f t="shared" si="293"/>
        <v>#VALUE!</v>
      </c>
      <c r="AD538" s="981" t="e">
        <f t="shared" si="294"/>
        <v>#VALUE!</v>
      </c>
      <c r="AE538" s="982" t="e">
        <f t="shared" si="280"/>
        <v>#VALUE!</v>
      </c>
      <c r="AF538" s="982" t="e">
        <f t="shared" si="281"/>
        <v>#VALUE!</v>
      </c>
      <c r="AG538" s="983">
        <f>IF(H538&gt;8,tab!C$157,tab!C$160)</f>
        <v>0.5</v>
      </c>
      <c r="AH538" s="957">
        <f t="shared" si="282"/>
        <v>0</v>
      </c>
      <c r="AI538" s="957">
        <f t="shared" si="283"/>
        <v>0</v>
      </c>
      <c r="AJ538" s="984" t="e">
        <f t="shared" si="284"/>
        <v>#VALUE!</v>
      </c>
      <c r="AK538" s="960" t="e">
        <f t="shared" si="285"/>
        <v>#VALUE!</v>
      </c>
      <c r="AL538" s="959">
        <f t="shared" si="286"/>
        <v>30</v>
      </c>
      <c r="AM538" s="959">
        <f t="shared" si="255"/>
        <v>30</v>
      </c>
      <c r="AN538" s="985">
        <f t="shared" si="287"/>
        <v>0</v>
      </c>
      <c r="AU538" s="39"/>
      <c r="AV538" s="39"/>
    </row>
    <row r="539" spans="3:48" ht="13.15" customHeight="1" x14ac:dyDescent="0.2">
      <c r="C539" s="35"/>
      <c r="D539" s="175" t="str">
        <f>IF(op!D427=0,"",op!D427)</f>
        <v/>
      </c>
      <c r="E539" s="175" t="str">
        <f>IF(op!E427=0,"",op!E427)</f>
        <v/>
      </c>
      <c r="F539" s="175" t="str">
        <f>IF(op!F427=0,"",op!F427)</f>
        <v/>
      </c>
      <c r="G539" s="38" t="str">
        <f>IF(op!G427="","",op!G427+1)</f>
        <v/>
      </c>
      <c r="H539" s="1184" t="str">
        <f>IF(op!H427=0,"",op!H427)</f>
        <v/>
      </c>
      <c r="I539" s="38" t="str">
        <f>IF(op!I427=0,"",op!I427)</f>
        <v/>
      </c>
      <c r="J539" s="177" t="str">
        <f t="shared" si="276"/>
        <v/>
      </c>
      <c r="K539" s="1185" t="str">
        <f>IF(op!K427=0,0,op!K427)</f>
        <v/>
      </c>
      <c r="L539" s="872"/>
      <c r="M539" s="860" t="str">
        <f>IF(K539="","",IF(op!M427=0,0,op!M427))</f>
        <v/>
      </c>
      <c r="N539" s="860" t="str">
        <f>IF(K539="","",IF(op!N427=0,0,op!N427))</f>
        <v/>
      </c>
      <c r="O539" s="990" t="str">
        <f t="shared" si="288"/>
        <v/>
      </c>
      <c r="P539" s="991" t="str">
        <f t="shared" si="289"/>
        <v/>
      </c>
      <c r="Q539" s="991" t="str">
        <f t="shared" si="290"/>
        <v/>
      </c>
      <c r="R539" s="872"/>
      <c r="S539" s="934" t="str">
        <f t="shared" si="277"/>
        <v/>
      </c>
      <c r="T539" s="934" t="str">
        <f t="shared" si="278"/>
        <v/>
      </c>
      <c r="U539" s="1055" t="str">
        <f t="shared" si="291"/>
        <v/>
      </c>
      <c r="V539" s="6"/>
      <c r="Z539" s="979" t="str">
        <f t="shared" si="279"/>
        <v/>
      </c>
      <c r="AA539" s="980">
        <f>+tab!$C$156</f>
        <v>0.62</v>
      </c>
      <c r="AB539" s="981" t="e">
        <f t="shared" si="292"/>
        <v>#VALUE!</v>
      </c>
      <c r="AC539" s="981" t="e">
        <f t="shared" si="293"/>
        <v>#VALUE!</v>
      </c>
      <c r="AD539" s="981" t="e">
        <f t="shared" si="294"/>
        <v>#VALUE!</v>
      </c>
      <c r="AE539" s="982" t="e">
        <f t="shared" si="280"/>
        <v>#VALUE!</v>
      </c>
      <c r="AF539" s="982" t="e">
        <f t="shared" si="281"/>
        <v>#VALUE!</v>
      </c>
      <c r="AG539" s="983">
        <f>IF(H539&gt;8,tab!C$157,tab!C$160)</f>
        <v>0.5</v>
      </c>
      <c r="AH539" s="957">
        <f t="shared" si="282"/>
        <v>0</v>
      </c>
      <c r="AI539" s="957">
        <f t="shared" si="283"/>
        <v>0</v>
      </c>
      <c r="AJ539" s="984" t="e">
        <f t="shared" si="284"/>
        <v>#VALUE!</v>
      </c>
      <c r="AK539" s="960" t="e">
        <f t="shared" si="285"/>
        <v>#VALUE!</v>
      </c>
      <c r="AL539" s="959">
        <f t="shared" si="286"/>
        <v>30</v>
      </c>
      <c r="AM539" s="959">
        <f t="shared" si="255"/>
        <v>30</v>
      </c>
      <c r="AN539" s="985">
        <f t="shared" si="287"/>
        <v>0</v>
      </c>
      <c r="AU539" s="39"/>
      <c r="AV539" s="39"/>
    </row>
    <row r="540" spans="3:48" ht="13.15" customHeight="1" x14ac:dyDescent="0.2">
      <c r="C540" s="35"/>
      <c r="D540" s="175" t="str">
        <f>IF(op!D428=0,"",op!D428)</f>
        <v/>
      </c>
      <c r="E540" s="175" t="str">
        <f>IF(op!E428=0,"",op!E428)</f>
        <v/>
      </c>
      <c r="F540" s="175" t="str">
        <f>IF(op!F428=0,"",op!F428)</f>
        <v/>
      </c>
      <c r="G540" s="38" t="str">
        <f>IF(op!G428="","",op!G428+1)</f>
        <v/>
      </c>
      <c r="H540" s="1184" t="str">
        <f>IF(op!H428=0,"",op!H428)</f>
        <v/>
      </c>
      <c r="I540" s="38" t="str">
        <f>IF(op!I428=0,"",op!I428)</f>
        <v/>
      </c>
      <c r="J540" s="177" t="str">
        <f t="shared" si="276"/>
        <v/>
      </c>
      <c r="K540" s="1185" t="str">
        <f>IF(op!K428=0,0,op!K428)</f>
        <v/>
      </c>
      <c r="L540" s="872"/>
      <c r="M540" s="860" t="str">
        <f>IF(K540="","",IF(op!M428=0,0,op!M428))</f>
        <v/>
      </c>
      <c r="N540" s="860" t="str">
        <f>IF(K540="","",IF(op!N428=0,0,op!N428))</f>
        <v/>
      </c>
      <c r="O540" s="990" t="str">
        <f t="shared" si="288"/>
        <v/>
      </c>
      <c r="P540" s="991" t="str">
        <f t="shared" si="289"/>
        <v/>
      </c>
      <c r="Q540" s="991" t="str">
        <f t="shared" si="290"/>
        <v/>
      </c>
      <c r="R540" s="872"/>
      <c r="S540" s="934" t="str">
        <f t="shared" si="277"/>
        <v/>
      </c>
      <c r="T540" s="934" t="str">
        <f t="shared" si="278"/>
        <v/>
      </c>
      <c r="U540" s="1055" t="str">
        <f t="shared" si="291"/>
        <v/>
      </c>
      <c r="V540" s="6"/>
      <c r="Z540" s="979" t="str">
        <f t="shared" si="279"/>
        <v/>
      </c>
      <c r="AA540" s="980">
        <f>+tab!$C$156</f>
        <v>0.62</v>
      </c>
      <c r="AB540" s="981" t="e">
        <f t="shared" si="292"/>
        <v>#VALUE!</v>
      </c>
      <c r="AC540" s="981" t="e">
        <f t="shared" si="293"/>
        <v>#VALUE!</v>
      </c>
      <c r="AD540" s="981" t="e">
        <f t="shared" si="294"/>
        <v>#VALUE!</v>
      </c>
      <c r="AE540" s="982" t="e">
        <f t="shared" si="280"/>
        <v>#VALUE!</v>
      </c>
      <c r="AF540" s="982" t="e">
        <f t="shared" si="281"/>
        <v>#VALUE!</v>
      </c>
      <c r="AG540" s="983">
        <f>IF(H540&gt;8,tab!C$157,tab!C$160)</f>
        <v>0.5</v>
      </c>
      <c r="AH540" s="957">
        <f t="shared" si="282"/>
        <v>0</v>
      </c>
      <c r="AI540" s="957">
        <f t="shared" si="283"/>
        <v>0</v>
      </c>
      <c r="AJ540" s="984" t="e">
        <f t="shared" si="284"/>
        <v>#VALUE!</v>
      </c>
      <c r="AK540" s="960" t="e">
        <f t="shared" si="285"/>
        <v>#VALUE!</v>
      </c>
      <c r="AL540" s="959">
        <f t="shared" si="286"/>
        <v>30</v>
      </c>
      <c r="AM540" s="959">
        <f t="shared" si="255"/>
        <v>30</v>
      </c>
      <c r="AN540" s="985">
        <f t="shared" si="287"/>
        <v>0</v>
      </c>
      <c r="AU540" s="39"/>
      <c r="AV540" s="39"/>
    </row>
    <row r="541" spans="3:48" ht="13.15" customHeight="1" x14ac:dyDescent="0.2">
      <c r="C541" s="35"/>
      <c r="D541" s="175" t="str">
        <f>IF(op!D429=0,"",op!D429)</f>
        <v/>
      </c>
      <c r="E541" s="175" t="str">
        <f>IF(op!E429=0,"",op!E429)</f>
        <v/>
      </c>
      <c r="F541" s="175" t="str">
        <f>IF(op!F429=0,"",op!F429)</f>
        <v/>
      </c>
      <c r="G541" s="38" t="str">
        <f>IF(op!G429="","",op!G429+1)</f>
        <v/>
      </c>
      <c r="H541" s="1184" t="str">
        <f>IF(op!H429=0,"",op!H429)</f>
        <v/>
      </c>
      <c r="I541" s="38" t="str">
        <f>IF(op!I429=0,"",op!I429)</f>
        <v/>
      </c>
      <c r="J541" s="177" t="str">
        <f t="shared" si="276"/>
        <v/>
      </c>
      <c r="K541" s="1185" t="str">
        <f>IF(op!K429=0,0,op!K429)</f>
        <v/>
      </c>
      <c r="L541" s="872"/>
      <c r="M541" s="860" t="str">
        <f>IF(K541="","",IF(op!M429=0,0,op!M429))</f>
        <v/>
      </c>
      <c r="N541" s="860" t="str">
        <f>IF(K541="","",IF(op!N429=0,0,op!N429))</f>
        <v/>
      </c>
      <c r="O541" s="990" t="str">
        <f t="shared" si="288"/>
        <v/>
      </c>
      <c r="P541" s="991" t="str">
        <f t="shared" si="289"/>
        <v/>
      </c>
      <c r="Q541" s="991" t="str">
        <f t="shared" si="290"/>
        <v/>
      </c>
      <c r="R541" s="872"/>
      <c r="S541" s="934" t="str">
        <f t="shared" si="277"/>
        <v/>
      </c>
      <c r="T541" s="934" t="str">
        <f t="shared" si="278"/>
        <v/>
      </c>
      <c r="U541" s="1055" t="str">
        <f t="shared" si="291"/>
        <v/>
      </c>
      <c r="V541" s="6"/>
      <c r="Z541" s="979" t="str">
        <f t="shared" si="279"/>
        <v/>
      </c>
      <c r="AA541" s="980">
        <f>+tab!$C$156</f>
        <v>0.62</v>
      </c>
      <c r="AB541" s="981" t="e">
        <f t="shared" si="292"/>
        <v>#VALUE!</v>
      </c>
      <c r="AC541" s="981" t="e">
        <f t="shared" si="293"/>
        <v>#VALUE!</v>
      </c>
      <c r="AD541" s="981" t="e">
        <f t="shared" si="294"/>
        <v>#VALUE!</v>
      </c>
      <c r="AE541" s="982" t="e">
        <f t="shared" si="280"/>
        <v>#VALUE!</v>
      </c>
      <c r="AF541" s="982" t="e">
        <f t="shared" si="281"/>
        <v>#VALUE!</v>
      </c>
      <c r="AG541" s="983">
        <f>IF(H541&gt;8,tab!C$157,tab!C$160)</f>
        <v>0.5</v>
      </c>
      <c r="AH541" s="957">
        <f t="shared" si="282"/>
        <v>0</v>
      </c>
      <c r="AI541" s="957">
        <f t="shared" si="283"/>
        <v>0</v>
      </c>
      <c r="AJ541" s="984" t="e">
        <f t="shared" si="284"/>
        <v>#VALUE!</v>
      </c>
      <c r="AK541" s="960" t="e">
        <f t="shared" si="285"/>
        <v>#VALUE!</v>
      </c>
      <c r="AL541" s="959">
        <f t="shared" si="286"/>
        <v>30</v>
      </c>
      <c r="AM541" s="959">
        <f t="shared" si="255"/>
        <v>30</v>
      </c>
      <c r="AN541" s="985">
        <f t="shared" si="287"/>
        <v>0</v>
      </c>
      <c r="AU541" s="39"/>
      <c r="AV541" s="39"/>
    </row>
    <row r="542" spans="3:48" ht="13.15" customHeight="1" x14ac:dyDescent="0.2">
      <c r="C542" s="35"/>
      <c r="D542" s="175" t="str">
        <f>IF(op!D430=0,"",op!D430)</f>
        <v/>
      </c>
      <c r="E542" s="175" t="str">
        <f>IF(op!E430=0,"",op!E430)</f>
        <v/>
      </c>
      <c r="F542" s="175" t="str">
        <f>IF(op!F430=0,"",op!F430)</f>
        <v/>
      </c>
      <c r="G542" s="38" t="str">
        <f>IF(op!G430="","",op!G430+1)</f>
        <v/>
      </c>
      <c r="H542" s="1184" t="str">
        <f>IF(op!H430=0,"",op!H430)</f>
        <v/>
      </c>
      <c r="I542" s="38" t="str">
        <f>IF(op!I430=0,"",op!I430)</f>
        <v/>
      </c>
      <c r="J542" s="177" t="str">
        <f t="shared" si="276"/>
        <v/>
      </c>
      <c r="K542" s="1185" t="str">
        <f>IF(op!K430=0,0,op!K430)</f>
        <v/>
      </c>
      <c r="L542" s="872"/>
      <c r="M542" s="860" t="str">
        <f>IF(K542="","",IF(op!M430=0,0,op!M430))</f>
        <v/>
      </c>
      <c r="N542" s="860" t="str">
        <f>IF(K542="","",IF(op!N430=0,0,op!N430))</f>
        <v/>
      </c>
      <c r="O542" s="990" t="str">
        <f t="shared" si="288"/>
        <v/>
      </c>
      <c r="P542" s="991" t="str">
        <f t="shared" si="289"/>
        <v/>
      </c>
      <c r="Q542" s="991" t="str">
        <f t="shared" si="290"/>
        <v/>
      </c>
      <c r="R542" s="872"/>
      <c r="S542" s="934" t="str">
        <f t="shared" si="277"/>
        <v/>
      </c>
      <c r="T542" s="934" t="str">
        <f t="shared" si="278"/>
        <v/>
      </c>
      <c r="U542" s="1055" t="str">
        <f t="shared" si="291"/>
        <v/>
      </c>
      <c r="V542" s="6"/>
      <c r="Z542" s="979" t="str">
        <f t="shared" si="279"/>
        <v/>
      </c>
      <c r="AA542" s="980">
        <f>+tab!$C$156</f>
        <v>0.62</v>
      </c>
      <c r="AB542" s="981" t="e">
        <f t="shared" si="292"/>
        <v>#VALUE!</v>
      </c>
      <c r="AC542" s="981" t="e">
        <f t="shared" si="293"/>
        <v>#VALUE!</v>
      </c>
      <c r="AD542" s="981" t="e">
        <f t="shared" si="294"/>
        <v>#VALUE!</v>
      </c>
      <c r="AE542" s="982" t="e">
        <f t="shared" si="280"/>
        <v>#VALUE!</v>
      </c>
      <c r="AF542" s="982" t="e">
        <f t="shared" si="281"/>
        <v>#VALUE!</v>
      </c>
      <c r="AG542" s="983">
        <f>IF(H542&gt;8,tab!C$157,tab!C$160)</f>
        <v>0.5</v>
      </c>
      <c r="AH542" s="957">
        <f t="shared" si="282"/>
        <v>0</v>
      </c>
      <c r="AI542" s="957">
        <f t="shared" si="283"/>
        <v>0</v>
      </c>
      <c r="AJ542" s="984" t="e">
        <f t="shared" si="284"/>
        <v>#VALUE!</v>
      </c>
      <c r="AK542" s="960" t="e">
        <f t="shared" si="285"/>
        <v>#VALUE!</v>
      </c>
      <c r="AL542" s="959">
        <f t="shared" si="286"/>
        <v>30</v>
      </c>
      <c r="AM542" s="959">
        <f t="shared" si="255"/>
        <v>30</v>
      </c>
      <c r="AN542" s="985">
        <f t="shared" si="287"/>
        <v>0</v>
      </c>
      <c r="AU542" s="39"/>
      <c r="AV542" s="39"/>
    </row>
    <row r="543" spans="3:48" ht="13.15" customHeight="1" x14ac:dyDescent="0.2">
      <c r="C543" s="35"/>
      <c r="D543" s="175" t="str">
        <f>IF(op!D431=0,"",op!D431)</f>
        <v/>
      </c>
      <c r="E543" s="175" t="str">
        <f>IF(op!E431=0,"",op!E431)</f>
        <v/>
      </c>
      <c r="F543" s="175" t="str">
        <f>IF(op!F431=0,"",op!F431)</f>
        <v/>
      </c>
      <c r="G543" s="38" t="str">
        <f>IF(op!G431="","",op!G431+1)</f>
        <v/>
      </c>
      <c r="H543" s="1184" t="str">
        <f>IF(op!H431=0,"",op!H431)</f>
        <v/>
      </c>
      <c r="I543" s="38" t="str">
        <f>IF(op!I431=0,"",op!I431)</f>
        <v/>
      </c>
      <c r="J543" s="177" t="str">
        <f t="shared" si="276"/>
        <v/>
      </c>
      <c r="K543" s="1185" t="str">
        <f>IF(op!K431=0,0,op!K431)</f>
        <v/>
      </c>
      <c r="L543" s="872"/>
      <c r="M543" s="860" t="str">
        <f>IF(K543="","",IF(op!M431=0,0,op!M431))</f>
        <v/>
      </c>
      <c r="N543" s="860" t="str">
        <f>IF(K543="","",IF(op!N431=0,0,op!N431))</f>
        <v/>
      </c>
      <c r="O543" s="990" t="str">
        <f t="shared" si="288"/>
        <v/>
      </c>
      <c r="P543" s="991" t="str">
        <f t="shared" si="289"/>
        <v/>
      </c>
      <c r="Q543" s="991" t="str">
        <f t="shared" si="290"/>
        <v/>
      </c>
      <c r="R543" s="872"/>
      <c r="S543" s="934" t="str">
        <f t="shared" si="277"/>
        <v/>
      </c>
      <c r="T543" s="934" t="str">
        <f t="shared" si="278"/>
        <v/>
      </c>
      <c r="U543" s="1055" t="str">
        <f t="shared" si="291"/>
        <v/>
      </c>
      <c r="V543" s="6"/>
      <c r="Z543" s="979" t="str">
        <f t="shared" si="279"/>
        <v/>
      </c>
      <c r="AA543" s="980">
        <f>+tab!$C$156</f>
        <v>0.62</v>
      </c>
      <c r="AB543" s="981" t="e">
        <f t="shared" si="292"/>
        <v>#VALUE!</v>
      </c>
      <c r="AC543" s="981" t="e">
        <f t="shared" si="293"/>
        <v>#VALUE!</v>
      </c>
      <c r="AD543" s="981" t="e">
        <f t="shared" si="294"/>
        <v>#VALUE!</v>
      </c>
      <c r="AE543" s="982" t="e">
        <f t="shared" si="280"/>
        <v>#VALUE!</v>
      </c>
      <c r="AF543" s="982" t="e">
        <f t="shared" si="281"/>
        <v>#VALUE!</v>
      </c>
      <c r="AG543" s="983">
        <f>IF(H543&gt;8,tab!C$157,tab!C$160)</f>
        <v>0.5</v>
      </c>
      <c r="AH543" s="957">
        <f t="shared" si="282"/>
        <v>0</v>
      </c>
      <c r="AI543" s="957">
        <f t="shared" si="283"/>
        <v>0</v>
      </c>
      <c r="AJ543" s="984" t="e">
        <f t="shared" si="284"/>
        <v>#VALUE!</v>
      </c>
      <c r="AK543" s="960" t="e">
        <f t="shared" si="285"/>
        <v>#VALUE!</v>
      </c>
      <c r="AL543" s="959">
        <f t="shared" si="286"/>
        <v>30</v>
      </c>
      <c r="AM543" s="959">
        <f t="shared" si="255"/>
        <v>30</v>
      </c>
      <c r="AN543" s="985">
        <f t="shared" si="287"/>
        <v>0</v>
      </c>
      <c r="AU543" s="39"/>
      <c r="AV543" s="39"/>
    </row>
    <row r="544" spans="3:48" ht="13.15" customHeight="1" x14ac:dyDescent="0.2">
      <c r="C544" s="35"/>
      <c r="D544" s="175" t="str">
        <f>IF(op!D432=0,"",op!D432)</f>
        <v/>
      </c>
      <c r="E544" s="175" t="str">
        <f>IF(op!E432=0,"",op!E432)</f>
        <v/>
      </c>
      <c r="F544" s="175" t="str">
        <f>IF(op!F432=0,"",op!F432)</f>
        <v/>
      </c>
      <c r="G544" s="38" t="str">
        <f>IF(op!G432="","",op!G432+1)</f>
        <v/>
      </c>
      <c r="H544" s="1184" t="str">
        <f>IF(op!H432=0,"",op!H432)</f>
        <v/>
      </c>
      <c r="I544" s="38" t="str">
        <f>IF(op!I432=0,"",op!I432)</f>
        <v/>
      </c>
      <c r="J544" s="177" t="str">
        <f t="shared" si="276"/>
        <v/>
      </c>
      <c r="K544" s="1185" t="str">
        <f>IF(op!K432=0,0,op!K432)</f>
        <v/>
      </c>
      <c r="L544" s="872"/>
      <c r="M544" s="860" t="str">
        <f>IF(K544="","",IF(op!M432=0,0,op!M432))</f>
        <v/>
      </c>
      <c r="N544" s="860" t="str">
        <f>IF(K544="","",IF(op!N432=0,0,op!N432))</f>
        <v/>
      </c>
      <c r="O544" s="990" t="str">
        <f t="shared" si="288"/>
        <v/>
      </c>
      <c r="P544" s="991" t="str">
        <f t="shared" si="289"/>
        <v/>
      </c>
      <c r="Q544" s="991" t="str">
        <f t="shared" si="290"/>
        <v/>
      </c>
      <c r="R544" s="872"/>
      <c r="S544" s="934" t="str">
        <f t="shared" si="277"/>
        <v/>
      </c>
      <c r="T544" s="934" t="str">
        <f t="shared" si="278"/>
        <v/>
      </c>
      <c r="U544" s="1055" t="str">
        <f t="shared" si="291"/>
        <v/>
      </c>
      <c r="V544" s="6"/>
      <c r="Z544" s="979" t="str">
        <f t="shared" si="279"/>
        <v/>
      </c>
      <c r="AA544" s="980">
        <f>+tab!$C$156</f>
        <v>0.62</v>
      </c>
      <c r="AB544" s="981" t="e">
        <f t="shared" si="292"/>
        <v>#VALUE!</v>
      </c>
      <c r="AC544" s="981" t="e">
        <f t="shared" si="293"/>
        <v>#VALUE!</v>
      </c>
      <c r="AD544" s="981" t="e">
        <f t="shared" si="294"/>
        <v>#VALUE!</v>
      </c>
      <c r="AE544" s="982" t="e">
        <f t="shared" si="280"/>
        <v>#VALUE!</v>
      </c>
      <c r="AF544" s="982" t="e">
        <f t="shared" si="281"/>
        <v>#VALUE!</v>
      </c>
      <c r="AG544" s="983">
        <f>IF(H544&gt;8,tab!C$157,tab!C$160)</f>
        <v>0.5</v>
      </c>
      <c r="AH544" s="957">
        <f t="shared" si="282"/>
        <v>0</v>
      </c>
      <c r="AI544" s="957">
        <f t="shared" si="283"/>
        <v>0</v>
      </c>
      <c r="AJ544" s="984" t="e">
        <f t="shared" si="284"/>
        <v>#VALUE!</v>
      </c>
      <c r="AK544" s="960" t="e">
        <f t="shared" si="285"/>
        <v>#VALUE!</v>
      </c>
      <c r="AL544" s="959">
        <f t="shared" si="286"/>
        <v>30</v>
      </c>
      <c r="AM544" s="959">
        <f t="shared" si="255"/>
        <v>30</v>
      </c>
      <c r="AN544" s="985">
        <f t="shared" si="287"/>
        <v>0</v>
      </c>
      <c r="AU544" s="39"/>
      <c r="AV544" s="39"/>
    </row>
    <row r="545" spans="3:48" ht="13.15" customHeight="1" x14ac:dyDescent="0.2">
      <c r="C545" s="35"/>
      <c r="D545" s="175" t="str">
        <f>IF(op!D433=0,"",op!D433)</f>
        <v/>
      </c>
      <c r="E545" s="175" t="str">
        <f>IF(op!E433=0,"",op!E433)</f>
        <v/>
      </c>
      <c r="F545" s="175" t="str">
        <f>IF(op!F433=0,"",op!F433)</f>
        <v/>
      </c>
      <c r="G545" s="38" t="str">
        <f>IF(op!G433="","",op!G433+1)</f>
        <v/>
      </c>
      <c r="H545" s="1184" t="str">
        <f>IF(op!H433=0,"",op!H433)</f>
        <v/>
      </c>
      <c r="I545" s="38" t="str">
        <f>IF(op!I433=0,"",op!I433)</f>
        <v/>
      </c>
      <c r="J545" s="177" t="str">
        <f t="shared" si="276"/>
        <v/>
      </c>
      <c r="K545" s="1185" t="str">
        <f>IF(op!K433=0,0,op!K433)</f>
        <v/>
      </c>
      <c r="L545" s="872"/>
      <c r="M545" s="860" t="str">
        <f>IF(K545="","",IF(op!M433=0,0,op!M433))</f>
        <v/>
      </c>
      <c r="N545" s="860" t="str">
        <f>IF(K545="","",IF(op!N433=0,0,op!N433))</f>
        <v/>
      </c>
      <c r="O545" s="990" t="str">
        <f t="shared" si="288"/>
        <v/>
      </c>
      <c r="P545" s="991" t="str">
        <f t="shared" si="289"/>
        <v/>
      </c>
      <c r="Q545" s="991" t="str">
        <f t="shared" si="290"/>
        <v/>
      </c>
      <c r="R545" s="872"/>
      <c r="S545" s="934" t="str">
        <f t="shared" si="277"/>
        <v/>
      </c>
      <c r="T545" s="934" t="str">
        <f t="shared" si="278"/>
        <v/>
      </c>
      <c r="U545" s="1055" t="str">
        <f t="shared" si="291"/>
        <v/>
      </c>
      <c r="V545" s="6"/>
      <c r="Z545" s="979" t="str">
        <f t="shared" si="279"/>
        <v/>
      </c>
      <c r="AA545" s="980">
        <f>+tab!$C$156</f>
        <v>0.62</v>
      </c>
      <c r="AB545" s="981" t="e">
        <f t="shared" si="292"/>
        <v>#VALUE!</v>
      </c>
      <c r="AC545" s="981" t="e">
        <f t="shared" si="293"/>
        <v>#VALUE!</v>
      </c>
      <c r="AD545" s="981" t="e">
        <f t="shared" si="294"/>
        <v>#VALUE!</v>
      </c>
      <c r="AE545" s="982" t="e">
        <f t="shared" si="280"/>
        <v>#VALUE!</v>
      </c>
      <c r="AF545" s="982" t="e">
        <f t="shared" si="281"/>
        <v>#VALUE!</v>
      </c>
      <c r="AG545" s="983">
        <f>IF(H545&gt;8,tab!C$157,tab!C$160)</f>
        <v>0.5</v>
      </c>
      <c r="AH545" s="957">
        <f t="shared" si="282"/>
        <v>0</v>
      </c>
      <c r="AI545" s="957">
        <f t="shared" si="283"/>
        <v>0</v>
      </c>
      <c r="AJ545" s="984" t="e">
        <f t="shared" si="284"/>
        <v>#VALUE!</v>
      </c>
      <c r="AK545" s="960" t="e">
        <f t="shared" si="285"/>
        <v>#VALUE!</v>
      </c>
      <c r="AL545" s="959">
        <f t="shared" si="286"/>
        <v>30</v>
      </c>
      <c r="AM545" s="959">
        <f t="shared" si="255"/>
        <v>30</v>
      </c>
      <c r="AN545" s="985">
        <f t="shared" si="287"/>
        <v>0</v>
      </c>
      <c r="AU545" s="39"/>
      <c r="AV545" s="39"/>
    </row>
    <row r="546" spans="3:48" ht="13.15" customHeight="1" x14ac:dyDescent="0.2">
      <c r="C546" s="35"/>
      <c r="D546" s="175" t="str">
        <f>IF(op!D434=0,"",op!D434)</f>
        <v/>
      </c>
      <c r="E546" s="175" t="str">
        <f>IF(op!E434=0,"",op!E434)</f>
        <v/>
      </c>
      <c r="F546" s="175" t="str">
        <f>IF(op!F434=0,"",op!F434)</f>
        <v/>
      </c>
      <c r="G546" s="38" t="str">
        <f>IF(op!G434="","",op!G434+1)</f>
        <v/>
      </c>
      <c r="H546" s="1184" t="str">
        <f>IF(op!H434=0,"",op!H434)</f>
        <v/>
      </c>
      <c r="I546" s="38" t="str">
        <f>IF(op!I434=0,"",op!I434)</f>
        <v/>
      </c>
      <c r="J546" s="177" t="str">
        <f t="shared" si="276"/>
        <v/>
      </c>
      <c r="K546" s="1185" t="str">
        <f>IF(op!K434=0,0,op!K434)</f>
        <v/>
      </c>
      <c r="L546" s="872"/>
      <c r="M546" s="860" t="str">
        <f>IF(K546="","",IF(op!M434=0,0,op!M434))</f>
        <v/>
      </c>
      <c r="N546" s="860" t="str">
        <f>IF(K546="","",IF(op!N434=0,0,op!N434))</f>
        <v/>
      </c>
      <c r="O546" s="990" t="str">
        <f t="shared" si="288"/>
        <v/>
      </c>
      <c r="P546" s="991" t="str">
        <f t="shared" si="289"/>
        <v/>
      </c>
      <c r="Q546" s="991" t="str">
        <f t="shared" si="290"/>
        <v/>
      </c>
      <c r="R546" s="872"/>
      <c r="S546" s="934" t="str">
        <f t="shared" si="277"/>
        <v/>
      </c>
      <c r="T546" s="934" t="str">
        <f t="shared" si="278"/>
        <v/>
      </c>
      <c r="U546" s="1055" t="str">
        <f t="shared" si="291"/>
        <v/>
      </c>
      <c r="V546" s="6"/>
      <c r="Z546" s="979" t="str">
        <f t="shared" si="279"/>
        <v/>
      </c>
      <c r="AA546" s="980">
        <f>+tab!$C$156</f>
        <v>0.62</v>
      </c>
      <c r="AB546" s="981" t="e">
        <f t="shared" si="292"/>
        <v>#VALUE!</v>
      </c>
      <c r="AC546" s="981" t="e">
        <f t="shared" si="293"/>
        <v>#VALUE!</v>
      </c>
      <c r="AD546" s="981" t="e">
        <f t="shared" si="294"/>
        <v>#VALUE!</v>
      </c>
      <c r="AE546" s="982" t="e">
        <f t="shared" si="280"/>
        <v>#VALUE!</v>
      </c>
      <c r="AF546" s="982" t="e">
        <f t="shared" si="281"/>
        <v>#VALUE!</v>
      </c>
      <c r="AG546" s="983">
        <f>IF(H546&gt;8,tab!C$157,tab!C$160)</f>
        <v>0.5</v>
      </c>
      <c r="AH546" s="957">
        <f t="shared" si="282"/>
        <v>0</v>
      </c>
      <c r="AI546" s="957">
        <f t="shared" si="283"/>
        <v>0</v>
      </c>
      <c r="AJ546" s="984" t="e">
        <f t="shared" si="284"/>
        <v>#VALUE!</v>
      </c>
      <c r="AK546" s="960" t="e">
        <f t="shared" si="285"/>
        <v>#VALUE!</v>
      </c>
      <c r="AL546" s="959">
        <f t="shared" si="286"/>
        <v>30</v>
      </c>
      <c r="AM546" s="959">
        <f t="shared" si="255"/>
        <v>30</v>
      </c>
      <c r="AN546" s="985">
        <f t="shared" si="287"/>
        <v>0</v>
      </c>
      <c r="AU546" s="39"/>
      <c r="AV546" s="39"/>
    </row>
    <row r="547" spans="3:48" ht="13.15" customHeight="1" x14ac:dyDescent="0.2">
      <c r="C547" s="35"/>
      <c r="D547" s="175" t="str">
        <f>IF(op!D435=0,"",op!D435)</f>
        <v/>
      </c>
      <c r="E547" s="175" t="str">
        <f>IF(op!E435=0,"",op!E435)</f>
        <v/>
      </c>
      <c r="F547" s="175" t="str">
        <f>IF(op!F435=0,"",op!F435)</f>
        <v/>
      </c>
      <c r="G547" s="38" t="str">
        <f>IF(op!G435="","",op!G435+1)</f>
        <v/>
      </c>
      <c r="H547" s="1184" t="str">
        <f>IF(op!H435=0,"",op!H435)</f>
        <v/>
      </c>
      <c r="I547" s="38" t="str">
        <f>IF(op!I435=0,"",op!I435)</f>
        <v/>
      </c>
      <c r="J547" s="177" t="str">
        <f t="shared" si="276"/>
        <v/>
      </c>
      <c r="K547" s="1185" t="str">
        <f>IF(op!K435=0,0,op!K435)</f>
        <v/>
      </c>
      <c r="L547" s="872"/>
      <c r="M547" s="860" t="str">
        <f>IF(K547="","",IF(op!M435=0,0,op!M435))</f>
        <v/>
      </c>
      <c r="N547" s="860" t="str">
        <f>IF(K547="","",IF(op!N435=0,0,op!N435))</f>
        <v/>
      </c>
      <c r="O547" s="990" t="str">
        <f t="shared" si="288"/>
        <v/>
      </c>
      <c r="P547" s="991" t="str">
        <f t="shared" si="289"/>
        <v/>
      </c>
      <c r="Q547" s="991" t="str">
        <f t="shared" si="290"/>
        <v/>
      </c>
      <c r="R547" s="872"/>
      <c r="S547" s="934" t="str">
        <f t="shared" si="277"/>
        <v/>
      </c>
      <c r="T547" s="934" t="str">
        <f t="shared" si="278"/>
        <v/>
      </c>
      <c r="U547" s="1055" t="str">
        <f t="shared" si="291"/>
        <v/>
      </c>
      <c r="V547" s="6"/>
      <c r="Z547" s="979" t="str">
        <f t="shared" si="279"/>
        <v/>
      </c>
      <c r="AA547" s="980">
        <f>+tab!$C$156</f>
        <v>0.62</v>
      </c>
      <c r="AB547" s="981" t="e">
        <f t="shared" si="292"/>
        <v>#VALUE!</v>
      </c>
      <c r="AC547" s="981" t="e">
        <f t="shared" si="293"/>
        <v>#VALUE!</v>
      </c>
      <c r="AD547" s="981" t="e">
        <f t="shared" si="294"/>
        <v>#VALUE!</v>
      </c>
      <c r="AE547" s="982" t="e">
        <f t="shared" si="280"/>
        <v>#VALUE!</v>
      </c>
      <c r="AF547" s="982" t="e">
        <f t="shared" si="281"/>
        <v>#VALUE!</v>
      </c>
      <c r="AG547" s="983">
        <f>IF(H547&gt;8,tab!C$157,tab!C$160)</f>
        <v>0.5</v>
      </c>
      <c r="AH547" s="957">
        <f t="shared" si="282"/>
        <v>0</v>
      </c>
      <c r="AI547" s="957">
        <f t="shared" si="283"/>
        <v>0</v>
      </c>
      <c r="AJ547" s="984" t="e">
        <f t="shared" si="284"/>
        <v>#VALUE!</v>
      </c>
      <c r="AK547" s="960" t="e">
        <f t="shared" si="285"/>
        <v>#VALUE!</v>
      </c>
      <c r="AL547" s="959">
        <f t="shared" si="286"/>
        <v>30</v>
      </c>
      <c r="AM547" s="959">
        <f t="shared" si="255"/>
        <v>30</v>
      </c>
      <c r="AN547" s="985">
        <f t="shared" si="287"/>
        <v>0</v>
      </c>
      <c r="AU547" s="39"/>
      <c r="AV547" s="39"/>
    </row>
    <row r="548" spans="3:48" ht="13.15" customHeight="1" x14ac:dyDescent="0.2">
      <c r="C548" s="35"/>
      <c r="D548" s="175" t="str">
        <f>IF(op!D436=0,"",op!D436)</f>
        <v/>
      </c>
      <c r="E548" s="175" t="str">
        <f>IF(op!E436=0,"",op!E436)</f>
        <v/>
      </c>
      <c r="F548" s="175" t="str">
        <f>IF(op!F436=0,"",op!F436)</f>
        <v/>
      </c>
      <c r="G548" s="38" t="str">
        <f>IF(op!G436="","",op!G436+1)</f>
        <v/>
      </c>
      <c r="H548" s="1184" t="str">
        <f>IF(op!H436=0,"",op!H436)</f>
        <v/>
      </c>
      <c r="I548" s="38" t="str">
        <f>IF(op!I436=0,"",op!I436)</f>
        <v/>
      </c>
      <c r="J548" s="177" t="str">
        <f t="shared" si="276"/>
        <v/>
      </c>
      <c r="K548" s="1185" t="str">
        <f>IF(op!K436=0,0,op!K436)</f>
        <v/>
      </c>
      <c r="L548" s="872"/>
      <c r="M548" s="860" t="str">
        <f>IF(K548="","",IF(op!M436=0,0,op!M436))</f>
        <v/>
      </c>
      <c r="N548" s="860" t="str">
        <f>IF(K548="","",IF(op!N436=0,0,op!N436))</f>
        <v/>
      </c>
      <c r="O548" s="990" t="str">
        <f t="shared" si="288"/>
        <v/>
      </c>
      <c r="P548" s="991" t="str">
        <f t="shared" si="289"/>
        <v/>
      </c>
      <c r="Q548" s="991" t="str">
        <f t="shared" si="290"/>
        <v/>
      </c>
      <c r="R548" s="872"/>
      <c r="S548" s="934" t="str">
        <f t="shared" si="277"/>
        <v/>
      </c>
      <c r="T548" s="934" t="str">
        <f t="shared" si="278"/>
        <v/>
      </c>
      <c r="U548" s="1055" t="str">
        <f t="shared" si="291"/>
        <v/>
      </c>
      <c r="V548" s="6"/>
      <c r="Z548" s="979" t="str">
        <f t="shared" si="279"/>
        <v/>
      </c>
      <c r="AA548" s="980">
        <f>+tab!$C$156</f>
        <v>0.62</v>
      </c>
      <c r="AB548" s="981" t="e">
        <f t="shared" si="292"/>
        <v>#VALUE!</v>
      </c>
      <c r="AC548" s="981" t="e">
        <f t="shared" si="293"/>
        <v>#VALUE!</v>
      </c>
      <c r="AD548" s="981" t="e">
        <f t="shared" si="294"/>
        <v>#VALUE!</v>
      </c>
      <c r="AE548" s="982" t="e">
        <f t="shared" si="280"/>
        <v>#VALUE!</v>
      </c>
      <c r="AF548" s="982" t="e">
        <f t="shared" si="281"/>
        <v>#VALUE!</v>
      </c>
      <c r="AG548" s="983">
        <f>IF(H548&gt;8,tab!C$157,tab!C$160)</f>
        <v>0.5</v>
      </c>
      <c r="AH548" s="957">
        <f t="shared" si="282"/>
        <v>0</v>
      </c>
      <c r="AI548" s="957">
        <f t="shared" si="283"/>
        <v>0</v>
      </c>
      <c r="AJ548" s="984" t="e">
        <f t="shared" si="284"/>
        <v>#VALUE!</v>
      </c>
      <c r="AK548" s="960" t="e">
        <f t="shared" si="285"/>
        <v>#VALUE!</v>
      </c>
      <c r="AL548" s="959">
        <f t="shared" si="286"/>
        <v>30</v>
      </c>
      <c r="AM548" s="959">
        <f t="shared" si="255"/>
        <v>30</v>
      </c>
      <c r="AN548" s="985">
        <f t="shared" si="287"/>
        <v>0</v>
      </c>
      <c r="AU548" s="39"/>
      <c r="AV548" s="39"/>
    </row>
    <row r="549" spans="3:48" ht="13.15" customHeight="1" x14ac:dyDescent="0.2">
      <c r="C549" s="35"/>
      <c r="D549" s="175" t="str">
        <f>IF(op!D437=0,"",op!D437)</f>
        <v/>
      </c>
      <c r="E549" s="175" t="str">
        <f>IF(op!E437=0,"",op!E437)</f>
        <v/>
      </c>
      <c r="F549" s="175" t="str">
        <f>IF(op!F437=0,"",op!F437)</f>
        <v/>
      </c>
      <c r="G549" s="38" t="str">
        <f>IF(op!G437="","",op!G437+1)</f>
        <v/>
      </c>
      <c r="H549" s="1184" t="str">
        <f>IF(op!H437=0,"",op!H437)</f>
        <v/>
      </c>
      <c r="I549" s="38" t="str">
        <f>IF(op!I437=0,"",op!I437)</f>
        <v/>
      </c>
      <c r="J549" s="177" t="str">
        <f t="shared" si="276"/>
        <v/>
      </c>
      <c r="K549" s="1185" t="str">
        <f>IF(op!K437=0,0,op!K437)</f>
        <v/>
      </c>
      <c r="L549" s="872"/>
      <c r="M549" s="860" t="str">
        <f>IF(K549="","",IF(op!M437=0,0,op!M437))</f>
        <v/>
      </c>
      <c r="N549" s="860" t="str">
        <f>IF(K549="","",IF(op!N437=0,0,op!N437))</f>
        <v/>
      </c>
      <c r="O549" s="990" t="str">
        <f t="shared" si="288"/>
        <v/>
      </c>
      <c r="P549" s="991" t="str">
        <f t="shared" si="289"/>
        <v/>
      </c>
      <c r="Q549" s="991" t="str">
        <f t="shared" si="290"/>
        <v/>
      </c>
      <c r="R549" s="872"/>
      <c r="S549" s="934" t="str">
        <f t="shared" si="277"/>
        <v/>
      </c>
      <c r="T549" s="934" t="str">
        <f t="shared" si="278"/>
        <v/>
      </c>
      <c r="U549" s="1055" t="str">
        <f t="shared" si="291"/>
        <v/>
      </c>
      <c r="V549" s="6"/>
      <c r="Z549" s="979" t="str">
        <f t="shared" si="279"/>
        <v/>
      </c>
      <c r="AA549" s="980">
        <f>+tab!$C$156</f>
        <v>0.62</v>
      </c>
      <c r="AB549" s="981" t="e">
        <f t="shared" si="292"/>
        <v>#VALUE!</v>
      </c>
      <c r="AC549" s="981" t="e">
        <f t="shared" si="293"/>
        <v>#VALUE!</v>
      </c>
      <c r="AD549" s="981" t="e">
        <f t="shared" si="294"/>
        <v>#VALUE!</v>
      </c>
      <c r="AE549" s="982" t="e">
        <f t="shared" si="280"/>
        <v>#VALUE!</v>
      </c>
      <c r="AF549" s="982" t="e">
        <f t="shared" si="281"/>
        <v>#VALUE!</v>
      </c>
      <c r="AG549" s="983">
        <f>IF(H549&gt;8,tab!C$157,tab!C$160)</f>
        <v>0.5</v>
      </c>
      <c r="AH549" s="957">
        <f t="shared" si="282"/>
        <v>0</v>
      </c>
      <c r="AI549" s="957">
        <f t="shared" si="283"/>
        <v>0</v>
      </c>
      <c r="AJ549" s="984" t="e">
        <f t="shared" si="284"/>
        <v>#VALUE!</v>
      </c>
      <c r="AK549" s="960" t="e">
        <f t="shared" si="285"/>
        <v>#VALUE!</v>
      </c>
      <c r="AL549" s="959">
        <f t="shared" si="286"/>
        <v>30</v>
      </c>
      <c r="AM549" s="959">
        <f t="shared" si="255"/>
        <v>30</v>
      </c>
      <c r="AN549" s="985">
        <f t="shared" si="287"/>
        <v>0</v>
      </c>
      <c r="AU549" s="39"/>
      <c r="AV549" s="39"/>
    </row>
    <row r="550" spans="3:48" ht="13.15" customHeight="1" x14ac:dyDescent="0.2">
      <c r="C550" s="35"/>
      <c r="D550" s="175" t="str">
        <f>IF(op!D438=0,"",op!D438)</f>
        <v/>
      </c>
      <c r="E550" s="175" t="str">
        <f>IF(op!E438=0,"",op!E438)</f>
        <v/>
      </c>
      <c r="F550" s="175" t="str">
        <f>IF(op!F438=0,"",op!F438)</f>
        <v/>
      </c>
      <c r="G550" s="38" t="str">
        <f>IF(op!G438="","",op!G438+1)</f>
        <v/>
      </c>
      <c r="H550" s="1184" t="str">
        <f>IF(op!H438=0,"",op!H438)</f>
        <v/>
      </c>
      <c r="I550" s="38" t="str">
        <f>IF(op!I438=0,"",op!I438)</f>
        <v/>
      </c>
      <c r="J550" s="177" t="str">
        <f t="shared" si="276"/>
        <v/>
      </c>
      <c r="K550" s="1185" t="str">
        <f>IF(op!K438=0,0,op!K438)</f>
        <v/>
      </c>
      <c r="L550" s="872"/>
      <c r="M550" s="860" t="str">
        <f>IF(K550="","",IF(op!M438=0,0,op!M438))</f>
        <v/>
      </c>
      <c r="N550" s="860" t="str">
        <f>IF(K550="","",IF(op!N438=0,0,op!N438))</f>
        <v/>
      </c>
      <c r="O550" s="990" t="str">
        <f t="shared" si="288"/>
        <v/>
      </c>
      <c r="P550" s="991" t="str">
        <f t="shared" si="289"/>
        <v/>
      </c>
      <c r="Q550" s="991" t="str">
        <f t="shared" si="290"/>
        <v/>
      </c>
      <c r="R550" s="872"/>
      <c r="S550" s="934" t="str">
        <f t="shared" si="277"/>
        <v/>
      </c>
      <c r="T550" s="934" t="str">
        <f t="shared" si="278"/>
        <v/>
      </c>
      <c r="U550" s="1055" t="str">
        <f t="shared" si="291"/>
        <v/>
      </c>
      <c r="V550" s="6"/>
      <c r="Z550" s="979" t="str">
        <f t="shared" si="279"/>
        <v/>
      </c>
      <c r="AA550" s="980">
        <f>+tab!$C$156</f>
        <v>0.62</v>
      </c>
      <c r="AB550" s="981" t="e">
        <f t="shared" si="292"/>
        <v>#VALUE!</v>
      </c>
      <c r="AC550" s="981" t="e">
        <f t="shared" si="293"/>
        <v>#VALUE!</v>
      </c>
      <c r="AD550" s="981" t="e">
        <f t="shared" si="294"/>
        <v>#VALUE!</v>
      </c>
      <c r="AE550" s="982" t="e">
        <f t="shared" si="280"/>
        <v>#VALUE!</v>
      </c>
      <c r="AF550" s="982" t="e">
        <f t="shared" si="281"/>
        <v>#VALUE!</v>
      </c>
      <c r="AG550" s="983">
        <f>IF(H550&gt;8,tab!C$157,tab!C$160)</f>
        <v>0.5</v>
      </c>
      <c r="AH550" s="957">
        <f t="shared" si="282"/>
        <v>0</v>
      </c>
      <c r="AI550" s="957">
        <f t="shared" si="283"/>
        <v>0</v>
      </c>
      <c r="AJ550" s="984" t="e">
        <f t="shared" si="284"/>
        <v>#VALUE!</v>
      </c>
      <c r="AK550" s="960" t="e">
        <f t="shared" si="285"/>
        <v>#VALUE!</v>
      </c>
      <c r="AL550" s="959">
        <f t="shared" si="286"/>
        <v>30</v>
      </c>
      <c r="AM550" s="959">
        <f t="shared" si="255"/>
        <v>30</v>
      </c>
      <c r="AN550" s="985">
        <f t="shared" si="287"/>
        <v>0</v>
      </c>
      <c r="AU550" s="39"/>
      <c r="AV550" s="39"/>
    </row>
    <row r="551" spans="3:48" ht="13.15" customHeight="1" x14ac:dyDescent="0.2">
      <c r="C551" s="35"/>
      <c r="D551" s="175" t="str">
        <f>IF(op!D439=0,"",op!D439)</f>
        <v/>
      </c>
      <c r="E551" s="175" t="str">
        <f>IF(op!E439=0,"",op!E439)</f>
        <v/>
      </c>
      <c r="F551" s="175" t="str">
        <f>IF(op!F439=0,"",op!F439)</f>
        <v/>
      </c>
      <c r="G551" s="38" t="str">
        <f>IF(op!G439="","",op!G439+1)</f>
        <v/>
      </c>
      <c r="H551" s="1184" t="str">
        <f>IF(op!H439=0,"",op!H439)</f>
        <v/>
      </c>
      <c r="I551" s="38" t="str">
        <f>IF(op!I439=0,"",op!I439)</f>
        <v/>
      </c>
      <c r="J551" s="177" t="str">
        <f t="shared" si="276"/>
        <v/>
      </c>
      <c r="K551" s="1185" t="str">
        <f>IF(op!K439=0,0,op!K439)</f>
        <v/>
      </c>
      <c r="L551" s="872"/>
      <c r="M551" s="860" t="str">
        <f>IF(K551="","",IF(op!M439=0,0,op!M439))</f>
        <v/>
      </c>
      <c r="N551" s="860" t="str">
        <f>IF(K551="","",IF(op!N439=0,0,op!N439))</f>
        <v/>
      </c>
      <c r="O551" s="990" t="str">
        <f t="shared" si="288"/>
        <v/>
      </c>
      <c r="P551" s="991" t="str">
        <f t="shared" si="289"/>
        <v/>
      </c>
      <c r="Q551" s="991" t="str">
        <f t="shared" si="290"/>
        <v/>
      </c>
      <c r="R551" s="872"/>
      <c r="S551" s="934" t="str">
        <f t="shared" si="277"/>
        <v/>
      </c>
      <c r="T551" s="934" t="str">
        <f t="shared" si="278"/>
        <v/>
      </c>
      <c r="U551" s="1055" t="str">
        <f t="shared" si="291"/>
        <v/>
      </c>
      <c r="V551" s="6"/>
      <c r="Z551" s="979" t="str">
        <f t="shared" si="279"/>
        <v/>
      </c>
      <c r="AA551" s="980">
        <f>+tab!$C$156</f>
        <v>0.62</v>
      </c>
      <c r="AB551" s="981" t="e">
        <f t="shared" si="292"/>
        <v>#VALUE!</v>
      </c>
      <c r="AC551" s="981" t="e">
        <f t="shared" si="293"/>
        <v>#VALUE!</v>
      </c>
      <c r="AD551" s="981" t="e">
        <f t="shared" si="294"/>
        <v>#VALUE!</v>
      </c>
      <c r="AE551" s="982" t="e">
        <f t="shared" si="280"/>
        <v>#VALUE!</v>
      </c>
      <c r="AF551" s="982" t="e">
        <f t="shared" si="281"/>
        <v>#VALUE!</v>
      </c>
      <c r="AG551" s="983">
        <f>IF(H551&gt;8,tab!C$157,tab!C$160)</f>
        <v>0.5</v>
      </c>
      <c r="AH551" s="957">
        <f t="shared" si="282"/>
        <v>0</v>
      </c>
      <c r="AI551" s="957">
        <f t="shared" si="283"/>
        <v>0</v>
      </c>
      <c r="AJ551" s="984" t="e">
        <f t="shared" si="284"/>
        <v>#VALUE!</v>
      </c>
      <c r="AK551" s="960" t="e">
        <f t="shared" si="285"/>
        <v>#VALUE!</v>
      </c>
      <c r="AL551" s="959">
        <f t="shared" si="286"/>
        <v>30</v>
      </c>
      <c r="AM551" s="959">
        <f t="shared" si="255"/>
        <v>30</v>
      </c>
      <c r="AN551" s="985">
        <f t="shared" si="287"/>
        <v>0</v>
      </c>
      <c r="AU551" s="39"/>
      <c r="AV551" s="39"/>
    </row>
    <row r="552" spans="3:48" ht="13.15" customHeight="1" x14ac:dyDescent="0.2">
      <c r="C552" s="35"/>
      <c r="D552" s="175" t="str">
        <f>IF(op!D440=0,"",op!D440)</f>
        <v/>
      </c>
      <c r="E552" s="175" t="str">
        <f>IF(op!E440=0,"",op!E440)</f>
        <v/>
      </c>
      <c r="F552" s="175" t="str">
        <f>IF(op!F440=0,"",op!F440)</f>
        <v/>
      </c>
      <c r="G552" s="38" t="str">
        <f>IF(op!G440="","",op!G440+1)</f>
        <v/>
      </c>
      <c r="H552" s="1184" t="str">
        <f>IF(op!H440=0,"",op!H440)</f>
        <v/>
      </c>
      <c r="I552" s="38" t="str">
        <f>IF(op!I440=0,"",op!I440)</f>
        <v/>
      </c>
      <c r="J552" s="177" t="str">
        <f t="shared" si="276"/>
        <v/>
      </c>
      <c r="K552" s="1185" t="str">
        <f>IF(op!K440=0,0,op!K440)</f>
        <v/>
      </c>
      <c r="L552" s="872"/>
      <c r="M552" s="860" t="str">
        <f>IF(K552="","",IF(op!M440=0,0,op!M440))</f>
        <v/>
      </c>
      <c r="N552" s="860" t="str">
        <f>IF(K552="","",IF(op!N440=0,0,op!N440))</f>
        <v/>
      </c>
      <c r="O552" s="990" t="str">
        <f t="shared" si="288"/>
        <v/>
      </c>
      <c r="P552" s="991" t="str">
        <f t="shared" si="289"/>
        <v/>
      </c>
      <c r="Q552" s="991" t="str">
        <f t="shared" si="290"/>
        <v/>
      </c>
      <c r="R552" s="872"/>
      <c r="S552" s="934" t="str">
        <f t="shared" si="277"/>
        <v/>
      </c>
      <c r="T552" s="934" t="str">
        <f t="shared" si="278"/>
        <v/>
      </c>
      <c r="U552" s="1055" t="str">
        <f t="shared" si="291"/>
        <v/>
      </c>
      <c r="V552" s="6"/>
      <c r="Z552" s="979" t="str">
        <f t="shared" si="279"/>
        <v/>
      </c>
      <c r="AA552" s="980">
        <f>+tab!$C$156</f>
        <v>0.62</v>
      </c>
      <c r="AB552" s="981" t="e">
        <f t="shared" si="292"/>
        <v>#VALUE!</v>
      </c>
      <c r="AC552" s="981" t="e">
        <f t="shared" si="293"/>
        <v>#VALUE!</v>
      </c>
      <c r="AD552" s="981" t="e">
        <f t="shared" si="294"/>
        <v>#VALUE!</v>
      </c>
      <c r="AE552" s="982" t="e">
        <f t="shared" si="280"/>
        <v>#VALUE!</v>
      </c>
      <c r="AF552" s="982" t="e">
        <f t="shared" si="281"/>
        <v>#VALUE!</v>
      </c>
      <c r="AG552" s="983">
        <f>IF(H552&gt;8,tab!C$157,tab!C$160)</f>
        <v>0.5</v>
      </c>
      <c r="AH552" s="957">
        <f t="shared" si="282"/>
        <v>0</v>
      </c>
      <c r="AI552" s="957">
        <f t="shared" si="283"/>
        <v>0</v>
      </c>
      <c r="AJ552" s="984" t="e">
        <f t="shared" si="284"/>
        <v>#VALUE!</v>
      </c>
      <c r="AK552" s="960" t="e">
        <f t="shared" si="285"/>
        <v>#VALUE!</v>
      </c>
      <c r="AL552" s="959">
        <f t="shared" si="286"/>
        <v>30</v>
      </c>
      <c r="AM552" s="959">
        <f t="shared" si="255"/>
        <v>30</v>
      </c>
      <c r="AN552" s="985">
        <f t="shared" si="287"/>
        <v>0</v>
      </c>
      <c r="AU552" s="39"/>
      <c r="AV552" s="39"/>
    </row>
    <row r="553" spans="3:48" ht="13.15" customHeight="1" x14ac:dyDescent="0.2">
      <c r="C553" s="35"/>
      <c r="D553" s="175" t="str">
        <f>IF(op!D441=0,"",op!D441)</f>
        <v/>
      </c>
      <c r="E553" s="175" t="str">
        <f>IF(op!E441=0,"",op!E441)</f>
        <v/>
      </c>
      <c r="F553" s="175" t="str">
        <f>IF(op!F441=0,"",op!F441)</f>
        <v/>
      </c>
      <c r="G553" s="38" t="str">
        <f>IF(op!G441="","",op!G441+1)</f>
        <v/>
      </c>
      <c r="H553" s="1184" t="str">
        <f>IF(op!H441=0,"",op!H441)</f>
        <v/>
      </c>
      <c r="I553" s="38" t="str">
        <f>IF(op!I441=0,"",op!I441)</f>
        <v/>
      </c>
      <c r="J553" s="177" t="str">
        <f t="shared" si="276"/>
        <v/>
      </c>
      <c r="K553" s="1185" t="str">
        <f>IF(op!K441=0,0,op!K441)</f>
        <v/>
      </c>
      <c r="L553" s="872"/>
      <c r="M553" s="860" t="str">
        <f>IF(K553="","",IF(op!M441=0,0,op!M441))</f>
        <v/>
      </c>
      <c r="N553" s="860" t="str">
        <f>IF(K553="","",IF(op!N441=0,0,op!N441))</f>
        <v/>
      </c>
      <c r="O553" s="990" t="str">
        <f t="shared" si="288"/>
        <v/>
      </c>
      <c r="P553" s="991" t="str">
        <f t="shared" si="289"/>
        <v/>
      </c>
      <c r="Q553" s="991" t="str">
        <f t="shared" si="290"/>
        <v/>
      </c>
      <c r="R553" s="872"/>
      <c r="S553" s="934" t="str">
        <f t="shared" si="277"/>
        <v/>
      </c>
      <c r="T553" s="934" t="str">
        <f t="shared" si="278"/>
        <v/>
      </c>
      <c r="U553" s="1055" t="str">
        <f t="shared" si="291"/>
        <v/>
      </c>
      <c r="V553" s="6"/>
      <c r="Z553" s="979" t="str">
        <f t="shared" si="279"/>
        <v/>
      </c>
      <c r="AA553" s="980">
        <f>+tab!$C$156</f>
        <v>0.62</v>
      </c>
      <c r="AB553" s="981" t="e">
        <f t="shared" si="292"/>
        <v>#VALUE!</v>
      </c>
      <c r="AC553" s="981" t="e">
        <f t="shared" si="293"/>
        <v>#VALUE!</v>
      </c>
      <c r="AD553" s="981" t="e">
        <f t="shared" si="294"/>
        <v>#VALUE!</v>
      </c>
      <c r="AE553" s="982" t="e">
        <f t="shared" si="280"/>
        <v>#VALUE!</v>
      </c>
      <c r="AF553" s="982" t="e">
        <f t="shared" si="281"/>
        <v>#VALUE!</v>
      </c>
      <c r="AG553" s="983">
        <f>IF(H553&gt;8,tab!C$157,tab!C$160)</f>
        <v>0.5</v>
      </c>
      <c r="AH553" s="957">
        <f t="shared" si="282"/>
        <v>0</v>
      </c>
      <c r="AI553" s="957">
        <f t="shared" si="283"/>
        <v>0</v>
      </c>
      <c r="AJ553" s="984" t="e">
        <f t="shared" si="284"/>
        <v>#VALUE!</v>
      </c>
      <c r="AK553" s="960" t="e">
        <f t="shared" si="285"/>
        <v>#VALUE!</v>
      </c>
      <c r="AL553" s="959">
        <f t="shared" si="286"/>
        <v>30</v>
      </c>
      <c r="AM553" s="959">
        <f t="shared" si="255"/>
        <v>30</v>
      </c>
      <c r="AN553" s="985">
        <f t="shared" si="287"/>
        <v>0</v>
      </c>
      <c r="AU553" s="39"/>
      <c r="AV553" s="39"/>
    </row>
    <row r="554" spans="3:48" ht="13.15" customHeight="1" x14ac:dyDescent="0.2">
      <c r="C554" s="35"/>
      <c r="D554" s="175" t="str">
        <f>IF(op!D442=0,"",op!D442)</f>
        <v/>
      </c>
      <c r="E554" s="175" t="str">
        <f>IF(op!E442=0,"",op!E442)</f>
        <v/>
      </c>
      <c r="F554" s="175" t="str">
        <f>IF(op!F442=0,"",op!F442)</f>
        <v/>
      </c>
      <c r="G554" s="38" t="str">
        <f>IF(op!G442="","",op!G442+1)</f>
        <v/>
      </c>
      <c r="H554" s="1184" t="str">
        <f>IF(op!H442=0,"",op!H442)</f>
        <v/>
      </c>
      <c r="I554" s="38" t="str">
        <f>IF(op!I442=0,"",op!I442)</f>
        <v/>
      </c>
      <c r="J554" s="177" t="str">
        <f t="shared" si="276"/>
        <v/>
      </c>
      <c r="K554" s="1185" t="str">
        <f>IF(op!K442=0,0,op!K442)</f>
        <v/>
      </c>
      <c r="L554" s="872"/>
      <c r="M554" s="860" t="str">
        <f>IF(K554="","",IF(op!M442=0,0,op!M442))</f>
        <v/>
      </c>
      <c r="N554" s="860" t="str">
        <f>IF(K554="","",IF(op!N442=0,0,op!N442))</f>
        <v/>
      </c>
      <c r="O554" s="990" t="str">
        <f t="shared" si="288"/>
        <v/>
      </c>
      <c r="P554" s="991" t="str">
        <f t="shared" si="289"/>
        <v/>
      </c>
      <c r="Q554" s="991" t="str">
        <f t="shared" si="290"/>
        <v/>
      </c>
      <c r="R554" s="872"/>
      <c r="S554" s="934" t="str">
        <f t="shared" si="277"/>
        <v/>
      </c>
      <c r="T554" s="934" t="str">
        <f t="shared" si="278"/>
        <v/>
      </c>
      <c r="U554" s="1055" t="str">
        <f t="shared" si="291"/>
        <v/>
      </c>
      <c r="V554" s="6"/>
      <c r="Z554" s="979" t="str">
        <f t="shared" si="279"/>
        <v/>
      </c>
      <c r="AA554" s="980">
        <f>+tab!$C$156</f>
        <v>0.62</v>
      </c>
      <c r="AB554" s="981" t="e">
        <f t="shared" si="292"/>
        <v>#VALUE!</v>
      </c>
      <c r="AC554" s="981" t="e">
        <f t="shared" si="293"/>
        <v>#VALUE!</v>
      </c>
      <c r="AD554" s="981" t="e">
        <f t="shared" si="294"/>
        <v>#VALUE!</v>
      </c>
      <c r="AE554" s="982" t="e">
        <f t="shared" si="280"/>
        <v>#VALUE!</v>
      </c>
      <c r="AF554" s="982" t="e">
        <f t="shared" si="281"/>
        <v>#VALUE!</v>
      </c>
      <c r="AG554" s="983">
        <f>IF(H554&gt;8,tab!C$157,tab!C$160)</f>
        <v>0.5</v>
      </c>
      <c r="AH554" s="957">
        <f t="shared" si="282"/>
        <v>0</v>
      </c>
      <c r="AI554" s="957">
        <f t="shared" si="283"/>
        <v>0</v>
      </c>
      <c r="AJ554" s="984" t="e">
        <f t="shared" si="284"/>
        <v>#VALUE!</v>
      </c>
      <c r="AK554" s="960" t="e">
        <f t="shared" si="285"/>
        <v>#VALUE!</v>
      </c>
      <c r="AL554" s="959">
        <f t="shared" si="286"/>
        <v>30</v>
      </c>
      <c r="AM554" s="959">
        <f t="shared" si="255"/>
        <v>30</v>
      </c>
      <c r="AN554" s="985">
        <f t="shared" si="287"/>
        <v>0</v>
      </c>
      <c r="AU554" s="39"/>
      <c r="AV554" s="39"/>
    </row>
    <row r="555" spans="3:48" ht="13.15" customHeight="1" x14ac:dyDescent="0.2">
      <c r="C555" s="35"/>
      <c r="D555" s="175" t="str">
        <f>IF(op!D443=0,"",op!D443)</f>
        <v/>
      </c>
      <c r="E555" s="175" t="str">
        <f>IF(op!E443=0,"",op!E443)</f>
        <v/>
      </c>
      <c r="F555" s="175" t="str">
        <f>IF(op!F443=0,"",op!F443)</f>
        <v/>
      </c>
      <c r="G555" s="38" t="str">
        <f>IF(op!G443="","",op!G443+1)</f>
        <v/>
      </c>
      <c r="H555" s="1184" t="str">
        <f>IF(op!H443=0,"",op!H443)</f>
        <v/>
      </c>
      <c r="I555" s="38" t="str">
        <f>IF(op!I443=0,"",op!I443)</f>
        <v/>
      </c>
      <c r="J555" s="177" t="str">
        <f t="shared" si="276"/>
        <v/>
      </c>
      <c r="K555" s="1185" t="str">
        <f>IF(op!K443=0,0,op!K443)</f>
        <v/>
      </c>
      <c r="L555" s="872"/>
      <c r="M555" s="860" t="str">
        <f>IF(K555="","",IF(op!M443=0,0,op!M443))</f>
        <v/>
      </c>
      <c r="N555" s="860" t="str">
        <f>IF(K555="","",IF(op!N443=0,0,op!N443))</f>
        <v/>
      </c>
      <c r="O555" s="990" t="str">
        <f t="shared" si="288"/>
        <v/>
      </c>
      <c r="P555" s="991" t="str">
        <f t="shared" si="289"/>
        <v/>
      </c>
      <c r="Q555" s="991" t="str">
        <f t="shared" si="290"/>
        <v/>
      </c>
      <c r="R555" s="872"/>
      <c r="S555" s="934" t="str">
        <f t="shared" si="277"/>
        <v/>
      </c>
      <c r="T555" s="934" t="str">
        <f t="shared" si="278"/>
        <v/>
      </c>
      <c r="U555" s="1055" t="str">
        <f t="shared" si="291"/>
        <v/>
      </c>
      <c r="V555" s="6"/>
      <c r="Z555" s="979" t="str">
        <f t="shared" si="279"/>
        <v/>
      </c>
      <c r="AA555" s="980">
        <f>+tab!$C$156</f>
        <v>0.62</v>
      </c>
      <c r="AB555" s="981" t="e">
        <f t="shared" si="292"/>
        <v>#VALUE!</v>
      </c>
      <c r="AC555" s="981" t="e">
        <f t="shared" si="293"/>
        <v>#VALUE!</v>
      </c>
      <c r="AD555" s="981" t="e">
        <f t="shared" si="294"/>
        <v>#VALUE!</v>
      </c>
      <c r="AE555" s="982" t="e">
        <f t="shared" si="280"/>
        <v>#VALUE!</v>
      </c>
      <c r="AF555" s="982" t="e">
        <f t="shared" si="281"/>
        <v>#VALUE!</v>
      </c>
      <c r="AG555" s="983">
        <f>IF(H555&gt;8,tab!C$157,tab!C$160)</f>
        <v>0.5</v>
      </c>
      <c r="AH555" s="957">
        <f t="shared" si="282"/>
        <v>0</v>
      </c>
      <c r="AI555" s="957">
        <f t="shared" si="283"/>
        <v>0</v>
      </c>
      <c r="AJ555" s="984" t="e">
        <f t="shared" si="284"/>
        <v>#VALUE!</v>
      </c>
      <c r="AK555" s="960" t="e">
        <f t="shared" si="285"/>
        <v>#VALUE!</v>
      </c>
      <c r="AL555" s="959">
        <f t="shared" si="286"/>
        <v>30</v>
      </c>
      <c r="AM555" s="959">
        <f t="shared" si="255"/>
        <v>30</v>
      </c>
      <c r="AN555" s="985">
        <f t="shared" si="287"/>
        <v>0</v>
      </c>
      <c r="AU555" s="39"/>
      <c r="AV555" s="39"/>
    </row>
    <row r="556" spans="3:48" ht="13.15" customHeight="1" x14ac:dyDescent="0.2">
      <c r="C556" s="35"/>
      <c r="D556" s="175" t="str">
        <f>IF(op!D444=0,"",op!D444)</f>
        <v/>
      </c>
      <c r="E556" s="175" t="str">
        <f>IF(op!E444=0,"",op!E444)</f>
        <v/>
      </c>
      <c r="F556" s="175" t="str">
        <f>IF(op!F444=0,"",op!F444)</f>
        <v/>
      </c>
      <c r="G556" s="38" t="str">
        <f>IF(op!G444="","",op!G444+1)</f>
        <v/>
      </c>
      <c r="H556" s="1184" t="str">
        <f>IF(op!H444=0,"",op!H444)</f>
        <v/>
      </c>
      <c r="I556" s="38" t="str">
        <f>IF(op!I444=0,"",op!I444)</f>
        <v/>
      </c>
      <c r="J556" s="177" t="str">
        <f t="shared" si="276"/>
        <v/>
      </c>
      <c r="K556" s="1185" t="str">
        <f>IF(op!K444=0,0,op!K444)</f>
        <v/>
      </c>
      <c r="L556" s="872"/>
      <c r="M556" s="860" t="str">
        <f>IF(K556="","",IF(op!M444=0,0,op!M444))</f>
        <v/>
      </c>
      <c r="N556" s="860" t="str">
        <f>IF(K556="","",IF(op!N444=0,0,op!N444))</f>
        <v/>
      </c>
      <c r="O556" s="990" t="str">
        <f t="shared" si="288"/>
        <v/>
      </c>
      <c r="P556" s="991" t="str">
        <f t="shared" si="289"/>
        <v/>
      </c>
      <c r="Q556" s="991" t="str">
        <f t="shared" si="290"/>
        <v/>
      </c>
      <c r="R556" s="872"/>
      <c r="S556" s="934" t="str">
        <f t="shared" si="277"/>
        <v/>
      </c>
      <c r="T556" s="934" t="str">
        <f t="shared" si="278"/>
        <v/>
      </c>
      <c r="U556" s="1055" t="str">
        <f t="shared" si="291"/>
        <v/>
      </c>
      <c r="V556" s="6"/>
      <c r="Z556" s="979" t="str">
        <f t="shared" si="279"/>
        <v/>
      </c>
      <c r="AA556" s="980">
        <f>+tab!$C$156</f>
        <v>0.62</v>
      </c>
      <c r="AB556" s="981" t="e">
        <f t="shared" si="292"/>
        <v>#VALUE!</v>
      </c>
      <c r="AC556" s="981" t="e">
        <f t="shared" si="293"/>
        <v>#VALUE!</v>
      </c>
      <c r="AD556" s="981" t="e">
        <f t="shared" si="294"/>
        <v>#VALUE!</v>
      </c>
      <c r="AE556" s="982" t="e">
        <f t="shared" si="280"/>
        <v>#VALUE!</v>
      </c>
      <c r="AF556" s="982" t="e">
        <f t="shared" si="281"/>
        <v>#VALUE!</v>
      </c>
      <c r="AG556" s="983">
        <f>IF(H556&gt;8,tab!C$157,tab!C$160)</f>
        <v>0.5</v>
      </c>
      <c r="AH556" s="957">
        <f t="shared" si="282"/>
        <v>0</v>
      </c>
      <c r="AI556" s="957">
        <f t="shared" si="283"/>
        <v>0</v>
      </c>
      <c r="AJ556" s="984" t="e">
        <f t="shared" si="284"/>
        <v>#VALUE!</v>
      </c>
      <c r="AK556" s="960" t="e">
        <f t="shared" si="285"/>
        <v>#VALUE!</v>
      </c>
      <c r="AL556" s="959">
        <f t="shared" si="286"/>
        <v>30</v>
      </c>
      <c r="AM556" s="959">
        <f t="shared" si="255"/>
        <v>30</v>
      </c>
      <c r="AN556" s="985">
        <f t="shared" si="287"/>
        <v>0</v>
      </c>
      <c r="AU556" s="39"/>
      <c r="AV556" s="39"/>
    </row>
    <row r="557" spans="3:48" ht="13.15" customHeight="1" x14ac:dyDescent="0.2">
      <c r="C557" s="35"/>
      <c r="D557" s="175" t="str">
        <f>IF(op!D445=0,"",op!D445)</f>
        <v/>
      </c>
      <c r="E557" s="175" t="str">
        <f>IF(op!E445=0,"",op!E445)</f>
        <v/>
      </c>
      <c r="F557" s="175" t="str">
        <f>IF(op!F445=0,"",op!F445)</f>
        <v/>
      </c>
      <c r="G557" s="38" t="str">
        <f>IF(op!G445="","",op!G445+1)</f>
        <v/>
      </c>
      <c r="H557" s="1184" t="str">
        <f>IF(op!H445=0,"",op!H445)</f>
        <v/>
      </c>
      <c r="I557" s="38" t="str">
        <f>IF(op!I445=0,"",op!I445)</f>
        <v/>
      </c>
      <c r="J557" s="177" t="str">
        <f t="shared" si="276"/>
        <v/>
      </c>
      <c r="K557" s="1185" t="str">
        <f>IF(op!K445=0,0,op!K445)</f>
        <v/>
      </c>
      <c r="L557" s="872"/>
      <c r="M557" s="860" t="str">
        <f>IF(K557="","",IF(op!M445=0,0,op!M445))</f>
        <v/>
      </c>
      <c r="N557" s="860" t="str">
        <f>IF(K557="","",IF(op!N445=0,0,op!N445))</f>
        <v/>
      </c>
      <c r="O557" s="990" t="str">
        <f t="shared" si="288"/>
        <v/>
      </c>
      <c r="P557" s="991" t="str">
        <f t="shared" si="289"/>
        <v/>
      </c>
      <c r="Q557" s="991" t="str">
        <f t="shared" si="290"/>
        <v/>
      </c>
      <c r="R557" s="872"/>
      <c r="S557" s="934" t="str">
        <f t="shared" si="277"/>
        <v/>
      </c>
      <c r="T557" s="934" t="str">
        <f t="shared" si="278"/>
        <v/>
      </c>
      <c r="U557" s="1055" t="str">
        <f t="shared" si="291"/>
        <v/>
      </c>
      <c r="V557" s="6"/>
      <c r="Z557" s="979" t="str">
        <f t="shared" si="279"/>
        <v/>
      </c>
      <c r="AA557" s="980">
        <f>+tab!$C$156</f>
        <v>0.62</v>
      </c>
      <c r="AB557" s="981" t="e">
        <f t="shared" si="292"/>
        <v>#VALUE!</v>
      </c>
      <c r="AC557" s="981" t="e">
        <f t="shared" si="293"/>
        <v>#VALUE!</v>
      </c>
      <c r="AD557" s="981" t="e">
        <f t="shared" si="294"/>
        <v>#VALUE!</v>
      </c>
      <c r="AE557" s="982" t="e">
        <f t="shared" si="280"/>
        <v>#VALUE!</v>
      </c>
      <c r="AF557" s="982" t="e">
        <f t="shared" si="281"/>
        <v>#VALUE!</v>
      </c>
      <c r="AG557" s="983">
        <f>IF(H557&gt;8,tab!C$157,tab!C$160)</f>
        <v>0.5</v>
      </c>
      <c r="AH557" s="957">
        <f t="shared" si="282"/>
        <v>0</v>
      </c>
      <c r="AI557" s="957">
        <f t="shared" si="283"/>
        <v>0</v>
      </c>
      <c r="AJ557" s="984" t="e">
        <f t="shared" si="284"/>
        <v>#VALUE!</v>
      </c>
      <c r="AK557" s="960" t="e">
        <f t="shared" si="285"/>
        <v>#VALUE!</v>
      </c>
      <c r="AL557" s="959">
        <f t="shared" si="286"/>
        <v>30</v>
      </c>
      <c r="AM557" s="959">
        <f t="shared" si="255"/>
        <v>30</v>
      </c>
      <c r="AN557" s="985">
        <f t="shared" si="287"/>
        <v>0</v>
      </c>
      <c r="AU557" s="39"/>
      <c r="AV557" s="39"/>
    </row>
    <row r="558" spans="3:48" ht="13.15" customHeight="1" x14ac:dyDescent="0.2">
      <c r="C558" s="35"/>
      <c r="D558" s="175" t="str">
        <f>IF(op!D446=0,"",op!D446)</f>
        <v/>
      </c>
      <c r="E558" s="175" t="str">
        <f>IF(op!E446=0,"",op!E446)</f>
        <v/>
      </c>
      <c r="F558" s="175" t="str">
        <f>IF(op!F446=0,"",op!F446)</f>
        <v/>
      </c>
      <c r="G558" s="38" t="str">
        <f>IF(op!G446="","",op!G446+1)</f>
        <v/>
      </c>
      <c r="H558" s="1184" t="str">
        <f>IF(op!H446=0,"",op!H446)</f>
        <v/>
      </c>
      <c r="I558" s="38" t="str">
        <f>IF(op!I446=0,"",op!I446)</f>
        <v/>
      </c>
      <c r="J558" s="177" t="str">
        <f t="shared" si="276"/>
        <v/>
      </c>
      <c r="K558" s="1185" t="str">
        <f>IF(op!K446=0,0,op!K446)</f>
        <v/>
      </c>
      <c r="L558" s="872"/>
      <c r="M558" s="860" t="str">
        <f>IF(K558="","",IF(op!M446=0,0,op!M446))</f>
        <v/>
      </c>
      <c r="N558" s="860" t="str">
        <f>IF(K558="","",IF(op!N446=0,0,op!N446))</f>
        <v/>
      </c>
      <c r="O558" s="990" t="str">
        <f t="shared" si="288"/>
        <v/>
      </c>
      <c r="P558" s="991" t="str">
        <f t="shared" si="289"/>
        <v/>
      </c>
      <c r="Q558" s="991" t="str">
        <f t="shared" si="290"/>
        <v/>
      </c>
      <c r="R558" s="872"/>
      <c r="S558" s="934" t="str">
        <f t="shared" si="277"/>
        <v/>
      </c>
      <c r="T558" s="934" t="str">
        <f t="shared" si="278"/>
        <v/>
      </c>
      <c r="U558" s="1055" t="str">
        <f t="shared" si="291"/>
        <v/>
      </c>
      <c r="V558" s="6"/>
      <c r="Z558" s="979" t="str">
        <f t="shared" si="279"/>
        <v/>
      </c>
      <c r="AA558" s="980">
        <f>+tab!$C$156</f>
        <v>0.62</v>
      </c>
      <c r="AB558" s="981" t="e">
        <f t="shared" si="292"/>
        <v>#VALUE!</v>
      </c>
      <c r="AC558" s="981" t="e">
        <f t="shared" si="293"/>
        <v>#VALUE!</v>
      </c>
      <c r="AD558" s="981" t="e">
        <f t="shared" si="294"/>
        <v>#VALUE!</v>
      </c>
      <c r="AE558" s="982" t="e">
        <f t="shared" si="280"/>
        <v>#VALUE!</v>
      </c>
      <c r="AF558" s="982" t="e">
        <f t="shared" si="281"/>
        <v>#VALUE!</v>
      </c>
      <c r="AG558" s="983">
        <f>IF(H558&gt;8,tab!C$157,tab!C$160)</f>
        <v>0.5</v>
      </c>
      <c r="AH558" s="957">
        <f t="shared" si="282"/>
        <v>0</v>
      </c>
      <c r="AI558" s="957">
        <f t="shared" si="283"/>
        <v>0</v>
      </c>
      <c r="AJ558" s="984" t="e">
        <f t="shared" si="284"/>
        <v>#VALUE!</v>
      </c>
      <c r="AK558" s="960" t="e">
        <f t="shared" si="285"/>
        <v>#VALUE!</v>
      </c>
      <c r="AL558" s="959">
        <f t="shared" si="286"/>
        <v>30</v>
      </c>
      <c r="AM558" s="959">
        <f t="shared" si="255"/>
        <v>30</v>
      </c>
      <c r="AN558" s="985">
        <f t="shared" si="287"/>
        <v>0</v>
      </c>
      <c r="AU558" s="39"/>
      <c r="AV558" s="39"/>
    </row>
    <row r="559" spans="3:48" ht="13.15" customHeight="1" x14ac:dyDescent="0.2">
      <c r="C559" s="35"/>
      <c r="D559" s="175" t="str">
        <f>IF(op!D447=0,"",op!D447)</f>
        <v/>
      </c>
      <c r="E559" s="175" t="str">
        <f>IF(op!E447=0,"",op!E447)</f>
        <v/>
      </c>
      <c r="F559" s="175" t="str">
        <f>IF(op!F447=0,"",op!F447)</f>
        <v/>
      </c>
      <c r="G559" s="38" t="str">
        <f>IF(op!G447="","",op!G447+1)</f>
        <v/>
      </c>
      <c r="H559" s="1184" t="str">
        <f>IF(op!H447=0,"",op!H447)</f>
        <v/>
      </c>
      <c r="I559" s="38" t="str">
        <f>IF(op!I447=0,"",op!I447)</f>
        <v/>
      </c>
      <c r="J559" s="177" t="str">
        <f t="shared" si="276"/>
        <v/>
      </c>
      <c r="K559" s="1185" t="str">
        <f>IF(op!K447=0,0,op!K447)</f>
        <v/>
      </c>
      <c r="L559" s="872"/>
      <c r="M559" s="860" t="str">
        <f>IF(K559="","",IF(op!M447=0,0,op!M447))</f>
        <v/>
      </c>
      <c r="N559" s="860" t="str">
        <f>IF(K559="","",IF(op!N447=0,0,op!N447))</f>
        <v/>
      </c>
      <c r="O559" s="990" t="str">
        <f t="shared" si="288"/>
        <v/>
      </c>
      <c r="P559" s="991" t="str">
        <f t="shared" si="289"/>
        <v/>
      </c>
      <c r="Q559" s="991" t="str">
        <f t="shared" si="290"/>
        <v/>
      </c>
      <c r="R559" s="872"/>
      <c r="S559" s="934" t="str">
        <f t="shared" si="277"/>
        <v/>
      </c>
      <c r="T559" s="934" t="str">
        <f t="shared" si="278"/>
        <v/>
      </c>
      <c r="U559" s="1055" t="str">
        <f t="shared" si="291"/>
        <v/>
      </c>
      <c r="V559" s="6"/>
      <c r="Z559" s="979" t="str">
        <f t="shared" si="279"/>
        <v/>
      </c>
      <c r="AA559" s="980">
        <f>+tab!$C$156</f>
        <v>0.62</v>
      </c>
      <c r="AB559" s="981" t="e">
        <f t="shared" si="292"/>
        <v>#VALUE!</v>
      </c>
      <c r="AC559" s="981" t="e">
        <f t="shared" si="293"/>
        <v>#VALUE!</v>
      </c>
      <c r="AD559" s="981" t="e">
        <f t="shared" si="294"/>
        <v>#VALUE!</v>
      </c>
      <c r="AE559" s="982" t="e">
        <f t="shared" si="280"/>
        <v>#VALUE!</v>
      </c>
      <c r="AF559" s="982" t="e">
        <f t="shared" si="281"/>
        <v>#VALUE!</v>
      </c>
      <c r="AG559" s="983">
        <f>IF(H559&gt;8,tab!C$157,tab!C$160)</f>
        <v>0.5</v>
      </c>
      <c r="AH559" s="957">
        <f t="shared" si="282"/>
        <v>0</v>
      </c>
      <c r="AI559" s="957">
        <f t="shared" si="283"/>
        <v>0</v>
      </c>
      <c r="AJ559" s="984" t="e">
        <f t="shared" si="284"/>
        <v>#VALUE!</v>
      </c>
      <c r="AK559" s="960" t="e">
        <f t="shared" si="285"/>
        <v>#VALUE!</v>
      </c>
      <c r="AL559" s="959">
        <f t="shared" si="286"/>
        <v>30</v>
      </c>
      <c r="AM559" s="959">
        <f t="shared" si="255"/>
        <v>30</v>
      </c>
      <c r="AN559" s="985">
        <f t="shared" si="287"/>
        <v>0</v>
      </c>
      <c r="AU559" s="39"/>
      <c r="AV559" s="39"/>
    </row>
    <row r="560" spans="3:48" ht="13.15" customHeight="1" x14ac:dyDescent="0.2">
      <c r="C560" s="35"/>
      <c r="D560" s="175" t="str">
        <f>IF(op!D448=0,"",op!D448)</f>
        <v/>
      </c>
      <c r="E560" s="175" t="str">
        <f>IF(op!E448=0,"",op!E448)</f>
        <v/>
      </c>
      <c r="F560" s="175" t="str">
        <f>IF(op!F448=0,"",op!F448)</f>
        <v/>
      </c>
      <c r="G560" s="38" t="str">
        <f>IF(op!G448="","",op!G448+1)</f>
        <v/>
      </c>
      <c r="H560" s="1184" t="str">
        <f>IF(op!H448=0,"",op!H448)</f>
        <v/>
      </c>
      <c r="I560" s="38" t="str">
        <f>IF(op!I448=0,"",op!I448)</f>
        <v/>
      </c>
      <c r="J560" s="177" t="str">
        <f>IF(E560="","",IF(J448=VLOOKUP(I560,Schaal2014,22,FALSE),J448,J448+1))</f>
        <v/>
      </c>
      <c r="K560" s="1185" t="str">
        <f>IF(op!K448=0,0,op!K448)</f>
        <v/>
      </c>
      <c r="L560" s="872"/>
      <c r="M560" s="860" t="str">
        <f>IF(K560="","",IF(op!M448=0,0,op!M448))</f>
        <v/>
      </c>
      <c r="N560" s="860" t="str">
        <f>IF(K560="","",IF(op!N448=0,0,op!N448))</f>
        <v/>
      </c>
      <c r="O560" s="990" t="str">
        <f t="shared" si="288"/>
        <v/>
      </c>
      <c r="P560" s="991" t="str">
        <f t="shared" si="289"/>
        <v/>
      </c>
      <c r="Q560" s="991" t="str">
        <f t="shared" si="290"/>
        <v/>
      </c>
      <c r="R560" s="872"/>
      <c r="S560" s="934" t="str">
        <f t="shared" si="277"/>
        <v/>
      </c>
      <c r="T560" s="934" t="str">
        <f t="shared" si="278"/>
        <v/>
      </c>
      <c r="U560" s="1055" t="str">
        <f t="shared" si="291"/>
        <v/>
      </c>
      <c r="V560" s="6"/>
      <c r="Z560" s="979" t="str">
        <f t="shared" si="279"/>
        <v/>
      </c>
      <c r="AA560" s="980">
        <f>+tab!$C$156</f>
        <v>0.62</v>
      </c>
      <c r="AB560" s="981" t="e">
        <f t="shared" si="292"/>
        <v>#VALUE!</v>
      </c>
      <c r="AC560" s="981" t="e">
        <f t="shared" si="293"/>
        <v>#VALUE!</v>
      </c>
      <c r="AD560" s="981" t="e">
        <f t="shared" si="294"/>
        <v>#VALUE!</v>
      </c>
      <c r="AE560" s="982" t="e">
        <f t="shared" si="280"/>
        <v>#VALUE!</v>
      </c>
      <c r="AF560" s="982" t="e">
        <f t="shared" si="281"/>
        <v>#VALUE!</v>
      </c>
      <c r="AG560" s="983">
        <f>IF(H560&gt;8,tab!C$157,tab!C$160)</f>
        <v>0.5</v>
      </c>
      <c r="AH560" s="957">
        <f t="shared" si="282"/>
        <v>0</v>
      </c>
      <c r="AI560" s="957">
        <f t="shared" ref="AI560:AI563" si="295">IF(AH560=25,Z560*1.08*K560/2,IF(AH560=40,Z560*1.08*K560,IF(AH560=0,0)))</f>
        <v>0</v>
      </c>
      <c r="AJ560" s="984" t="e">
        <f t="shared" si="284"/>
        <v>#VALUE!</v>
      </c>
      <c r="AK560" s="960" t="e">
        <f t="shared" ref="AK560:AK563" si="296">YEAR($E$457)-YEAR(H560)-AJ560</f>
        <v>#VALUE!</v>
      </c>
      <c r="AL560" s="959">
        <f t="shared" ref="AL560:AL563" si="297">IF((H560=""),30,AK560)</f>
        <v>30</v>
      </c>
      <c r="AM560" s="959">
        <f t="shared" si="255"/>
        <v>30</v>
      </c>
      <c r="AN560" s="985">
        <f t="shared" ref="AN560:AN563" si="298">(AM560*(SUM(K560:K560)))</f>
        <v>0</v>
      </c>
      <c r="AU560" s="39"/>
      <c r="AV560" s="39"/>
    </row>
    <row r="561" spans="3:48" ht="13.15" customHeight="1" x14ac:dyDescent="0.2">
      <c r="C561" s="35"/>
      <c r="D561" s="175" t="str">
        <f>IF(op!D449=0,"",op!D449)</f>
        <v/>
      </c>
      <c r="E561" s="175" t="str">
        <f>IF(op!E449=0,"",op!E449)</f>
        <v/>
      </c>
      <c r="F561" s="175" t="str">
        <f>IF(op!F449=0,"",op!F449)</f>
        <v/>
      </c>
      <c r="G561" s="38" t="str">
        <f>IF(op!G449="","",op!G449+1)</f>
        <v/>
      </c>
      <c r="H561" s="1184" t="str">
        <f>IF(op!H449=0,"",op!H449)</f>
        <v/>
      </c>
      <c r="I561" s="38" t="str">
        <f>IF(op!I449=0,"",op!I449)</f>
        <v/>
      </c>
      <c r="J561" s="177" t="str">
        <f>IF(E561="","",IF(J449=VLOOKUP(I561,Schaal2014,22,FALSE),J449,J449+1))</f>
        <v/>
      </c>
      <c r="K561" s="1185" t="str">
        <f>IF(op!K449=0,0,op!K449)</f>
        <v/>
      </c>
      <c r="L561" s="872"/>
      <c r="M561" s="860" t="str">
        <f>IF(K561="","",IF(op!M449=0,0,op!M449))</f>
        <v/>
      </c>
      <c r="N561" s="860" t="str">
        <f>IF(K561="","",IF(op!N449=0,0,op!N449))</f>
        <v/>
      </c>
      <c r="O561" s="990" t="str">
        <f t="shared" si="288"/>
        <v/>
      </c>
      <c r="P561" s="991" t="str">
        <f t="shared" si="289"/>
        <v/>
      </c>
      <c r="Q561" s="991" t="str">
        <f t="shared" si="290"/>
        <v/>
      </c>
      <c r="R561" s="872"/>
      <c r="S561" s="934" t="str">
        <f t="shared" si="277"/>
        <v/>
      </c>
      <c r="T561" s="934" t="str">
        <f t="shared" si="278"/>
        <v/>
      </c>
      <c r="U561" s="1055" t="str">
        <f t="shared" si="291"/>
        <v/>
      </c>
      <c r="V561" s="6"/>
      <c r="Z561" s="979" t="str">
        <f t="shared" si="279"/>
        <v/>
      </c>
      <c r="AA561" s="980">
        <f>+tab!$C$156</f>
        <v>0.62</v>
      </c>
      <c r="AB561" s="981" t="e">
        <f t="shared" si="292"/>
        <v>#VALUE!</v>
      </c>
      <c r="AC561" s="981" t="e">
        <f t="shared" si="293"/>
        <v>#VALUE!</v>
      </c>
      <c r="AD561" s="981" t="e">
        <f t="shared" si="294"/>
        <v>#VALUE!</v>
      </c>
      <c r="AE561" s="982" t="e">
        <f t="shared" si="280"/>
        <v>#VALUE!</v>
      </c>
      <c r="AF561" s="982" t="e">
        <f t="shared" si="281"/>
        <v>#VALUE!</v>
      </c>
      <c r="AG561" s="983">
        <f>IF(H561&gt;8,tab!C$157,tab!C$160)</f>
        <v>0.5</v>
      </c>
      <c r="AH561" s="957">
        <f t="shared" si="282"/>
        <v>0</v>
      </c>
      <c r="AI561" s="957">
        <f t="shared" si="295"/>
        <v>0</v>
      </c>
      <c r="AJ561" s="984" t="e">
        <f t="shared" si="284"/>
        <v>#VALUE!</v>
      </c>
      <c r="AK561" s="960" t="e">
        <f t="shared" si="296"/>
        <v>#VALUE!</v>
      </c>
      <c r="AL561" s="959">
        <f t="shared" si="297"/>
        <v>30</v>
      </c>
      <c r="AM561" s="959">
        <f t="shared" si="255"/>
        <v>30</v>
      </c>
      <c r="AN561" s="985">
        <f t="shared" si="298"/>
        <v>0</v>
      </c>
      <c r="AU561" s="39"/>
      <c r="AV561" s="39"/>
    </row>
    <row r="562" spans="3:48" ht="13.15" customHeight="1" x14ac:dyDescent="0.2">
      <c r="C562" s="35"/>
      <c r="D562" s="175" t="str">
        <f>IF(op!D450=0,"",op!D450)</f>
        <v/>
      </c>
      <c r="E562" s="175" t="str">
        <f>IF(op!E450=0,"",op!E450)</f>
        <v/>
      </c>
      <c r="F562" s="175" t="str">
        <f>IF(op!F450=0,"",op!F450)</f>
        <v/>
      </c>
      <c r="G562" s="38" t="str">
        <f>IF(op!G450="","",op!G450+1)</f>
        <v/>
      </c>
      <c r="H562" s="1184" t="str">
        <f>IF(op!H450=0,"",op!H450)</f>
        <v/>
      </c>
      <c r="I562" s="38" t="str">
        <f>IF(op!I450=0,"",op!I450)</f>
        <v/>
      </c>
      <c r="J562" s="177" t="str">
        <f>IF(E562="","",IF(J450=VLOOKUP(I562,Schaal2014,22,FALSE),J450,J450+1))</f>
        <v/>
      </c>
      <c r="K562" s="1185" t="str">
        <f>IF(op!K450=0,0,op!K450)</f>
        <v/>
      </c>
      <c r="L562" s="872"/>
      <c r="M562" s="860" t="str">
        <f>IF(K562="","",IF(op!M450=0,0,op!M450))</f>
        <v/>
      </c>
      <c r="N562" s="860" t="str">
        <f>IF(K562="","",IF(op!N450=0,0,op!N450))</f>
        <v/>
      </c>
      <c r="O562" s="990" t="str">
        <f t="shared" si="288"/>
        <v/>
      </c>
      <c r="P562" s="991" t="str">
        <f t="shared" si="289"/>
        <v/>
      </c>
      <c r="Q562" s="991" t="str">
        <f t="shared" si="290"/>
        <v/>
      </c>
      <c r="R562" s="872"/>
      <c r="S562" s="934" t="str">
        <f t="shared" si="277"/>
        <v/>
      </c>
      <c r="T562" s="934" t="str">
        <f t="shared" si="278"/>
        <v/>
      </c>
      <c r="U562" s="1055" t="str">
        <f t="shared" si="291"/>
        <v/>
      </c>
      <c r="V562" s="6"/>
      <c r="Z562" s="979" t="str">
        <f t="shared" si="279"/>
        <v/>
      </c>
      <c r="AA562" s="980">
        <f>+tab!$C$156</f>
        <v>0.62</v>
      </c>
      <c r="AB562" s="981" t="e">
        <f t="shared" si="292"/>
        <v>#VALUE!</v>
      </c>
      <c r="AC562" s="981" t="e">
        <f t="shared" si="293"/>
        <v>#VALUE!</v>
      </c>
      <c r="AD562" s="981" t="e">
        <f t="shared" si="294"/>
        <v>#VALUE!</v>
      </c>
      <c r="AE562" s="982" t="e">
        <f t="shared" si="280"/>
        <v>#VALUE!</v>
      </c>
      <c r="AF562" s="982" t="e">
        <f t="shared" si="281"/>
        <v>#VALUE!</v>
      </c>
      <c r="AG562" s="983">
        <f>IF(H562&gt;8,tab!C$157,tab!C$160)</f>
        <v>0.5</v>
      </c>
      <c r="AH562" s="957">
        <f t="shared" si="282"/>
        <v>0</v>
      </c>
      <c r="AI562" s="957">
        <f t="shared" si="295"/>
        <v>0</v>
      </c>
      <c r="AJ562" s="984" t="e">
        <f t="shared" si="284"/>
        <v>#VALUE!</v>
      </c>
      <c r="AK562" s="960" t="e">
        <f t="shared" si="296"/>
        <v>#VALUE!</v>
      </c>
      <c r="AL562" s="959">
        <f t="shared" si="297"/>
        <v>30</v>
      </c>
      <c r="AM562" s="959">
        <f t="shared" si="255"/>
        <v>30</v>
      </c>
      <c r="AN562" s="985">
        <f t="shared" si="298"/>
        <v>0</v>
      </c>
      <c r="AU562" s="39"/>
      <c r="AV562" s="39"/>
    </row>
    <row r="563" spans="3:48" ht="13.15" customHeight="1" x14ac:dyDescent="0.2">
      <c r="C563" s="35"/>
      <c r="D563" s="175" t="str">
        <f>IF(op!D451=0,"",op!D451)</f>
        <v/>
      </c>
      <c r="E563" s="175" t="str">
        <f>IF(op!E451=0,"",op!E451)</f>
        <v/>
      </c>
      <c r="F563" s="175" t="str">
        <f>IF(op!F451=0,"",op!F451)</f>
        <v/>
      </c>
      <c r="G563" s="38" t="str">
        <f>IF(op!G451="","",op!G451+1)</f>
        <v/>
      </c>
      <c r="H563" s="1184" t="str">
        <f>IF(op!H451=0,"",op!H451)</f>
        <v/>
      </c>
      <c r="I563" s="38" t="str">
        <f>IF(op!I451=0,"",op!I451)</f>
        <v/>
      </c>
      <c r="J563" s="177" t="str">
        <f>IF(E563="","",IF(J451=VLOOKUP(I563,Schaal2014,22,FALSE),J451,J451+1))</f>
        <v/>
      </c>
      <c r="K563" s="1185" t="str">
        <f>IF(op!K451=0,0,op!K451)</f>
        <v/>
      </c>
      <c r="L563" s="872"/>
      <c r="M563" s="860" t="str">
        <f>IF(K563="","",IF(op!M451=0,0,op!M451))</f>
        <v/>
      </c>
      <c r="N563" s="860" t="str">
        <f>IF(K563="","",IF(op!N451=0,0,op!N451))</f>
        <v/>
      </c>
      <c r="O563" s="990" t="str">
        <f t="shared" si="288"/>
        <v/>
      </c>
      <c r="P563" s="991" t="str">
        <f t="shared" si="289"/>
        <v/>
      </c>
      <c r="Q563" s="991" t="str">
        <f t="shared" si="290"/>
        <v/>
      </c>
      <c r="R563" s="872"/>
      <c r="S563" s="934" t="str">
        <f t="shared" si="277"/>
        <v/>
      </c>
      <c r="T563" s="934" t="str">
        <f t="shared" si="278"/>
        <v/>
      </c>
      <c r="U563" s="1055" t="str">
        <f t="shared" si="291"/>
        <v/>
      </c>
      <c r="V563" s="6"/>
      <c r="Z563" s="979" t="str">
        <f t="shared" si="279"/>
        <v/>
      </c>
      <c r="AA563" s="980">
        <f>+tab!$C$156</f>
        <v>0.62</v>
      </c>
      <c r="AB563" s="981" t="e">
        <f t="shared" si="292"/>
        <v>#VALUE!</v>
      </c>
      <c r="AC563" s="981" t="e">
        <f t="shared" si="293"/>
        <v>#VALUE!</v>
      </c>
      <c r="AD563" s="981" t="e">
        <f t="shared" si="294"/>
        <v>#VALUE!</v>
      </c>
      <c r="AE563" s="982" t="e">
        <f t="shared" si="280"/>
        <v>#VALUE!</v>
      </c>
      <c r="AF563" s="982" t="e">
        <f t="shared" si="281"/>
        <v>#VALUE!</v>
      </c>
      <c r="AG563" s="983">
        <f>IF(H563&gt;8,tab!C$157,tab!C$160)</f>
        <v>0.5</v>
      </c>
      <c r="AH563" s="957">
        <f t="shared" si="282"/>
        <v>0</v>
      </c>
      <c r="AI563" s="957">
        <f t="shared" si="295"/>
        <v>0</v>
      </c>
      <c r="AJ563" s="984" t="e">
        <f t="shared" si="284"/>
        <v>#VALUE!</v>
      </c>
      <c r="AK563" s="960" t="e">
        <f t="shared" si="296"/>
        <v>#VALUE!</v>
      </c>
      <c r="AL563" s="959">
        <f t="shared" si="297"/>
        <v>30</v>
      </c>
      <c r="AM563" s="959">
        <f t="shared" si="255"/>
        <v>30</v>
      </c>
      <c r="AN563" s="985">
        <f t="shared" si="298"/>
        <v>0</v>
      </c>
      <c r="AU563" s="39"/>
      <c r="AV563" s="39"/>
    </row>
    <row r="564" spans="3:48" ht="13.15" customHeight="1" x14ac:dyDescent="0.2">
      <c r="C564" s="35"/>
      <c r="D564" s="31"/>
      <c r="E564" s="34"/>
      <c r="F564" s="31"/>
      <c r="G564" s="34"/>
      <c r="H564" s="1179"/>
      <c r="I564" s="34"/>
      <c r="J564" s="240"/>
      <c r="K564" s="951">
        <f>SUM(K464:K563)</f>
        <v>1</v>
      </c>
      <c r="L564" s="858"/>
      <c r="M564" s="992">
        <f>SUM(M464:M563)</f>
        <v>0</v>
      </c>
      <c r="N564" s="992">
        <f t="shared" ref="N564:U564" si="299">SUM(N464:N563)</f>
        <v>0</v>
      </c>
      <c r="O564" s="992">
        <f t="shared" si="299"/>
        <v>40</v>
      </c>
      <c r="P564" s="992">
        <f t="shared" si="299"/>
        <v>0</v>
      </c>
      <c r="Q564" s="992">
        <f t="shared" si="299"/>
        <v>40</v>
      </c>
      <c r="R564" s="858"/>
      <c r="S564" s="953">
        <f t="shared" si="299"/>
        <v>61391.074719710668</v>
      </c>
      <c r="T564" s="953">
        <f t="shared" si="299"/>
        <v>1516.7652802893308</v>
      </c>
      <c r="U564" s="953">
        <f t="shared" si="299"/>
        <v>62907.839999999997</v>
      </c>
      <c r="V564" s="6"/>
      <c r="AI564" s="957">
        <f>SUM(AI464:AI563)</f>
        <v>0</v>
      </c>
      <c r="AJ564" s="986"/>
      <c r="AK564" s="986"/>
      <c r="AN564" s="987">
        <f>ROUND(SUM(AN464:AN563)/K564,2)</f>
        <v>45</v>
      </c>
      <c r="AU564" s="39"/>
      <c r="AV564" s="39"/>
    </row>
    <row r="565" spans="3:48" ht="13.15" customHeight="1" x14ac:dyDescent="0.2">
      <c r="C565" s="41"/>
      <c r="D565" s="187"/>
      <c r="E565" s="187"/>
      <c r="F565" s="187"/>
      <c r="G565" s="188"/>
      <c r="H565" s="1180"/>
      <c r="I565" s="188"/>
      <c r="J565" s="189"/>
      <c r="K565" s="190"/>
      <c r="L565" s="190"/>
      <c r="M565" s="861"/>
      <c r="N565" s="190"/>
      <c r="O565" s="190"/>
      <c r="P565" s="189"/>
      <c r="Q565" s="187"/>
      <c r="R565" s="190"/>
      <c r="S565" s="189"/>
      <c r="T565" s="189"/>
      <c r="U565" s="1050"/>
      <c r="V565" s="43"/>
      <c r="AU565" s="39"/>
      <c r="AV565" s="39"/>
    </row>
    <row r="566" spans="3:48" ht="13.15" customHeight="1" x14ac:dyDescent="0.2"/>
    <row r="567" spans="3:48" ht="13.15" customHeight="1" x14ac:dyDescent="0.2"/>
    <row r="568" spans="3:48" ht="13.15" customHeight="1" x14ac:dyDescent="0.2">
      <c r="C568" s="39" t="s">
        <v>49</v>
      </c>
      <c r="E568" s="211" t="str">
        <f>tab!H2</f>
        <v>2019/20</v>
      </c>
    </row>
    <row r="569" spans="3:48" ht="13.15" customHeight="1" x14ac:dyDescent="0.2">
      <c r="C569" s="39" t="s">
        <v>165</v>
      </c>
      <c r="E569" s="211">
        <f>tab!I3</f>
        <v>43739</v>
      </c>
    </row>
    <row r="570" spans="3:48" ht="13.15" customHeight="1" x14ac:dyDescent="0.2"/>
    <row r="571" spans="3:48" ht="13.15" customHeight="1" x14ac:dyDescent="0.2">
      <c r="C571" s="25"/>
      <c r="D571" s="145"/>
      <c r="E571" s="146"/>
      <c r="F571" s="68"/>
      <c r="G571" s="27"/>
      <c r="H571" s="147"/>
      <c r="I571" s="148"/>
      <c r="J571" s="148"/>
      <c r="K571" s="149"/>
      <c r="L571" s="149"/>
      <c r="M571" s="149"/>
      <c r="N571" s="149"/>
      <c r="O571" s="149"/>
      <c r="P571" s="148"/>
      <c r="Q571" s="26"/>
      <c r="R571" s="149"/>
      <c r="S571" s="150"/>
      <c r="T571" s="150"/>
      <c r="U571" s="1047"/>
      <c r="V571" s="28"/>
    </row>
    <row r="572" spans="3:48" ht="13.15" customHeight="1" x14ac:dyDescent="0.2">
      <c r="C572" s="224"/>
      <c r="D572" s="914" t="s">
        <v>166</v>
      </c>
      <c r="E572" s="923"/>
      <c r="F572" s="923"/>
      <c r="G572" s="917"/>
      <c r="H572" s="917"/>
      <c r="I572" s="1182"/>
      <c r="J572" s="1182"/>
      <c r="K572" s="1182"/>
      <c r="L572" s="924"/>
      <c r="M572" s="914" t="s">
        <v>627</v>
      </c>
      <c r="N572" s="925"/>
      <c r="O572" s="925"/>
      <c r="P572" s="925"/>
      <c r="Q572" s="925"/>
      <c r="R572" s="924"/>
      <c r="S572" s="1237" t="s">
        <v>637</v>
      </c>
      <c r="T572" s="1238"/>
      <c r="U572" s="1239"/>
      <c r="V572" s="225"/>
      <c r="AJ572" s="959"/>
      <c r="AK572" s="959"/>
      <c r="AN572" s="959"/>
    </row>
    <row r="573" spans="3:48" ht="13.15" customHeight="1" x14ac:dyDescent="0.2">
      <c r="C573" s="230"/>
      <c r="D573" s="898" t="s">
        <v>167</v>
      </c>
      <c r="E573" s="898" t="s">
        <v>121</v>
      </c>
      <c r="F573" s="898" t="s">
        <v>168</v>
      </c>
      <c r="G573" s="1168" t="s">
        <v>169</v>
      </c>
      <c r="H573" s="1169" t="s">
        <v>170</v>
      </c>
      <c r="I573" s="1168" t="s">
        <v>171</v>
      </c>
      <c r="J573" s="1168" t="s">
        <v>172</v>
      </c>
      <c r="K573" s="930" t="s">
        <v>173</v>
      </c>
      <c r="L573" s="927"/>
      <c r="M573" s="916" t="s">
        <v>628</v>
      </c>
      <c r="N573" s="916" t="s">
        <v>630</v>
      </c>
      <c r="O573" s="916" t="s">
        <v>632</v>
      </c>
      <c r="P573" s="916" t="s">
        <v>634</v>
      </c>
      <c r="Q573" s="918" t="s">
        <v>636</v>
      </c>
      <c r="R573" s="927"/>
      <c r="S573" s="928" t="s">
        <v>638</v>
      </c>
      <c r="T573" s="928" t="s">
        <v>641</v>
      </c>
      <c r="U573" s="1038" t="s">
        <v>174</v>
      </c>
      <c r="V573" s="231"/>
      <c r="Z573" s="972" t="s">
        <v>180</v>
      </c>
      <c r="AA573" s="973" t="s">
        <v>643</v>
      </c>
      <c r="AB573" s="974" t="s">
        <v>644</v>
      </c>
      <c r="AC573" s="974" t="s">
        <v>644</v>
      </c>
      <c r="AD573" s="974" t="s">
        <v>647</v>
      </c>
      <c r="AE573" s="974" t="s">
        <v>652</v>
      </c>
      <c r="AF573" s="974" t="s">
        <v>650</v>
      </c>
      <c r="AG573" s="974" t="s">
        <v>653</v>
      </c>
      <c r="AH573" s="974" t="s">
        <v>175</v>
      </c>
      <c r="AI573" s="975" t="s">
        <v>176</v>
      </c>
      <c r="AJ573" s="976" t="s">
        <v>185</v>
      </c>
      <c r="AK573" s="976" t="s">
        <v>186</v>
      </c>
      <c r="AL573" s="976" t="s">
        <v>187</v>
      </c>
      <c r="AM573" s="974" t="s">
        <v>188</v>
      </c>
      <c r="AN573" s="972" t="s">
        <v>1</v>
      </c>
    </row>
    <row r="574" spans="3:48" s="196" customFormat="1" ht="13.15" customHeight="1" x14ac:dyDescent="0.2">
      <c r="C574" s="235"/>
      <c r="D574" s="923"/>
      <c r="E574" s="898"/>
      <c r="F574" s="929"/>
      <c r="G574" s="1168" t="s">
        <v>177</v>
      </c>
      <c r="H574" s="1169" t="s">
        <v>178</v>
      </c>
      <c r="I574" s="1168"/>
      <c r="J574" s="1168"/>
      <c r="K574" s="930" t="s">
        <v>179</v>
      </c>
      <c r="L574" s="927"/>
      <c r="M574" s="916" t="s">
        <v>629</v>
      </c>
      <c r="N574" s="916" t="s">
        <v>631</v>
      </c>
      <c r="O574" s="916" t="s">
        <v>633</v>
      </c>
      <c r="P574" s="916" t="s">
        <v>635</v>
      </c>
      <c r="Q574" s="918" t="s">
        <v>182</v>
      </c>
      <c r="R574" s="927"/>
      <c r="S574" s="928" t="s">
        <v>639</v>
      </c>
      <c r="T574" s="928" t="s">
        <v>640</v>
      </c>
      <c r="U574" s="1038" t="s">
        <v>182</v>
      </c>
      <c r="V574" s="236"/>
      <c r="Z574" s="974" t="s">
        <v>642</v>
      </c>
      <c r="AA574" s="977">
        <f>+tab!$C$156</f>
        <v>0.62</v>
      </c>
      <c r="AB574" s="974" t="s">
        <v>645</v>
      </c>
      <c r="AC574" s="974" t="s">
        <v>646</v>
      </c>
      <c r="AD574" s="974" t="s">
        <v>648</v>
      </c>
      <c r="AE574" s="974" t="s">
        <v>651</v>
      </c>
      <c r="AF574" s="974" t="s">
        <v>651</v>
      </c>
      <c r="AG574" s="974" t="s">
        <v>649</v>
      </c>
      <c r="AH574" s="974"/>
      <c r="AI574" s="974" t="s">
        <v>181</v>
      </c>
      <c r="AJ574" s="978" t="s">
        <v>189</v>
      </c>
      <c r="AK574" s="978" t="s">
        <v>189</v>
      </c>
      <c r="AL574" s="976"/>
      <c r="AM574" s="974" t="s">
        <v>1</v>
      </c>
      <c r="AN574" s="972"/>
      <c r="AU574" s="152"/>
      <c r="AV574" s="261"/>
    </row>
    <row r="575" spans="3:48" ht="13.15" customHeight="1" x14ac:dyDescent="0.2">
      <c r="C575" s="35"/>
      <c r="D575" s="923"/>
      <c r="E575" s="923"/>
      <c r="F575" s="923"/>
      <c r="G575" s="917"/>
      <c r="H575" s="1178"/>
      <c r="I575" s="1168"/>
      <c r="J575" s="1168"/>
      <c r="K575" s="930"/>
      <c r="L575" s="930"/>
      <c r="M575" s="930"/>
      <c r="N575" s="930"/>
      <c r="O575" s="930"/>
      <c r="P575" s="931"/>
      <c r="Q575" s="923"/>
      <c r="R575" s="930"/>
      <c r="S575" s="932"/>
      <c r="T575" s="932"/>
      <c r="U575" s="1054"/>
      <c r="V575" s="6"/>
      <c r="AN575" s="972"/>
    </row>
    <row r="576" spans="3:48" ht="13.15" customHeight="1" x14ac:dyDescent="0.2">
      <c r="C576" s="35"/>
      <c r="D576" s="175" t="str">
        <f>IF(op!D464=0,"",op!D464)</f>
        <v/>
      </c>
      <c r="E576" s="175" t="str">
        <f>IF(op!E464=0,"",op!E464)</f>
        <v>piet</v>
      </c>
      <c r="F576" s="175" t="str">
        <f>IF(op!F464=0,"",op!F464)</f>
        <v>leraar</v>
      </c>
      <c r="G576" s="38">
        <f>IF(op!G464="","",op!G464+1)</f>
        <v>28</v>
      </c>
      <c r="H576" s="1184">
        <f>IF(op!H464=0,"",op!H464)</f>
        <v>26665</v>
      </c>
      <c r="I576" s="38" t="str">
        <f>IF(op!I464=0,"",op!I464)</f>
        <v>LA</v>
      </c>
      <c r="J576" s="177">
        <f t="shared" ref="J576:J639" si="300">IF(E576="","",IF(J464=VLOOKUP(I576,Schaal2014,22,FALSE),J464,J464+1))</f>
        <v>15</v>
      </c>
      <c r="K576" s="1185">
        <f>IF(op!K464=0,0,op!K464)</f>
        <v>1</v>
      </c>
      <c r="L576" s="872"/>
      <c r="M576" s="860">
        <f>IF(K576="","",IF(op!M464=0,0,op!M464))</f>
        <v>0</v>
      </c>
      <c r="N576" s="860">
        <f>IF(K576="","",IF(op!N464=0,0,op!N464))</f>
        <v>0</v>
      </c>
      <c r="O576" s="990">
        <f t="shared" ref="O576" si="301">IF(K576="","",IF(K576*40&gt;40,40,K576*40))</f>
        <v>40</v>
      </c>
      <c r="P576" s="991">
        <f t="shared" ref="P576" si="302">IF(I576="","",IF(J576&lt;4,IF(40*K576&gt;40,40,40*K576),0))</f>
        <v>0</v>
      </c>
      <c r="Q576" s="991">
        <f t="shared" ref="Q576" si="303">IF(K576="","",SUM(M576:P576))</f>
        <v>40</v>
      </c>
      <c r="R576" s="872"/>
      <c r="S576" s="934">
        <f t="shared" ref="S576:S607" si="304">IF(K576="","",(1659*K576-Q576)*AC576)</f>
        <v>62851.863580470163</v>
      </c>
      <c r="T576" s="934">
        <f t="shared" ref="T576:T607" si="305">IF(K576="","",(Q576*AD576)+AB576*(AE576+AF576*(1-AG576)))</f>
        <v>1552.8564195298372</v>
      </c>
      <c r="U576" s="1055">
        <f t="shared" ref="U576" si="306">IF(K576="","",SUM(S576:T576))</f>
        <v>64404.72</v>
      </c>
      <c r="V576" s="239"/>
      <c r="Z576" s="979">
        <f t="shared" ref="Z576:Z607" si="307">IF(I576="","",VLOOKUP(I576,Schaal2014,J576+1,FALSE))</f>
        <v>3313</v>
      </c>
      <c r="AA576" s="980">
        <f>+tab!$C$156</f>
        <v>0.62</v>
      </c>
      <c r="AB576" s="981">
        <f>Z576*12/1659</f>
        <v>23.963833634719709</v>
      </c>
      <c r="AC576" s="981">
        <f>Z576*12*(1+AA576)/1659</f>
        <v>38.821410488245931</v>
      </c>
      <c r="AD576" s="981">
        <f>AC576-AB576</f>
        <v>14.857576853526222</v>
      </c>
      <c r="AE576" s="982">
        <f t="shared" ref="AE576:AE607" si="308">O576+P576</f>
        <v>40</v>
      </c>
      <c r="AF576" s="982">
        <f t="shared" ref="AF576:AF607" si="309">M576+N576</f>
        <v>0</v>
      </c>
      <c r="AG576" s="983">
        <f>IF(H576&gt;8,tab!C$157,tab!C$160)</f>
        <v>0.5</v>
      </c>
      <c r="AH576" s="957">
        <f t="shared" ref="AH576:AH607" si="310">IF(G576&lt;25,0,IF(G576=25,25,IF(G576&lt;40,0,IF(G576=40,40,IF(G576&gt;=40,0)))))</f>
        <v>0</v>
      </c>
      <c r="AI576" s="957">
        <f t="shared" ref="AI576:AI607" si="311">IF(AH576=25,Z576*1.08*K576/2,IF(AH576=40,Z576*1.08*K576,IF(AH576=0,0)))</f>
        <v>0</v>
      </c>
      <c r="AJ576" s="984" t="b">
        <f t="shared" ref="AJ576:AJ607" si="312">DATE(YEAR($E$345),MONTH(H576),DAY(H576))&gt;$E$345</f>
        <v>0</v>
      </c>
      <c r="AK576" s="960">
        <f t="shared" ref="AK576:AK607" si="313">YEAR($E$569)-YEAR(H576)-AJ576</f>
        <v>46</v>
      </c>
      <c r="AL576" s="959">
        <f t="shared" ref="AL576:AL607" si="314">IF((H576=""),30,AK576)</f>
        <v>46</v>
      </c>
      <c r="AM576" s="959">
        <f t="shared" ref="AM576:AM675" si="315">IF((AL576)&gt;50,50,(AL576))</f>
        <v>46</v>
      </c>
      <c r="AN576" s="985">
        <f t="shared" ref="AN576:AN607" si="316">(AM576*(SUM(K576:K576)))</f>
        <v>46</v>
      </c>
    </row>
    <row r="577" spans="3:48" ht="13.15" customHeight="1" x14ac:dyDescent="0.2">
      <c r="C577" s="35"/>
      <c r="D577" s="175" t="str">
        <f>IF(op!D465=0,"",op!D465)</f>
        <v/>
      </c>
      <c r="E577" s="175" t="str">
        <f>IF(op!E465=0,"",op!E465)</f>
        <v/>
      </c>
      <c r="F577" s="175" t="str">
        <f>IF(op!F465=0,"",op!F465)</f>
        <v/>
      </c>
      <c r="G577" s="38" t="str">
        <f>IF(op!G465="","",op!G465+1)</f>
        <v/>
      </c>
      <c r="H577" s="1184" t="str">
        <f>IF(op!H465=0,"",op!H465)</f>
        <v/>
      </c>
      <c r="I577" s="38" t="str">
        <f>IF(op!I465=0,"",op!I465)</f>
        <v/>
      </c>
      <c r="J577" s="177" t="str">
        <f t="shared" si="300"/>
        <v/>
      </c>
      <c r="K577" s="1185" t="str">
        <f>IF(op!K465=0,0,op!K465)</f>
        <v/>
      </c>
      <c r="L577" s="872"/>
      <c r="M577" s="860" t="str">
        <f>IF(K577="","",IF(op!M465=0,0,op!M465))</f>
        <v/>
      </c>
      <c r="N577" s="860" t="str">
        <f>IF(K577="","",IF(op!N465=0,0,op!N465))</f>
        <v/>
      </c>
      <c r="O577" s="990" t="str">
        <f t="shared" ref="O577:O640" si="317">IF(K577="","",IF(K577*40&gt;40,40,K577*40))</f>
        <v/>
      </c>
      <c r="P577" s="991" t="str">
        <f t="shared" ref="P577:P640" si="318">IF(I577="","",IF(J577&lt;4,IF(40*K577&gt;40,40,40*K577),0))</f>
        <v/>
      </c>
      <c r="Q577" s="991" t="str">
        <f t="shared" ref="Q577:Q640" si="319">IF(K577="","",SUM(M577:P577))</f>
        <v/>
      </c>
      <c r="R577" s="872"/>
      <c r="S577" s="934" t="str">
        <f t="shared" si="304"/>
        <v/>
      </c>
      <c r="T577" s="934" t="str">
        <f t="shared" si="305"/>
        <v/>
      </c>
      <c r="U577" s="1055" t="str">
        <f t="shared" ref="U577:U640" si="320">IF(K577="","",SUM(S577:T577))</f>
        <v/>
      </c>
      <c r="V577" s="239"/>
      <c r="Z577" s="979" t="str">
        <f t="shared" si="307"/>
        <v/>
      </c>
      <c r="AA577" s="980">
        <f>+tab!$C$156</f>
        <v>0.62</v>
      </c>
      <c r="AB577" s="981" t="e">
        <f t="shared" ref="AB577:AB640" si="321">Z577*12/1659</f>
        <v>#VALUE!</v>
      </c>
      <c r="AC577" s="981" t="e">
        <f t="shared" ref="AC577:AC640" si="322">Z577*12*(1+AA577)/1659</f>
        <v>#VALUE!</v>
      </c>
      <c r="AD577" s="981" t="e">
        <f t="shared" ref="AD577:AD640" si="323">AC577-AB577</f>
        <v>#VALUE!</v>
      </c>
      <c r="AE577" s="982" t="e">
        <f t="shared" si="308"/>
        <v>#VALUE!</v>
      </c>
      <c r="AF577" s="982" t="e">
        <f t="shared" si="309"/>
        <v>#VALUE!</v>
      </c>
      <c r="AG577" s="983">
        <f>IF(H577&gt;8,tab!C$157,tab!C$160)</f>
        <v>0.5</v>
      </c>
      <c r="AH577" s="957">
        <f t="shared" si="310"/>
        <v>0</v>
      </c>
      <c r="AI577" s="957">
        <f t="shared" si="311"/>
        <v>0</v>
      </c>
      <c r="AJ577" s="984" t="e">
        <f t="shared" si="312"/>
        <v>#VALUE!</v>
      </c>
      <c r="AK577" s="960" t="e">
        <f t="shared" si="313"/>
        <v>#VALUE!</v>
      </c>
      <c r="AL577" s="959">
        <f t="shared" si="314"/>
        <v>30</v>
      </c>
      <c r="AM577" s="959">
        <f t="shared" si="315"/>
        <v>30</v>
      </c>
      <c r="AN577" s="985">
        <f t="shared" si="316"/>
        <v>0</v>
      </c>
      <c r="AU577" s="39"/>
      <c r="AV577" s="39"/>
    </row>
    <row r="578" spans="3:48" ht="13.15" customHeight="1" x14ac:dyDescent="0.2">
      <c r="C578" s="35"/>
      <c r="D578" s="175" t="str">
        <f>IF(op!D466=0,"",op!D466)</f>
        <v/>
      </c>
      <c r="E578" s="175" t="str">
        <f>IF(op!E466=0,"",op!E466)</f>
        <v/>
      </c>
      <c r="F578" s="175" t="str">
        <f>IF(op!F466=0,"",op!F466)</f>
        <v/>
      </c>
      <c r="G578" s="38" t="str">
        <f>IF(op!G466="","",op!G466+1)</f>
        <v/>
      </c>
      <c r="H578" s="1184" t="str">
        <f>IF(op!H466=0,"",op!H466)</f>
        <v/>
      </c>
      <c r="I578" s="38" t="str">
        <f>IF(op!I466=0,"",op!I466)</f>
        <v/>
      </c>
      <c r="J578" s="177" t="str">
        <f t="shared" si="300"/>
        <v/>
      </c>
      <c r="K578" s="1185" t="str">
        <f>IF(op!K466=0,0,op!K466)</f>
        <v/>
      </c>
      <c r="L578" s="872"/>
      <c r="M578" s="860" t="str">
        <f>IF(K578="","",IF(op!M466=0,0,op!M466))</f>
        <v/>
      </c>
      <c r="N578" s="860" t="str">
        <f>IF(K578="","",IF(op!N466=0,0,op!N466))</f>
        <v/>
      </c>
      <c r="O578" s="990" t="str">
        <f t="shared" si="317"/>
        <v/>
      </c>
      <c r="P578" s="991" t="str">
        <f t="shared" si="318"/>
        <v/>
      </c>
      <c r="Q578" s="991" t="str">
        <f t="shared" si="319"/>
        <v/>
      </c>
      <c r="R578" s="872"/>
      <c r="S578" s="934" t="str">
        <f t="shared" si="304"/>
        <v/>
      </c>
      <c r="T578" s="934" t="str">
        <f t="shared" si="305"/>
        <v/>
      </c>
      <c r="U578" s="1055" t="str">
        <f t="shared" si="320"/>
        <v/>
      </c>
      <c r="V578" s="185"/>
      <c r="Z578" s="979" t="str">
        <f t="shared" si="307"/>
        <v/>
      </c>
      <c r="AA578" s="980">
        <f>+tab!$C$156</f>
        <v>0.62</v>
      </c>
      <c r="AB578" s="981" t="e">
        <f t="shared" si="321"/>
        <v>#VALUE!</v>
      </c>
      <c r="AC578" s="981" t="e">
        <f t="shared" si="322"/>
        <v>#VALUE!</v>
      </c>
      <c r="AD578" s="981" t="e">
        <f t="shared" si="323"/>
        <v>#VALUE!</v>
      </c>
      <c r="AE578" s="982" t="e">
        <f t="shared" si="308"/>
        <v>#VALUE!</v>
      </c>
      <c r="AF578" s="982" t="e">
        <f t="shared" si="309"/>
        <v>#VALUE!</v>
      </c>
      <c r="AG578" s="983">
        <f>IF(H578&gt;8,tab!C$157,tab!C$160)</f>
        <v>0.5</v>
      </c>
      <c r="AH578" s="957">
        <f t="shared" si="310"/>
        <v>0</v>
      </c>
      <c r="AI578" s="957">
        <f t="shared" si="311"/>
        <v>0</v>
      </c>
      <c r="AJ578" s="984" t="e">
        <f t="shared" si="312"/>
        <v>#VALUE!</v>
      </c>
      <c r="AK578" s="960" t="e">
        <f t="shared" si="313"/>
        <v>#VALUE!</v>
      </c>
      <c r="AL578" s="959">
        <f t="shared" si="314"/>
        <v>30</v>
      </c>
      <c r="AM578" s="959">
        <f t="shared" si="315"/>
        <v>30</v>
      </c>
      <c r="AN578" s="985">
        <f t="shared" si="316"/>
        <v>0</v>
      </c>
      <c r="AU578" s="39"/>
      <c r="AV578" s="39"/>
    </row>
    <row r="579" spans="3:48" ht="13.15" customHeight="1" x14ac:dyDescent="0.2">
      <c r="C579" s="35"/>
      <c r="D579" s="175" t="str">
        <f>IF(op!D467=0,"",op!D467)</f>
        <v/>
      </c>
      <c r="E579" s="175" t="str">
        <f>IF(op!E467=0,"",op!E467)</f>
        <v/>
      </c>
      <c r="F579" s="175" t="str">
        <f>IF(op!F467=0,"",op!F467)</f>
        <v/>
      </c>
      <c r="G579" s="38" t="str">
        <f>IF(op!G467="","",op!G467+1)</f>
        <v/>
      </c>
      <c r="H579" s="1184" t="str">
        <f>IF(op!H467=0,"",op!H467)</f>
        <v/>
      </c>
      <c r="I579" s="38" t="str">
        <f>IF(op!I467=0,"",op!I467)</f>
        <v/>
      </c>
      <c r="J579" s="177" t="str">
        <f t="shared" si="300"/>
        <v/>
      </c>
      <c r="K579" s="1185" t="str">
        <f>IF(op!K467=0,0,op!K467)</f>
        <v/>
      </c>
      <c r="L579" s="872"/>
      <c r="M579" s="860" t="str">
        <f>IF(K579="","",IF(op!M467=0,0,op!M467))</f>
        <v/>
      </c>
      <c r="N579" s="860" t="str">
        <f>IF(K579="","",IF(op!N467=0,0,op!N467))</f>
        <v/>
      </c>
      <c r="O579" s="990" t="str">
        <f t="shared" si="317"/>
        <v/>
      </c>
      <c r="P579" s="991" t="str">
        <f t="shared" si="318"/>
        <v/>
      </c>
      <c r="Q579" s="991" t="str">
        <f t="shared" si="319"/>
        <v/>
      </c>
      <c r="R579" s="872"/>
      <c r="S579" s="934" t="str">
        <f t="shared" si="304"/>
        <v/>
      </c>
      <c r="T579" s="934" t="str">
        <f t="shared" si="305"/>
        <v/>
      </c>
      <c r="U579" s="1055" t="str">
        <f t="shared" si="320"/>
        <v/>
      </c>
      <c r="V579" s="185"/>
      <c r="Z579" s="979" t="str">
        <f t="shared" si="307"/>
        <v/>
      </c>
      <c r="AA579" s="980">
        <f>+tab!$C$156</f>
        <v>0.62</v>
      </c>
      <c r="AB579" s="981" t="e">
        <f t="shared" si="321"/>
        <v>#VALUE!</v>
      </c>
      <c r="AC579" s="981" t="e">
        <f t="shared" si="322"/>
        <v>#VALUE!</v>
      </c>
      <c r="AD579" s="981" t="e">
        <f t="shared" si="323"/>
        <v>#VALUE!</v>
      </c>
      <c r="AE579" s="982" t="e">
        <f t="shared" si="308"/>
        <v>#VALUE!</v>
      </c>
      <c r="AF579" s="982" t="e">
        <f t="shared" si="309"/>
        <v>#VALUE!</v>
      </c>
      <c r="AG579" s="983">
        <f>IF(H579&gt;8,tab!C$157,tab!C$160)</f>
        <v>0.5</v>
      </c>
      <c r="AH579" s="957">
        <f t="shared" si="310"/>
        <v>0</v>
      </c>
      <c r="AI579" s="957">
        <f t="shared" si="311"/>
        <v>0</v>
      </c>
      <c r="AJ579" s="984" t="e">
        <f t="shared" si="312"/>
        <v>#VALUE!</v>
      </c>
      <c r="AK579" s="960" t="e">
        <f t="shared" si="313"/>
        <v>#VALUE!</v>
      </c>
      <c r="AL579" s="959">
        <f t="shared" si="314"/>
        <v>30</v>
      </c>
      <c r="AM579" s="959">
        <f t="shared" si="315"/>
        <v>30</v>
      </c>
      <c r="AN579" s="985">
        <f t="shared" si="316"/>
        <v>0</v>
      </c>
      <c r="AU579" s="39"/>
      <c r="AV579" s="39"/>
    </row>
    <row r="580" spans="3:48" ht="13.15" customHeight="1" x14ac:dyDescent="0.2">
      <c r="C580" s="35"/>
      <c r="D580" s="175" t="str">
        <f>IF(op!D468=0,"",op!D468)</f>
        <v/>
      </c>
      <c r="E580" s="175" t="str">
        <f>IF(op!E468=0,"",op!E468)</f>
        <v/>
      </c>
      <c r="F580" s="175" t="str">
        <f>IF(op!F468=0,"",op!F468)</f>
        <v/>
      </c>
      <c r="G580" s="38" t="str">
        <f>IF(op!G468="","",op!G468+1)</f>
        <v/>
      </c>
      <c r="H580" s="1184" t="str">
        <f>IF(op!H468=0,"",op!H468)</f>
        <v/>
      </c>
      <c r="I580" s="38" t="str">
        <f>IF(op!I468=0,"",op!I468)</f>
        <v/>
      </c>
      <c r="J580" s="177" t="str">
        <f t="shared" si="300"/>
        <v/>
      </c>
      <c r="K580" s="1185" t="str">
        <f>IF(op!K468=0,0,op!K468)</f>
        <v/>
      </c>
      <c r="L580" s="872"/>
      <c r="M580" s="860" t="str">
        <f>IF(K580="","",IF(op!M468=0,0,op!M468))</f>
        <v/>
      </c>
      <c r="N580" s="860" t="str">
        <f>IF(K580="","",IF(op!N468=0,0,op!N468))</f>
        <v/>
      </c>
      <c r="O580" s="990" t="str">
        <f t="shared" si="317"/>
        <v/>
      </c>
      <c r="P580" s="991" t="str">
        <f t="shared" si="318"/>
        <v/>
      </c>
      <c r="Q580" s="991" t="str">
        <f t="shared" si="319"/>
        <v/>
      </c>
      <c r="R580" s="872"/>
      <c r="S580" s="934" t="str">
        <f t="shared" si="304"/>
        <v/>
      </c>
      <c r="T580" s="934" t="str">
        <f t="shared" si="305"/>
        <v/>
      </c>
      <c r="U580" s="1055" t="str">
        <f t="shared" si="320"/>
        <v/>
      </c>
      <c r="V580" s="239"/>
      <c r="Z580" s="979" t="str">
        <f t="shared" si="307"/>
        <v/>
      </c>
      <c r="AA580" s="980">
        <f>+tab!$C$156</f>
        <v>0.62</v>
      </c>
      <c r="AB580" s="981" t="e">
        <f t="shared" si="321"/>
        <v>#VALUE!</v>
      </c>
      <c r="AC580" s="981" t="e">
        <f t="shared" si="322"/>
        <v>#VALUE!</v>
      </c>
      <c r="AD580" s="981" t="e">
        <f t="shared" si="323"/>
        <v>#VALUE!</v>
      </c>
      <c r="AE580" s="982" t="e">
        <f t="shared" si="308"/>
        <v>#VALUE!</v>
      </c>
      <c r="AF580" s="982" t="e">
        <f t="shared" si="309"/>
        <v>#VALUE!</v>
      </c>
      <c r="AG580" s="983">
        <f>IF(H580&gt;8,tab!C$157,tab!C$160)</f>
        <v>0.5</v>
      </c>
      <c r="AH580" s="957">
        <f t="shared" si="310"/>
        <v>0</v>
      </c>
      <c r="AI580" s="957">
        <f t="shared" si="311"/>
        <v>0</v>
      </c>
      <c r="AJ580" s="984" t="e">
        <f t="shared" si="312"/>
        <v>#VALUE!</v>
      </c>
      <c r="AK580" s="960" t="e">
        <f t="shared" si="313"/>
        <v>#VALUE!</v>
      </c>
      <c r="AL580" s="959">
        <f t="shared" si="314"/>
        <v>30</v>
      </c>
      <c r="AM580" s="959">
        <f t="shared" si="315"/>
        <v>30</v>
      </c>
      <c r="AN580" s="985">
        <f t="shared" si="316"/>
        <v>0</v>
      </c>
      <c r="AU580" s="39"/>
      <c r="AV580" s="39"/>
    </row>
    <row r="581" spans="3:48" ht="13.15" customHeight="1" x14ac:dyDescent="0.2">
      <c r="C581" s="35"/>
      <c r="D581" s="175" t="str">
        <f>IF(op!D469=0,"",op!D469)</f>
        <v/>
      </c>
      <c r="E581" s="175" t="str">
        <f>IF(op!E469=0,"",op!E469)</f>
        <v/>
      </c>
      <c r="F581" s="175" t="str">
        <f>IF(op!F469=0,"",op!F469)</f>
        <v/>
      </c>
      <c r="G581" s="38" t="str">
        <f>IF(op!G469="","",op!G469+1)</f>
        <v/>
      </c>
      <c r="H581" s="1184" t="str">
        <f>IF(op!H469=0,"",op!H469)</f>
        <v/>
      </c>
      <c r="I581" s="38" t="str">
        <f>IF(op!I469=0,"",op!I469)</f>
        <v/>
      </c>
      <c r="J581" s="177" t="str">
        <f t="shared" si="300"/>
        <v/>
      </c>
      <c r="K581" s="1185" t="str">
        <f>IF(op!K469=0,0,op!K469)</f>
        <v/>
      </c>
      <c r="L581" s="872"/>
      <c r="M581" s="860" t="str">
        <f>IF(K581="","",IF(op!M469=0,0,op!M469))</f>
        <v/>
      </c>
      <c r="N581" s="860" t="str">
        <f>IF(K581="","",IF(op!N469=0,0,op!N469))</f>
        <v/>
      </c>
      <c r="O581" s="990" t="str">
        <f t="shared" si="317"/>
        <v/>
      </c>
      <c r="P581" s="991" t="str">
        <f t="shared" si="318"/>
        <v/>
      </c>
      <c r="Q581" s="991" t="str">
        <f t="shared" si="319"/>
        <v/>
      </c>
      <c r="R581" s="872"/>
      <c r="S581" s="934" t="str">
        <f t="shared" si="304"/>
        <v/>
      </c>
      <c r="T581" s="934" t="str">
        <f t="shared" si="305"/>
        <v/>
      </c>
      <c r="U581" s="1055" t="str">
        <f t="shared" si="320"/>
        <v/>
      </c>
      <c r="V581" s="239"/>
      <c r="Z581" s="979" t="str">
        <f t="shared" si="307"/>
        <v/>
      </c>
      <c r="AA581" s="980">
        <f>+tab!$C$156</f>
        <v>0.62</v>
      </c>
      <c r="AB581" s="981" t="e">
        <f t="shared" si="321"/>
        <v>#VALUE!</v>
      </c>
      <c r="AC581" s="981" t="e">
        <f t="shared" si="322"/>
        <v>#VALUE!</v>
      </c>
      <c r="AD581" s="981" t="e">
        <f t="shared" si="323"/>
        <v>#VALUE!</v>
      </c>
      <c r="AE581" s="982" t="e">
        <f t="shared" si="308"/>
        <v>#VALUE!</v>
      </c>
      <c r="AF581" s="982" t="e">
        <f t="shared" si="309"/>
        <v>#VALUE!</v>
      </c>
      <c r="AG581" s="983">
        <f>IF(H581&gt;8,tab!C$157,tab!C$160)</f>
        <v>0.5</v>
      </c>
      <c r="AH581" s="957">
        <f t="shared" si="310"/>
        <v>0</v>
      </c>
      <c r="AI581" s="957">
        <f t="shared" si="311"/>
        <v>0</v>
      </c>
      <c r="AJ581" s="984" t="e">
        <f t="shared" si="312"/>
        <v>#VALUE!</v>
      </c>
      <c r="AK581" s="960" t="e">
        <f t="shared" si="313"/>
        <v>#VALUE!</v>
      </c>
      <c r="AL581" s="959">
        <f t="shared" si="314"/>
        <v>30</v>
      </c>
      <c r="AM581" s="959">
        <f t="shared" si="315"/>
        <v>30</v>
      </c>
      <c r="AN581" s="985">
        <f t="shared" si="316"/>
        <v>0</v>
      </c>
      <c r="AU581" s="39"/>
      <c r="AV581" s="39"/>
    </row>
    <row r="582" spans="3:48" ht="13.15" customHeight="1" x14ac:dyDescent="0.2">
      <c r="C582" s="35"/>
      <c r="D582" s="175" t="str">
        <f>IF(op!D470=0,"",op!D470)</f>
        <v/>
      </c>
      <c r="E582" s="175" t="str">
        <f>IF(op!E470=0,"",op!E470)</f>
        <v/>
      </c>
      <c r="F582" s="175" t="str">
        <f>IF(op!F470=0,"",op!F470)</f>
        <v/>
      </c>
      <c r="G582" s="38" t="str">
        <f>IF(op!G470="","",op!G470+1)</f>
        <v/>
      </c>
      <c r="H582" s="1184" t="str">
        <f>IF(op!H470=0,"",op!H470)</f>
        <v/>
      </c>
      <c r="I582" s="38" t="str">
        <f>IF(op!I470=0,"",op!I470)</f>
        <v/>
      </c>
      <c r="J582" s="177" t="str">
        <f t="shared" si="300"/>
        <v/>
      </c>
      <c r="K582" s="1185" t="str">
        <f>IF(op!K470=0,0,op!K470)</f>
        <v/>
      </c>
      <c r="L582" s="872"/>
      <c r="M582" s="860" t="str">
        <f>IF(K582="","",IF(op!M470=0,0,op!M470))</f>
        <v/>
      </c>
      <c r="N582" s="860" t="str">
        <f>IF(K582="","",IF(op!N470=0,0,op!N470))</f>
        <v/>
      </c>
      <c r="O582" s="990" t="str">
        <f t="shared" si="317"/>
        <v/>
      </c>
      <c r="P582" s="991" t="str">
        <f t="shared" si="318"/>
        <v/>
      </c>
      <c r="Q582" s="991" t="str">
        <f t="shared" si="319"/>
        <v/>
      </c>
      <c r="R582" s="872"/>
      <c r="S582" s="934" t="str">
        <f t="shared" si="304"/>
        <v/>
      </c>
      <c r="T582" s="934" t="str">
        <f t="shared" si="305"/>
        <v/>
      </c>
      <c r="U582" s="1055" t="str">
        <f t="shared" si="320"/>
        <v/>
      </c>
      <c r="V582" s="6"/>
      <c r="Z582" s="979" t="str">
        <f t="shared" si="307"/>
        <v/>
      </c>
      <c r="AA582" s="980">
        <f>+tab!$C$156</f>
        <v>0.62</v>
      </c>
      <c r="AB582" s="981" t="e">
        <f t="shared" si="321"/>
        <v>#VALUE!</v>
      </c>
      <c r="AC582" s="981" t="e">
        <f t="shared" si="322"/>
        <v>#VALUE!</v>
      </c>
      <c r="AD582" s="981" t="e">
        <f t="shared" si="323"/>
        <v>#VALUE!</v>
      </c>
      <c r="AE582" s="982" t="e">
        <f t="shared" si="308"/>
        <v>#VALUE!</v>
      </c>
      <c r="AF582" s="982" t="e">
        <f t="shared" si="309"/>
        <v>#VALUE!</v>
      </c>
      <c r="AG582" s="983">
        <f>IF(H582&gt;8,tab!C$157,tab!C$160)</f>
        <v>0.5</v>
      </c>
      <c r="AH582" s="957">
        <f t="shared" si="310"/>
        <v>0</v>
      </c>
      <c r="AI582" s="957">
        <f t="shared" si="311"/>
        <v>0</v>
      </c>
      <c r="AJ582" s="984" t="e">
        <f t="shared" si="312"/>
        <v>#VALUE!</v>
      </c>
      <c r="AK582" s="960" t="e">
        <f t="shared" si="313"/>
        <v>#VALUE!</v>
      </c>
      <c r="AL582" s="959">
        <f t="shared" si="314"/>
        <v>30</v>
      </c>
      <c r="AM582" s="959">
        <f t="shared" si="315"/>
        <v>30</v>
      </c>
      <c r="AN582" s="985">
        <f t="shared" si="316"/>
        <v>0</v>
      </c>
      <c r="AU582" s="39"/>
      <c r="AV582" s="39"/>
    </row>
    <row r="583" spans="3:48" ht="13.15" customHeight="1" x14ac:dyDescent="0.2">
      <c r="C583" s="35"/>
      <c r="D583" s="175" t="str">
        <f>IF(op!D471=0,"",op!D471)</f>
        <v/>
      </c>
      <c r="E583" s="175" t="str">
        <f>IF(op!E471=0,"",op!E471)</f>
        <v/>
      </c>
      <c r="F583" s="175" t="str">
        <f>IF(op!F471=0,"",op!F471)</f>
        <v/>
      </c>
      <c r="G583" s="38" t="str">
        <f>IF(op!G471="","",op!G471+1)</f>
        <v/>
      </c>
      <c r="H583" s="1184" t="str">
        <f>IF(op!H471=0,"",op!H471)</f>
        <v/>
      </c>
      <c r="I583" s="38" t="str">
        <f>IF(op!I471=0,"",op!I471)</f>
        <v/>
      </c>
      <c r="J583" s="177" t="str">
        <f t="shared" si="300"/>
        <v/>
      </c>
      <c r="K583" s="1185" t="str">
        <f>IF(op!K471=0,0,op!K471)</f>
        <v/>
      </c>
      <c r="L583" s="872"/>
      <c r="M583" s="860" t="str">
        <f>IF(K583="","",IF(op!M471=0,0,op!M471))</f>
        <v/>
      </c>
      <c r="N583" s="860" t="str">
        <f>IF(K583="","",IF(op!N471=0,0,op!N471))</f>
        <v/>
      </c>
      <c r="O583" s="990" t="str">
        <f t="shared" si="317"/>
        <v/>
      </c>
      <c r="P583" s="991" t="str">
        <f t="shared" si="318"/>
        <v/>
      </c>
      <c r="Q583" s="991" t="str">
        <f t="shared" si="319"/>
        <v/>
      </c>
      <c r="R583" s="872"/>
      <c r="S583" s="934" t="str">
        <f t="shared" si="304"/>
        <v/>
      </c>
      <c r="T583" s="934" t="str">
        <f t="shared" si="305"/>
        <v/>
      </c>
      <c r="U583" s="1055" t="str">
        <f t="shared" si="320"/>
        <v/>
      </c>
      <c r="V583" s="6"/>
      <c r="Z583" s="979" t="str">
        <f t="shared" si="307"/>
        <v/>
      </c>
      <c r="AA583" s="980">
        <f>+tab!$C$156</f>
        <v>0.62</v>
      </c>
      <c r="AB583" s="981" t="e">
        <f t="shared" si="321"/>
        <v>#VALUE!</v>
      </c>
      <c r="AC583" s="981" t="e">
        <f t="shared" si="322"/>
        <v>#VALUE!</v>
      </c>
      <c r="AD583" s="981" t="e">
        <f t="shared" si="323"/>
        <v>#VALUE!</v>
      </c>
      <c r="AE583" s="982" t="e">
        <f t="shared" si="308"/>
        <v>#VALUE!</v>
      </c>
      <c r="AF583" s="982" t="e">
        <f t="shared" si="309"/>
        <v>#VALUE!</v>
      </c>
      <c r="AG583" s="983">
        <f>IF(H583&gt;8,tab!C$157,tab!C$160)</f>
        <v>0.5</v>
      </c>
      <c r="AH583" s="957">
        <f t="shared" si="310"/>
        <v>0</v>
      </c>
      <c r="AI583" s="957">
        <f t="shared" si="311"/>
        <v>0</v>
      </c>
      <c r="AJ583" s="984" t="e">
        <f t="shared" si="312"/>
        <v>#VALUE!</v>
      </c>
      <c r="AK583" s="960" t="e">
        <f t="shared" si="313"/>
        <v>#VALUE!</v>
      </c>
      <c r="AL583" s="959">
        <f t="shared" si="314"/>
        <v>30</v>
      </c>
      <c r="AM583" s="959">
        <f t="shared" si="315"/>
        <v>30</v>
      </c>
      <c r="AN583" s="985">
        <f t="shared" si="316"/>
        <v>0</v>
      </c>
      <c r="AU583" s="39"/>
      <c r="AV583" s="39"/>
    </row>
    <row r="584" spans="3:48" ht="13.15" customHeight="1" x14ac:dyDescent="0.2">
      <c r="C584" s="35"/>
      <c r="D584" s="175" t="str">
        <f>IF(op!D472=0,"",op!D472)</f>
        <v/>
      </c>
      <c r="E584" s="175" t="str">
        <f>IF(op!E472=0,"",op!E472)</f>
        <v/>
      </c>
      <c r="F584" s="175" t="str">
        <f>IF(op!F472=0,"",op!F472)</f>
        <v/>
      </c>
      <c r="G584" s="38" t="str">
        <f>IF(op!G472="","",op!G472+1)</f>
        <v/>
      </c>
      <c r="H584" s="1184" t="str">
        <f>IF(op!H472=0,"",op!H472)</f>
        <v/>
      </c>
      <c r="I584" s="38" t="str">
        <f>IF(op!I472=0,"",op!I472)</f>
        <v/>
      </c>
      <c r="J584" s="177" t="str">
        <f t="shared" si="300"/>
        <v/>
      </c>
      <c r="K584" s="1185" t="str">
        <f>IF(op!K472=0,0,op!K472)</f>
        <v/>
      </c>
      <c r="L584" s="872"/>
      <c r="M584" s="860" t="str">
        <f>IF(K584="","",IF(op!M472=0,0,op!M472))</f>
        <v/>
      </c>
      <c r="N584" s="860" t="str">
        <f>IF(K584="","",IF(op!N472=0,0,op!N472))</f>
        <v/>
      </c>
      <c r="O584" s="990" t="str">
        <f t="shared" si="317"/>
        <v/>
      </c>
      <c r="P584" s="991" t="str">
        <f t="shared" si="318"/>
        <v/>
      </c>
      <c r="Q584" s="991" t="str">
        <f t="shared" si="319"/>
        <v/>
      </c>
      <c r="R584" s="872"/>
      <c r="S584" s="934" t="str">
        <f t="shared" si="304"/>
        <v/>
      </c>
      <c r="T584" s="934" t="str">
        <f t="shared" si="305"/>
        <v/>
      </c>
      <c r="U584" s="1055" t="str">
        <f t="shared" si="320"/>
        <v/>
      </c>
      <c r="V584" s="6"/>
      <c r="Z584" s="979" t="str">
        <f t="shared" si="307"/>
        <v/>
      </c>
      <c r="AA584" s="980">
        <f>+tab!$C$156</f>
        <v>0.62</v>
      </c>
      <c r="AB584" s="981" t="e">
        <f t="shared" si="321"/>
        <v>#VALUE!</v>
      </c>
      <c r="AC584" s="981" t="e">
        <f t="shared" si="322"/>
        <v>#VALUE!</v>
      </c>
      <c r="AD584" s="981" t="e">
        <f t="shared" si="323"/>
        <v>#VALUE!</v>
      </c>
      <c r="AE584" s="982" t="e">
        <f t="shared" si="308"/>
        <v>#VALUE!</v>
      </c>
      <c r="AF584" s="982" t="e">
        <f t="shared" si="309"/>
        <v>#VALUE!</v>
      </c>
      <c r="AG584" s="983">
        <f>IF(H584&gt;8,tab!C$157,tab!C$160)</f>
        <v>0.5</v>
      </c>
      <c r="AH584" s="957">
        <f t="shared" si="310"/>
        <v>0</v>
      </c>
      <c r="AI584" s="957">
        <f t="shared" si="311"/>
        <v>0</v>
      </c>
      <c r="AJ584" s="984" t="e">
        <f t="shared" si="312"/>
        <v>#VALUE!</v>
      </c>
      <c r="AK584" s="960" t="e">
        <f t="shared" si="313"/>
        <v>#VALUE!</v>
      </c>
      <c r="AL584" s="959">
        <f t="shared" si="314"/>
        <v>30</v>
      </c>
      <c r="AM584" s="959">
        <f t="shared" si="315"/>
        <v>30</v>
      </c>
      <c r="AN584" s="985">
        <f t="shared" si="316"/>
        <v>0</v>
      </c>
      <c r="AU584" s="39"/>
      <c r="AV584" s="39"/>
    </row>
    <row r="585" spans="3:48" ht="13.15" customHeight="1" x14ac:dyDescent="0.2">
      <c r="C585" s="35"/>
      <c r="D585" s="175" t="str">
        <f>IF(op!D473=0,"",op!D473)</f>
        <v/>
      </c>
      <c r="E585" s="175" t="str">
        <f>IF(op!E473=0,"",op!E473)</f>
        <v/>
      </c>
      <c r="F585" s="175" t="str">
        <f>IF(op!F473=0,"",op!F473)</f>
        <v/>
      </c>
      <c r="G585" s="38" t="str">
        <f>IF(op!G473="","",op!G473+1)</f>
        <v/>
      </c>
      <c r="H585" s="1184" t="str">
        <f>IF(op!H473=0,"",op!H473)</f>
        <v/>
      </c>
      <c r="I585" s="38" t="str">
        <f>IF(op!I473=0,"",op!I473)</f>
        <v/>
      </c>
      <c r="J585" s="177" t="str">
        <f t="shared" si="300"/>
        <v/>
      </c>
      <c r="K585" s="1185" t="str">
        <f>IF(op!K473=0,0,op!K473)</f>
        <v/>
      </c>
      <c r="L585" s="872"/>
      <c r="M585" s="860" t="str">
        <f>IF(K585="","",IF(op!M473=0,0,op!M473))</f>
        <v/>
      </c>
      <c r="N585" s="860" t="str">
        <f>IF(K585="","",IF(op!N473=0,0,op!N473))</f>
        <v/>
      </c>
      <c r="O585" s="990" t="str">
        <f t="shared" si="317"/>
        <v/>
      </c>
      <c r="P585" s="991" t="str">
        <f t="shared" si="318"/>
        <v/>
      </c>
      <c r="Q585" s="991" t="str">
        <f t="shared" si="319"/>
        <v/>
      </c>
      <c r="R585" s="872"/>
      <c r="S585" s="934" t="str">
        <f t="shared" si="304"/>
        <v/>
      </c>
      <c r="T585" s="934" t="str">
        <f t="shared" si="305"/>
        <v/>
      </c>
      <c r="U585" s="1055" t="str">
        <f t="shared" si="320"/>
        <v/>
      </c>
      <c r="V585" s="6"/>
      <c r="Z585" s="979" t="str">
        <f t="shared" si="307"/>
        <v/>
      </c>
      <c r="AA585" s="980">
        <f>+tab!$C$156</f>
        <v>0.62</v>
      </c>
      <c r="AB585" s="981" t="e">
        <f t="shared" si="321"/>
        <v>#VALUE!</v>
      </c>
      <c r="AC585" s="981" t="e">
        <f t="shared" si="322"/>
        <v>#VALUE!</v>
      </c>
      <c r="AD585" s="981" t="e">
        <f t="shared" si="323"/>
        <v>#VALUE!</v>
      </c>
      <c r="AE585" s="982" t="e">
        <f t="shared" si="308"/>
        <v>#VALUE!</v>
      </c>
      <c r="AF585" s="982" t="e">
        <f t="shared" si="309"/>
        <v>#VALUE!</v>
      </c>
      <c r="AG585" s="983">
        <f>IF(H585&gt;8,tab!C$157,tab!C$160)</f>
        <v>0.5</v>
      </c>
      <c r="AH585" s="957">
        <f t="shared" si="310"/>
        <v>0</v>
      </c>
      <c r="AI585" s="957">
        <f t="shared" si="311"/>
        <v>0</v>
      </c>
      <c r="AJ585" s="984" t="e">
        <f t="shared" si="312"/>
        <v>#VALUE!</v>
      </c>
      <c r="AK585" s="960" t="e">
        <f t="shared" si="313"/>
        <v>#VALUE!</v>
      </c>
      <c r="AL585" s="959">
        <f t="shared" si="314"/>
        <v>30</v>
      </c>
      <c r="AM585" s="959">
        <f t="shared" si="315"/>
        <v>30</v>
      </c>
      <c r="AN585" s="985">
        <f t="shared" si="316"/>
        <v>0</v>
      </c>
      <c r="AU585" s="39"/>
      <c r="AV585" s="39"/>
    </row>
    <row r="586" spans="3:48" ht="13.15" customHeight="1" x14ac:dyDescent="0.2">
      <c r="C586" s="35"/>
      <c r="D586" s="175" t="str">
        <f>IF(op!D474=0,"",op!D474)</f>
        <v/>
      </c>
      <c r="E586" s="175" t="str">
        <f>IF(op!E474=0,"",op!E474)</f>
        <v/>
      </c>
      <c r="F586" s="175" t="str">
        <f>IF(op!F474=0,"",op!F474)</f>
        <v/>
      </c>
      <c r="G586" s="38" t="str">
        <f>IF(op!G474="","",op!G474+1)</f>
        <v/>
      </c>
      <c r="H586" s="1184" t="str">
        <f>IF(op!H474=0,"",op!H474)</f>
        <v/>
      </c>
      <c r="I586" s="38" t="str">
        <f>IF(op!I474=0,"",op!I474)</f>
        <v/>
      </c>
      <c r="J586" s="177" t="str">
        <f t="shared" si="300"/>
        <v/>
      </c>
      <c r="K586" s="1185" t="str">
        <f>IF(op!K474=0,0,op!K474)</f>
        <v/>
      </c>
      <c r="L586" s="872"/>
      <c r="M586" s="860" t="str">
        <f>IF(K586="","",IF(op!M474=0,0,op!M474))</f>
        <v/>
      </c>
      <c r="N586" s="860" t="str">
        <f>IF(K586="","",IF(op!N474=0,0,op!N474))</f>
        <v/>
      </c>
      <c r="O586" s="990" t="str">
        <f t="shared" si="317"/>
        <v/>
      </c>
      <c r="P586" s="991" t="str">
        <f t="shared" si="318"/>
        <v/>
      </c>
      <c r="Q586" s="991" t="str">
        <f t="shared" si="319"/>
        <v/>
      </c>
      <c r="R586" s="872"/>
      <c r="S586" s="934" t="str">
        <f t="shared" si="304"/>
        <v/>
      </c>
      <c r="T586" s="934" t="str">
        <f t="shared" si="305"/>
        <v/>
      </c>
      <c r="U586" s="1055" t="str">
        <f t="shared" si="320"/>
        <v/>
      </c>
      <c r="V586" s="6"/>
      <c r="Z586" s="979" t="str">
        <f t="shared" si="307"/>
        <v/>
      </c>
      <c r="AA586" s="980">
        <f>+tab!$C$156</f>
        <v>0.62</v>
      </c>
      <c r="AB586" s="981" t="e">
        <f t="shared" si="321"/>
        <v>#VALUE!</v>
      </c>
      <c r="AC586" s="981" t="e">
        <f t="shared" si="322"/>
        <v>#VALUE!</v>
      </c>
      <c r="AD586" s="981" t="e">
        <f t="shared" si="323"/>
        <v>#VALUE!</v>
      </c>
      <c r="AE586" s="982" t="e">
        <f t="shared" si="308"/>
        <v>#VALUE!</v>
      </c>
      <c r="AF586" s="982" t="e">
        <f t="shared" si="309"/>
        <v>#VALUE!</v>
      </c>
      <c r="AG586" s="983">
        <f>IF(H586&gt;8,tab!C$157,tab!C$160)</f>
        <v>0.5</v>
      </c>
      <c r="AH586" s="957">
        <f t="shared" si="310"/>
        <v>0</v>
      </c>
      <c r="AI586" s="957">
        <f t="shared" si="311"/>
        <v>0</v>
      </c>
      <c r="AJ586" s="984" t="e">
        <f t="shared" si="312"/>
        <v>#VALUE!</v>
      </c>
      <c r="AK586" s="960" t="e">
        <f t="shared" si="313"/>
        <v>#VALUE!</v>
      </c>
      <c r="AL586" s="959">
        <f t="shared" si="314"/>
        <v>30</v>
      </c>
      <c r="AM586" s="959">
        <f t="shared" si="315"/>
        <v>30</v>
      </c>
      <c r="AN586" s="985">
        <f t="shared" si="316"/>
        <v>0</v>
      </c>
      <c r="AU586" s="39"/>
      <c r="AV586" s="39"/>
    </row>
    <row r="587" spans="3:48" ht="13.15" customHeight="1" x14ac:dyDescent="0.2">
      <c r="C587" s="35"/>
      <c r="D587" s="175" t="str">
        <f>IF(op!D475=0,"",op!D475)</f>
        <v/>
      </c>
      <c r="E587" s="175" t="str">
        <f>IF(op!E475=0,"",op!E475)</f>
        <v/>
      </c>
      <c r="F587" s="175" t="str">
        <f>IF(op!F475=0,"",op!F475)</f>
        <v/>
      </c>
      <c r="G587" s="38" t="str">
        <f>IF(op!G475="","",op!G475+1)</f>
        <v/>
      </c>
      <c r="H587" s="1184" t="str">
        <f>IF(op!H475=0,"",op!H475)</f>
        <v/>
      </c>
      <c r="I587" s="38" t="str">
        <f>IF(op!I475=0,"",op!I475)</f>
        <v/>
      </c>
      <c r="J587" s="177" t="str">
        <f t="shared" si="300"/>
        <v/>
      </c>
      <c r="K587" s="1185" t="str">
        <f>IF(op!K475=0,0,op!K475)</f>
        <v/>
      </c>
      <c r="L587" s="872"/>
      <c r="M587" s="860" t="str">
        <f>IF(K587="","",IF(op!M475=0,0,op!M475))</f>
        <v/>
      </c>
      <c r="N587" s="860" t="str">
        <f>IF(K587="","",IF(op!N475=0,0,op!N475))</f>
        <v/>
      </c>
      <c r="O587" s="990" t="str">
        <f t="shared" si="317"/>
        <v/>
      </c>
      <c r="P587" s="991" t="str">
        <f t="shared" si="318"/>
        <v/>
      </c>
      <c r="Q587" s="991" t="str">
        <f t="shared" si="319"/>
        <v/>
      </c>
      <c r="R587" s="872"/>
      <c r="S587" s="934" t="str">
        <f t="shared" si="304"/>
        <v/>
      </c>
      <c r="T587" s="934" t="str">
        <f t="shared" si="305"/>
        <v/>
      </c>
      <c r="U587" s="1055" t="str">
        <f t="shared" si="320"/>
        <v/>
      </c>
      <c r="V587" s="6"/>
      <c r="Z587" s="979" t="str">
        <f t="shared" si="307"/>
        <v/>
      </c>
      <c r="AA587" s="980">
        <f>+tab!$C$156</f>
        <v>0.62</v>
      </c>
      <c r="AB587" s="981" t="e">
        <f t="shared" si="321"/>
        <v>#VALUE!</v>
      </c>
      <c r="AC587" s="981" t="e">
        <f t="shared" si="322"/>
        <v>#VALUE!</v>
      </c>
      <c r="AD587" s="981" t="e">
        <f t="shared" si="323"/>
        <v>#VALUE!</v>
      </c>
      <c r="AE587" s="982" t="e">
        <f t="shared" si="308"/>
        <v>#VALUE!</v>
      </c>
      <c r="AF587" s="982" t="e">
        <f t="shared" si="309"/>
        <v>#VALUE!</v>
      </c>
      <c r="AG587" s="983">
        <f>IF(H587&gt;8,tab!C$157,tab!C$160)</f>
        <v>0.5</v>
      </c>
      <c r="AH587" s="957">
        <f t="shared" si="310"/>
        <v>0</v>
      </c>
      <c r="AI587" s="957">
        <f t="shared" si="311"/>
        <v>0</v>
      </c>
      <c r="AJ587" s="984" t="e">
        <f t="shared" si="312"/>
        <v>#VALUE!</v>
      </c>
      <c r="AK587" s="960" t="e">
        <f t="shared" si="313"/>
        <v>#VALUE!</v>
      </c>
      <c r="AL587" s="959">
        <f t="shared" si="314"/>
        <v>30</v>
      </c>
      <c r="AM587" s="959">
        <f t="shared" si="315"/>
        <v>30</v>
      </c>
      <c r="AN587" s="985">
        <f t="shared" si="316"/>
        <v>0</v>
      </c>
      <c r="AU587" s="39"/>
      <c r="AV587" s="39"/>
    </row>
    <row r="588" spans="3:48" ht="13.15" customHeight="1" x14ac:dyDescent="0.2">
      <c r="C588" s="35"/>
      <c r="D588" s="175" t="str">
        <f>IF(op!D476=0,"",op!D476)</f>
        <v/>
      </c>
      <c r="E588" s="175" t="str">
        <f>IF(op!E476=0,"",op!E476)</f>
        <v/>
      </c>
      <c r="F588" s="175" t="str">
        <f>IF(op!F476=0,"",op!F476)</f>
        <v/>
      </c>
      <c r="G588" s="38" t="str">
        <f>IF(op!G476="","",op!G476+1)</f>
        <v/>
      </c>
      <c r="H588" s="1184" t="str">
        <f>IF(op!H476=0,"",op!H476)</f>
        <v/>
      </c>
      <c r="I588" s="38" t="str">
        <f>IF(op!I476=0,"",op!I476)</f>
        <v/>
      </c>
      <c r="J588" s="177" t="str">
        <f t="shared" si="300"/>
        <v/>
      </c>
      <c r="K588" s="1185" t="str">
        <f>IF(op!K476=0,0,op!K476)</f>
        <v/>
      </c>
      <c r="L588" s="872"/>
      <c r="M588" s="860" t="str">
        <f>IF(K588="","",IF(op!M476=0,0,op!M476))</f>
        <v/>
      </c>
      <c r="N588" s="860" t="str">
        <f>IF(K588="","",IF(op!N476=0,0,op!N476))</f>
        <v/>
      </c>
      <c r="O588" s="990" t="str">
        <f t="shared" si="317"/>
        <v/>
      </c>
      <c r="P588" s="991" t="str">
        <f t="shared" si="318"/>
        <v/>
      </c>
      <c r="Q588" s="991" t="str">
        <f t="shared" si="319"/>
        <v/>
      </c>
      <c r="R588" s="872"/>
      <c r="S588" s="934" t="str">
        <f t="shared" si="304"/>
        <v/>
      </c>
      <c r="T588" s="934" t="str">
        <f t="shared" si="305"/>
        <v/>
      </c>
      <c r="U588" s="1055" t="str">
        <f t="shared" si="320"/>
        <v/>
      </c>
      <c r="V588" s="6"/>
      <c r="Z588" s="979" t="str">
        <f t="shared" si="307"/>
        <v/>
      </c>
      <c r="AA588" s="980">
        <f>+tab!$C$156</f>
        <v>0.62</v>
      </c>
      <c r="AB588" s="981" t="e">
        <f t="shared" si="321"/>
        <v>#VALUE!</v>
      </c>
      <c r="AC588" s="981" t="e">
        <f t="shared" si="322"/>
        <v>#VALUE!</v>
      </c>
      <c r="AD588" s="981" t="e">
        <f t="shared" si="323"/>
        <v>#VALUE!</v>
      </c>
      <c r="AE588" s="982" t="e">
        <f t="shared" si="308"/>
        <v>#VALUE!</v>
      </c>
      <c r="AF588" s="982" t="e">
        <f t="shared" si="309"/>
        <v>#VALUE!</v>
      </c>
      <c r="AG588" s="983">
        <f>IF(H588&gt;8,tab!C$157,tab!C$160)</f>
        <v>0.5</v>
      </c>
      <c r="AH588" s="957">
        <f t="shared" si="310"/>
        <v>0</v>
      </c>
      <c r="AI588" s="957">
        <f t="shared" si="311"/>
        <v>0</v>
      </c>
      <c r="AJ588" s="984" t="e">
        <f t="shared" si="312"/>
        <v>#VALUE!</v>
      </c>
      <c r="AK588" s="960" t="e">
        <f t="shared" si="313"/>
        <v>#VALUE!</v>
      </c>
      <c r="AL588" s="959">
        <f t="shared" si="314"/>
        <v>30</v>
      </c>
      <c r="AM588" s="959">
        <f t="shared" si="315"/>
        <v>30</v>
      </c>
      <c r="AN588" s="985">
        <f t="shared" si="316"/>
        <v>0</v>
      </c>
      <c r="AU588" s="39"/>
      <c r="AV588" s="39"/>
    </row>
    <row r="589" spans="3:48" ht="13.15" customHeight="1" x14ac:dyDescent="0.2">
      <c r="C589" s="35"/>
      <c r="D589" s="175" t="str">
        <f>IF(op!D477=0,"",op!D477)</f>
        <v/>
      </c>
      <c r="E589" s="175" t="str">
        <f>IF(op!E477=0,"",op!E477)</f>
        <v/>
      </c>
      <c r="F589" s="175" t="str">
        <f>IF(op!F477=0,"",op!F477)</f>
        <v/>
      </c>
      <c r="G589" s="38" t="str">
        <f>IF(op!G477="","",op!G477+1)</f>
        <v/>
      </c>
      <c r="H589" s="1184" t="str">
        <f>IF(op!H477=0,"",op!H477)</f>
        <v/>
      </c>
      <c r="I589" s="38" t="str">
        <f>IF(op!I477=0,"",op!I477)</f>
        <v/>
      </c>
      <c r="J589" s="177" t="str">
        <f t="shared" si="300"/>
        <v/>
      </c>
      <c r="K589" s="1185" t="str">
        <f>IF(op!K477=0,0,op!K477)</f>
        <v/>
      </c>
      <c r="L589" s="872"/>
      <c r="M589" s="860" t="str">
        <f>IF(K589="","",IF(op!M477=0,0,op!M477))</f>
        <v/>
      </c>
      <c r="N589" s="860" t="str">
        <f>IF(K589="","",IF(op!N477=0,0,op!N477))</f>
        <v/>
      </c>
      <c r="O589" s="990" t="str">
        <f t="shared" si="317"/>
        <v/>
      </c>
      <c r="P589" s="991" t="str">
        <f t="shared" si="318"/>
        <v/>
      </c>
      <c r="Q589" s="991" t="str">
        <f t="shared" si="319"/>
        <v/>
      </c>
      <c r="R589" s="872"/>
      <c r="S589" s="934" t="str">
        <f t="shared" si="304"/>
        <v/>
      </c>
      <c r="T589" s="934" t="str">
        <f t="shared" si="305"/>
        <v/>
      </c>
      <c r="U589" s="1055" t="str">
        <f t="shared" si="320"/>
        <v/>
      </c>
      <c r="V589" s="6"/>
      <c r="Z589" s="979" t="str">
        <f t="shared" si="307"/>
        <v/>
      </c>
      <c r="AA589" s="980">
        <f>+tab!$C$156</f>
        <v>0.62</v>
      </c>
      <c r="AB589" s="981" t="e">
        <f t="shared" si="321"/>
        <v>#VALUE!</v>
      </c>
      <c r="AC589" s="981" t="e">
        <f t="shared" si="322"/>
        <v>#VALUE!</v>
      </c>
      <c r="AD589" s="981" t="e">
        <f t="shared" si="323"/>
        <v>#VALUE!</v>
      </c>
      <c r="AE589" s="982" t="e">
        <f t="shared" si="308"/>
        <v>#VALUE!</v>
      </c>
      <c r="AF589" s="982" t="e">
        <f t="shared" si="309"/>
        <v>#VALUE!</v>
      </c>
      <c r="AG589" s="983">
        <f>IF(H589&gt;8,tab!C$157,tab!C$160)</f>
        <v>0.5</v>
      </c>
      <c r="AH589" s="957">
        <f t="shared" si="310"/>
        <v>0</v>
      </c>
      <c r="AI589" s="957">
        <f t="shared" si="311"/>
        <v>0</v>
      </c>
      <c r="AJ589" s="984" t="e">
        <f t="shared" si="312"/>
        <v>#VALUE!</v>
      </c>
      <c r="AK589" s="960" t="e">
        <f t="shared" si="313"/>
        <v>#VALUE!</v>
      </c>
      <c r="AL589" s="959">
        <f t="shared" si="314"/>
        <v>30</v>
      </c>
      <c r="AM589" s="959">
        <f t="shared" si="315"/>
        <v>30</v>
      </c>
      <c r="AN589" s="985">
        <f t="shared" si="316"/>
        <v>0</v>
      </c>
      <c r="AU589" s="39"/>
      <c r="AV589" s="39"/>
    </row>
    <row r="590" spans="3:48" ht="13.15" customHeight="1" x14ac:dyDescent="0.2">
      <c r="C590" s="35"/>
      <c r="D590" s="175" t="str">
        <f>IF(op!D478=0,"",op!D478)</f>
        <v/>
      </c>
      <c r="E590" s="175" t="str">
        <f>IF(op!E478=0,"",op!E478)</f>
        <v/>
      </c>
      <c r="F590" s="175" t="str">
        <f>IF(op!F478=0,"",op!F478)</f>
        <v/>
      </c>
      <c r="G590" s="38" t="str">
        <f>IF(op!G478="","",op!G478+1)</f>
        <v/>
      </c>
      <c r="H590" s="1184" t="str">
        <f>IF(op!H478=0,"",op!H478)</f>
        <v/>
      </c>
      <c r="I590" s="38" t="str">
        <f>IF(op!I478=0,"",op!I478)</f>
        <v/>
      </c>
      <c r="J590" s="177" t="str">
        <f t="shared" si="300"/>
        <v/>
      </c>
      <c r="K590" s="1185" t="str">
        <f>IF(op!K478=0,0,op!K478)</f>
        <v/>
      </c>
      <c r="L590" s="872"/>
      <c r="M590" s="860" t="str">
        <f>IF(K590="","",IF(op!M478=0,0,op!M478))</f>
        <v/>
      </c>
      <c r="N590" s="860" t="str">
        <f>IF(K590="","",IF(op!N478=0,0,op!N478))</f>
        <v/>
      </c>
      <c r="O590" s="990" t="str">
        <f t="shared" si="317"/>
        <v/>
      </c>
      <c r="P590" s="991" t="str">
        <f t="shared" si="318"/>
        <v/>
      </c>
      <c r="Q590" s="991" t="str">
        <f t="shared" si="319"/>
        <v/>
      </c>
      <c r="R590" s="872"/>
      <c r="S590" s="934" t="str">
        <f t="shared" si="304"/>
        <v/>
      </c>
      <c r="T590" s="934" t="str">
        <f t="shared" si="305"/>
        <v/>
      </c>
      <c r="U590" s="1055" t="str">
        <f t="shared" si="320"/>
        <v/>
      </c>
      <c r="V590" s="6"/>
      <c r="Z590" s="979" t="str">
        <f t="shared" si="307"/>
        <v/>
      </c>
      <c r="AA590" s="980">
        <f>+tab!$C$156</f>
        <v>0.62</v>
      </c>
      <c r="AB590" s="981" t="e">
        <f t="shared" si="321"/>
        <v>#VALUE!</v>
      </c>
      <c r="AC590" s="981" t="e">
        <f t="shared" si="322"/>
        <v>#VALUE!</v>
      </c>
      <c r="AD590" s="981" t="e">
        <f t="shared" si="323"/>
        <v>#VALUE!</v>
      </c>
      <c r="AE590" s="982" t="e">
        <f t="shared" si="308"/>
        <v>#VALUE!</v>
      </c>
      <c r="AF590" s="982" t="e">
        <f t="shared" si="309"/>
        <v>#VALUE!</v>
      </c>
      <c r="AG590" s="983">
        <f>IF(H590&gt;8,tab!C$157,tab!C$160)</f>
        <v>0.5</v>
      </c>
      <c r="AH590" s="957">
        <f t="shared" si="310"/>
        <v>0</v>
      </c>
      <c r="AI590" s="957">
        <f t="shared" si="311"/>
        <v>0</v>
      </c>
      <c r="AJ590" s="984" t="e">
        <f t="shared" si="312"/>
        <v>#VALUE!</v>
      </c>
      <c r="AK590" s="960" t="e">
        <f t="shared" si="313"/>
        <v>#VALUE!</v>
      </c>
      <c r="AL590" s="959">
        <f t="shared" si="314"/>
        <v>30</v>
      </c>
      <c r="AM590" s="959">
        <f t="shared" si="315"/>
        <v>30</v>
      </c>
      <c r="AN590" s="985">
        <f t="shared" si="316"/>
        <v>0</v>
      </c>
      <c r="AU590" s="39"/>
      <c r="AV590" s="39"/>
    </row>
    <row r="591" spans="3:48" ht="13.15" customHeight="1" x14ac:dyDescent="0.2">
      <c r="C591" s="35"/>
      <c r="D591" s="175" t="str">
        <f>IF(op!D479=0,"",op!D479)</f>
        <v/>
      </c>
      <c r="E591" s="175" t="str">
        <f>IF(op!E479=0,"",op!E479)</f>
        <v/>
      </c>
      <c r="F591" s="175" t="str">
        <f>IF(op!F479=0,"",op!F479)</f>
        <v/>
      </c>
      <c r="G591" s="38" t="str">
        <f>IF(op!G479="","",op!G479+1)</f>
        <v/>
      </c>
      <c r="H591" s="1184" t="str">
        <f>IF(op!H479=0,"",op!H479)</f>
        <v/>
      </c>
      <c r="I591" s="38" t="str">
        <f>IF(op!I479=0,"",op!I479)</f>
        <v/>
      </c>
      <c r="J591" s="177" t="str">
        <f t="shared" si="300"/>
        <v/>
      </c>
      <c r="K591" s="1185" t="str">
        <f>IF(op!K479=0,0,op!K479)</f>
        <v/>
      </c>
      <c r="L591" s="872"/>
      <c r="M591" s="860" t="str">
        <f>IF(K591="","",IF(op!M479=0,0,op!M479))</f>
        <v/>
      </c>
      <c r="N591" s="860" t="str">
        <f>IF(K591="","",IF(op!N479=0,0,op!N479))</f>
        <v/>
      </c>
      <c r="O591" s="990" t="str">
        <f t="shared" si="317"/>
        <v/>
      </c>
      <c r="P591" s="991" t="str">
        <f t="shared" si="318"/>
        <v/>
      </c>
      <c r="Q591" s="991" t="str">
        <f t="shared" si="319"/>
        <v/>
      </c>
      <c r="R591" s="872"/>
      <c r="S591" s="934" t="str">
        <f t="shared" si="304"/>
        <v/>
      </c>
      <c r="T591" s="934" t="str">
        <f t="shared" si="305"/>
        <v/>
      </c>
      <c r="U591" s="1055" t="str">
        <f t="shared" si="320"/>
        <v/>
      </c>
      <c r="V591" s="6"/>
      <c r="Z591" s="979" t="str">
        <f t="shared" si="307"/>
        <v/>
      </c>
      <c r="AA591" s="980">
        <f>+tab!$C$156</f>
        <v>0.62</v>
      </c>
      <c r="AB591" s="981" t="e">
        <f t="shared" si="321"/>
        <v>#VALUE!</v>
      </c>
      <c r="AC591" s="981" t="e">
        <f t="shared" si="322"/>
        <v>#VALUE!</v>
      </c>
      <c r="AD591" s="981" t="e">
        <f t="shared" si="323"/>
        <v>#VALUE!</v>
      </c>
      <c r="AE591" s="982" t="e">
        <f t="shared" si="308"/>
        <v>#VALUE!</v>
      </c>
      <c r="AF591" s="982" t="e">
        <f t="shared" si="309"/>
        <v>#VALUE!</v>
      </c>
      <c r="AG591" s="983">
        <f>IF(H591&gt;8,tab!C$157,tab!C$160)</f>
        <v>0.5</v>
      </c>
      <c r="AH591" s="957">
        <f t="shared" si="310"/>
        <v>0</v>
      </c>
      <c r="AI591" s="957">
        <f t="shared" si="311"/>
        <v>0</v>
      </c>
      <c r="AJ591" s="984" t="e">
        <f t="shared" si="312"/>
        <v>#VALUE!</v>
      </c>
      <c r="AK591" s="960" t="e">
        <f t="shared" si="313"/>
        <v>#VALUE!</v>
      </c>
      <c r="AL591" s="959">
        <f t="shared" si="314"/>
        <v>30</v>
      </c>
      <c r="AM591" s="959">
        <f t="shared" si="315"/>
        <v>30</v>
      </c>
      <c r="AN591" s="985">
        <f t="shared" si="316"/>
        <v>0</v>
      </c>
      <c r="AU591" s="39"/>
      <c r="AV591" s="39"/>
    </row>
    <row r="592" spans="3:48" ht="13.15" customHeight="1" x14ac:dyDescent="0.2">
      <c r="C592" s="35"/>
      <c r="D592" s="175" t="str">
        <f>IF(op!D480=0,"",op!D480)</f>
        <v/>
      </c>
      <c r="E592" s="175" t="str">
        <f>IF(op!E480=0,"",op!E480)</f>
        <v/>
      </c>
      <c r="F592" s="175" t="str">
        <f>IF(op!F480=0,"",op!F480)</f>
        <v/>
      </c>
      <c r="G592" s="38" t="str">
        <f>IF(op!G480="","",op!G480+1)</f>
        <v/>
      </c>
      <c r="H592" s="1184" t="str">
        <f>IF(op!H480=0,"",op!H480)</f>
        <v/>
      </c>
      <c r="I592" s="38" t="str">
        <f>IF(op!I480=0,"",op!I480)</f>
        <v/>
      </c>
      <c r="J592" s="177" t="str">
        <f t="shared" si="300"/>
        <v/>
      </c>
      <c r="K592" s="1185" t="str">
        <f>IF(op!K480=0,0,op!K480)</f>
        <v/>
      </c>
      <c r="L592" s="872"/>
      <c r="M592" s="860" t="str">
        <f>IF(K592="","",IF(op!M480=0,0,op!M480))</f>
        <v/>
      </c>
      <c r="N592" s="860" t="str">
        <f>IF(K592="","",IF(op!N480=0,0,op!N480))</f>
        <v/>
      </c>
      <c r="O592" s="990" t="str">
        <f t="shared" si="317"/>
        <v/>
      </c>
      <c r="P592" s="991" t="str">
        <f t="shared" si="318"/>
        <v/>
      </c>
      <c r="Q592" s="991" t="str">
        <f t="shared" si="319"/>
        <v/>
      </c>
      <c r="R592" s="872"/>
      <c r="S592" s="934" t="str">
        <f t="shared" si="304"/>
        <v/>
      </c>
      <c r="T592" s="934" t="str">
        <f t="shared" si="305"/>
        <v/>
      </c>
      <c r="U592" s="1055" t="str">
        <f t="shared" si="320"/>
        <v/>
      </c>
      <c r="V592" s="6"/>
      <c r="Z592" s="979" t="str">
        <f t="shared" si="307"/>
        <v/>
      </c>
      <c r="AA592" s="980">
        <f>+tab!$C$156</f>
        <v>0.62</v>
      </c>
      <c r="AB592" s="981" t="e">
        <f t="shared" si="321"/>
        <v>#VALUE!</v>
      </c>
      <c r="AC592" s="981" t="e">
        <f t="shared" si="322"/>
        <v>#VALUE!</v>
      </c>
      <c r="AD592" s="981" t="e">
        <f t="shared" si="323"/>
        <v>#VALUE!</v>
      </c>
      <c r="AE592" s="982" t="e">
        <f t="shared" si="308"/>
        <v>#VALUE!</v>
      </c>
      <c r="AF592" s="982" t="e">
        <f t="shared" si="309"/>
        <v>#VALUE!</v>
      </c>
      <c r="AG592" s="983">
        <f>IF(H592&gt;8,tab!C$157,tab!C$160)</f>
        <v>0.5</v>
      </c>
      <c r="AH592" s="957">
        <f t="shared" si="310"/>
        <v>0</v>
      </c>
      <c r="AI592" s="957">
        <f t="shared" si="311"/>
        <v>0</v>
      </c>
      <c r="AJ592" s="984" t="e">
        <f t="shared" si="312"/>
        <v>#VALUE!</v>
      </c>
      <c r="AK592" s="960" t="e">
        <f t="shared" si="313"/>
        <v>#VALUE!</v>
      </c>
      <c r="AL592" s="959">
        <f t="shared" si="314"/>
        <v>30</v>
      </c>
      <c r="AM592" s="959">
        <f t="shared" si="315"/>
        <v>30</v>
      </c>
      <c r="AN592" s="985">
        <f t="shared" si="316"/>
        <v>0</v>
      </c>
      <c r="AU592" s="39"/>
      <c r="AV592" s="39"/>
    </row>
    <row r="593" spans="3:48" ht="13.15" customHeight="1" x14ac:dyDescent="0.2">
      <c r="C593" s="35"/>
      <c r="D593" s="175" t="str">
        <f>IF(op!D481=0,"",op!D481)</f>
        <v/>
      </c>
      <c r="E593" s="175" t="str">
        <f>IF(op!E481=0,"",op!E481)</f>
        <v/>
      </c>
      <c r="F593" s="175" t="str">
        <f>IF(op!F481=0,"",op!F481)</f>
        <v/>
      </c>
      <c r="G593" s="38" t="str">
        <f>IF(op!G481="","",op!G481+1)</f>
        <v/>
      </c>
      <c r="H593" s="1184" t="str">
        <f>IF(op!H481=0,"",op!H481)</f>
        <v/>
      </c>
      <c r="I593" s="38" t="str">
        <f>IF(op!I481=0,"",op!I481)</f>
        <v/>
      </c>
      <c r="J593" s="177" t="str">
        <f t="shared" si="300"/>
        <v/>
      </c>
      <c r="K593" s="1185" t="str">
        <f>IF(op!K481=0,0,op!K481)</f>
        <v/>
      </c>
      <c r="L593" s="872"/>
      <c r="M593" s="860" t="str">
        <f>IF(K593="","",IF(op!M481=0,0,op!M481))</f>
        <v/>
      </c>
      <c r="N593" s="860" t="str">
        <f>IF(K593="","",IF(op!N481=0,0,op!N481))</f>
        <v/>
      </c>
      <c r="O593" s="990" t="str">
        <f t="shared" si="317"/>
        <v/>
      </c>
      <c r="P593" s="991" t="str">
        <f t="shared" si="318"/>
        <v/>
      </c>
      <c r="Q593" s="991" t="str">
        <f t="shared" si="319"/>
        <v/>
      </c>
      <c r="R593" s="872"/>
      <c r="S593" s="934" t="str">
        <f t="shared" si="304"/>
        <v/>
      </c>
      <c r="T593" s="934" t="str">
        <f t="shared" si="305"/>
        <v/>
      </c>
      <c r="U593" s="1055" t="str">
        <f t="shared" si="320"/>
        <v/>
      </c>
      <c r="V593" s="6"/>
      <c r="Z593" s="979" t="str">
        <f t="shared" si="307"/>
        <v/>
      </c>
      <c r="AA593" s="980">
        <f>+tab!$C$156</f>
        <v>0.62</v>
      </c>
      <c r="AB593" s="981" t="e">
        <f t="shared" si="321"/>
        <v>#VALUE!</v>
      </c>
      <c r="AC593" s="981" t="e">
        <f t="shared" si="322"/>
        <v>#VALUE!</v>
      </c>
      <c r="AD593" s="981" t="e">
        <f t="shared" si="323"/>
        <v>#VALUE!</v>
      </c>
      <c r="AE593" s="982" t="e">
        <f t="shared" si="308"/>
        <v>#VALUE!</v>
      </c>
      <c r="AF593" s="982" t="e">
        <f t="shared" si="309"/>
        <v>#VALUE!</v>
      </c>
      <c r="AG593" s="983">
        <f>IF(H593&gt;8,tab!C$157,tab!C$160)</f>
        <v>0.5</v>
      </c>
      <c r="AH593" s="957">
        <f t="shared" si="310"/>
        <v>0</v>
      </c>
      <c r="AI593" s="957">
        <f t="shared" si="311"/>
        <v>0</v>
      </c>
      <c r="AJ593" s="984" t="e">
        <f t="shared" si="312"/>
        <v>#VALUE!</v>
      </c>
      <c r="AK593" s="960" t="e">
        <f t="shared" si="313"/>
        <v>#VALUE!</v>
      </c>
      <c r="AL593" s="959">
        <f t="shared" si="314"/>
        <v>30</v>
      </c>
      <c r="AM593" s="959">
        <f t="shared" si="315"/>
        <v>30</v>
      </c>
      <c r="AN593" s="985">
        <f t="shared" si="316"/>
        <v>0</v>
      </c>
      <c r="AU593" s="39"/>
      <c r="AV593" s="39"/>
    </row>
    <row r="594" spans="3:48" ht="13.15" customHeight="1" x14ac:dyDescent="0.2">
      <c r="C594" s="35"/>
      <c r="D594" s="175" t="str">
        <f>IF(op!D482=0,"",op!D482)</f>
        <v/>
      </c>
      <c r="E594" s="175" t="str">
        <f>IF(op!E482=0,"",op!E482)</f>
        <v/>
      </c>
      <c r="F594" s="175" t="str">
        <f>IF(op!F482=0,"",op!F482)</f>
        <v/>
      </c>
      <c r="G594" s="38" t="str">
        <f>IF(op!G482="","",op!G482+1)</f>
        <v/>
      </c>
      <c r="H594" s="1184" t="str">
        <f>IF(op!H482=0,"",op!H482)</f>
        <v/>
      </c>
      <c r="I594" s="38" t="str">
        <f>IF(op!I482=0,"",op!I482)</f>
        <v/>
      </c>
      <c r="J594" s="177" t="str">
        <f t="shared" si="300"/>
        <v/>
      </c>
      <c r="K594" s="1185" t="str">
        <f>IF(op!K482=0,0,op!K482)</f>
        <v/>
      </c>
      <c r="L594" s="872"/>
      <c r="M594" s="860" t="str">
        <f>IF(K594="","",IF(op!M482=0,0,op!M482))</f>
        <v/>
      </c>
      <c r="N594" s="860" t="str">
        <f>IF(K594="","",IF(op!N482=0,0,op!N482))</f>
        <v/>
      </c>
      <c r="O594" s="990" t="str">
        <f t="shared" si="317"/>
        <v/>
      </c>
      <c r="P594" s="991" t="str">
        <f t="shared" si="318"/>
        <v/>
      </c>
      <c r="Q594" s="991" t="str">
        <f t="shared" si="319"/>
        <v/>
      </c>
      <c r="R594" s="872"/>
      <c r="S594" s="934" t="str">
        <f t="shared" si="304"/>
        <v/>
      </c>
      <c r="T594" s="934" t="str">
        <f t="shared" si="305"/>
        <v/>
      </c>
      <c r="U594" s="1055" t="str">
        <f t="shared" si="320"/>
        <v/>
      </c>
      <c r="V594" s="6"/>
      <c r="Z594" s="979" t="str">
        <f t="shared" si="307"/>
        <v/>
      </c>
      <c r="AA594" s="980">
        <f>+tab!$C$156</f>
        <v>0.62</v>
      </c>
      <c r="AB594" s="981" t="e">
        <f t="shared" si="321"/>
        <v>#VALUE!</v>
      </c>
      <c r="AC594" s="981" t="e">
        <f t="shared" si="322"/>
        <v>#VALUE!</v>
      </c>
      <c r="AD594" s="981" t="e">
        <f t="shared" si="323"/>
        <v>#VALUE!</v>
      </c>
      <c r="AE594" s="982" t="e">
        <f t="shared" si="308"/>
        <v>#VALUE!</v>
      </c>
      <c r="AF594" s="982" t="e">
        <f t="shared" si="309"/>
        <v>#VALUE!</v>
      </c>
      <c r="AG594" s="983">
        <f>IF(H594&gt;8,tab!C$157,tab!C$160)</f>
        <v>0.5</v>
      </c>
      <c r="AH594" s="957">
        <f t="shared" si="310"/>
        <v>0</v>
      </c>
      <c r="AI594" s="957">
        <f t="shared" si="311"/>
        <v>0</v>
      </c>
      <c r="AJ594" s="984" t="e">
        <f t="shared" si="312"/>
        <v>#VALUE!</v>
      </c>
      <c r="AK594" s="960" t="e">
        <f t="shared" si="313"/>
        <v>#VALUE!</v>
      </c>
      <c r="AL594" s="959">
        <f t="shared" si="314"/>
        <v>30</v>
      </c>
      <c r="AM594" s="959">
        <f t="shared" si="315"/>
        <v>30</v>
      </c>
      <c r="AN594" s="985">
        <f t="shared" si="316"/>
        <v>0</v>
      </c>
      <c r="AU594" s="39"/>
      <c r="AV594" s="39"/>
    </row>
    <row r="595" spans="3:48" ht="13.15" customHeight="1" x14ac:dyDescent="0.2">
      <c r="C595" s="35"/>
      <c r="D595" s="175" t="str">
        <f>IF(op!D483=0,"",op!D483)</f>
        <v/>
      </c>
      <c r="E595" s="175" t="str">
        <f>IF(op!E483=0,"",op!E483)</f>
        <v/>
      </c>
      <c r="F595" s="175" t="str">
        <f>IF(op!F483=0,"",op!F483)</f>
        <v/>
      </c>
      <c r="G595" s="38" t="str">
        <f>IF(op!G483="","",op!G483+1)</f>
        <v/>
      </c>
      <c r="H595" s="1184" t="str">
        <f>IF(op!H483=0,"",op!H483)</f>
        <v/>
      </c>
      <c r="I595" s="38" t="str">
        <f>IF(op!I483=0,"",op!I483)</f>
        <v/>
      </c>
      <c r="J595" s="177" t="str">
        <f t="shared" si="300"/>
        <v/>
      </c>
      <c r="K595" s="1185" t="str">
        <f>IF(op!K483=0,0,op!K483)</f>
        <v/>
      </c>
      <c r="L595" s="872"/>
      <c r="M595" s="860" t="str">
        <f>IF(K595="","",IF(op!M483=0,0,op!M483))</f>
        <v/>
      </c>
      <c r="N595" s="860" t="str">
        <f>IF(K595="","",IF(op!N483=0,0,op!N483))</f>
        <v/>
      </c>
      <c r="O595" s="990" t="str">
        <f t="shared" si="317"/>
        <v/>
      </c>
      <c r="P595" s="991" t="str">
        <f t="shared" si="318"/>
        <v/>
      </c>
      <c r="Q595" s="991" t="str">
        <f t="shared" si="319"/>
        <v/>
      </c>
      <c r="R595" s="872"/>
      <c r="S595" s="934" t="str">
        <f t="shared" si="304"/>
        <v/>
      </c>
      <c r="T595" s="934" t="str">
        <f t="shared" si="305"/>
        <v/>
      </c>
      <c r="U595" s="1055" t="str">
        <f t="shared" si="320"/>
        <v/>
      </c>
      <c r="V595" s="6"/>
      <c r="Z595" s="979" t="str">
        <f t="shared" si="307"/>
        <v/>
      </c>
      <c r="AA595" s="980">
        <f>+tab!$C$156</f>
        <v>0.62</v>
      </c>
      <c r="AB595" s="981" t="e">
        <f t="shared" si="321"/>
        <v>#VALUE!</v>
      </c>
      <c r="AC595" s="981" t="e">
        <f t="shared" si="322"/>
        <v>#VALUE!</v>
      </c>
      <c r="AD595" s="981" t="e">
        <f t="shared" si="323"/>
        <v>#VALUE!</v>
      </c>
      <c r="AE595" s="982" t="e">
        <f t="shared" si="308"/>
        <v>#VALUE!</v>
      </c>
      <c r="AF595" s="982" t="e">
        <f t="shared" si="309"/>
        <v>#VALUE!</v>
      </c>
      <c r="AG595" s="983">
        <f>IF(H595&gt;8,tab!C$157,tab!C$160)</f>
        <v>0.5</v>
      </c>
      <c r="AH595" s="957">
        <f t="shared" si="310"/>
        <v>0</v>
      </c>
      <c r="AI595" s="957">
        <f t="shared" si="311"/>
        <v>0</v>
      </c>
      <c r="AJ595" s="984" t="e">
        <f t="shared" si="312"/>
        <v>#VALUE!</v>
      </c>
      <c r="AK595" s="960" t="e">
        <f t="shared" si="313"/>
        <v>#VALUE!</v>
      </c>
      <c r="AL595" s="959">
        <f t="shared" si="314"/>
        <v>30</v>
      </c>
      <c r="AM595" s="959">
        <f t="shared" si="315"/>
        <v>30</v>
      </c>
      <c r="AN595" s="985">
        <f t="shared" si="316"/>
        <v>0</v>
      </c>
      <c r="AU595" s="39"/>
      <c r="AV595" s="39"/>
    </row>
    <row r="596" spans="3:48" ht="13.15" customHeight="1" x14ac:dyDescent="0.2">
      <c r="C596" s="35"/>
      <c r="D596" s="175" t="str">
        <f>IF(op!D484=0,"",op!D484)</f>
        <v/>
      </c>
      <c r="E596" s="175" t="str">
        <f>IF(op!E484=0,"",op!E484)</f>
        <v/>
      </c>
      <c r="F596" s="175" t="str">
        <f>IF(op!F484=0,"",op!F484)</f>
        <v/>
      </c>
      <c r="G596" s="38" t="str">
        <f>IF(op!G484="","",op!G484+1)</f>
        <v/>
      </c>
      <c r="H596" s="1184" t="str">
        <f>IF(op!H484=0,"",op!H484)</f>
        <v/>
      </c>
      <c r="I596" s="38" t="str">
        <f>IF(op!I484=0,"",op!I484)</f>
        <v/>
      </c>
      <c r="J596" s="177" t="str">
        <f t="shared" si="300"/>
        <v/>
      </c>
      <c r="K596" s="1185" t="str">
        <f>IF(op!K484=0,0,op!K484)</f>
        <v/>
      </c>
      <c r="L596" s="872"/>
      <c r="M596" s="860" t="str">
        <f>IF(K596="","",IF(op!M484=0,0,op!M484))</f>
        <v/>
      </c>
      <c r="N596" s="860" t="str">
        <f>IF(K596="","",IF(op!N484=0,0,op!N484))</f>
        <v/>
      </c>
      <c r="O596" s="990" t="str">
        <f t="shared" si="317"/>
        <v/>
      </c>
      <c r="P596" s="991" t="str">
        <f t="shared" si="318"/>
        <v/>
      </c>
      <c r="Q596" s="991" t="str">
        <f t="shared" si="319"/>
        <v/>
      </c>
      <c r="R596" s="872"/>
      <c r="S596" s="934" t="str">
        <f t="shared" si="304"/>
        <v/>
      </c>
      <c r="T596" s="934" t="str">
        <f t="shared" si="305"/>
        <v/>
      </c>
      <c r="U596" s="1055" t="str">
        <f t="shared" si="320"/>
        <v/>
      </c>
      <c r="V596" s="6"/>
      <c r="Z596" s="979" t="str">
        <f t="shared" si="307"/>
        <v/>
      </c>
      <c r="AA596" s="980">
        <f>+tab!$C$156</f>
        <v>0.62</v>
      </c>
      <c r="AB596" s="981" t="e">
        <f t="shared" si="321"/>
        <v>#VALUE!</v>
      </c>
      <c r="AC596" s="981" t="e">
        <f t="shared" si="322"/>
        <v>#VALUE!</v>
      </c>
      <c r="AD596" s="981" t="e">
        <f t="shared" si="323"/>
        <v>#VALUE!</v>
      </c>
      <c r="AE596" s="982" t="e">
        <f t="shared" si="308"/>
        <v>#VALUE!</v>
      </c>
      <c r="AF596" s="982" t="e">
        <f t="shared" si="309"/>
        <v>#VALUE!</v>
      </c>
      <c r="AG596" s="983">
        <f>IF(H596&gt;8,tab!C$157,tab!C$160)</f>
        <v>0.5</v>
      </c>
      <c r="AH596" s="957">
        <f t="shared" si="310"/>
        <v>0</v>
      </c>
      <c r="AI596" s="957">
        <f t="shared" si="311"/>
        <v>0</v>
      </c>
      <c r="AJ596" s="984" t="e">
        <f t="shared" si="312"/>
        <v>#VALUE!</v>
      </c>
      <c r="AK596" s="960" t="e">
        <f t="shared" si="313"/>
        <v>#VALUE!</v>
      </c>
      <c r="AL596" s="959">
        <f t="shared" si="314"/>
        <v>30</v>
      </c>
      <c r="AM596" s="959">
        <f t="shared" si="315"/>
        <v>30</v>
      </c>
      <c r="AN596" s="985">
        <f t="shared" si="316"/>
        <v>0</v>
      </c>
      <c r="AU596" s="39"/>
      <c r="AV596" s="39"/>
    </row>
    <row r="597" spans="3:48" ht="13.15" customHeight="1" x14ac:dyDescent="0.2">
      <c r="C597" s="35"/>
      <c r="D597" s="175" t="str">
        <f>IF(op!D485=0,"",op!D485)</f>
        <v/>
      </c>
      <c r="E597" s="175" t="str">
        <f>IF(op!E485=0,"",op!E485)</f>
        <v/>
      </c>
      <c r="F597" s="175" t="str">
        <f>IF(op!F485=0,"",op!F485)</f>
        <v/>
      </c>
      <c r="G597" s="38" t="str">
        <f>IF(op!G485="","",op!G485+1)</f>
        <v/>
      </c>
      <c r="H597" s="1184" t="str">
        <f>IF(op!H485=0,"",op!H485)</f>
        <v/>
      </c>
      <c r="I597" s="38" t="str">
        <f>IF(op!I485=0,"",op!I485)</f>
        <v/>
      </c>
      <c r="J597" s="177" t="str">
        <f t="shared" si="300"/>
        <v/>
      </c>
      <c r="K597" s="1185" t="str">
        <f>IF(op!K485=0,0,op!K485)</f>
        <v/>
      </c>
      <c r="L597" s="872"/>
      <c r="M597" s="860" t="str">
        <f>IF(K597="","",IF(op!M485=0,0,op!M485))</f>
        <v/>
      </c>
      <c r="N597" s="860" t="str">
        <f>IF(K597="","",IF(op!N485=0,0,op!N485))</f>
        <v/>
      </c>
      <c r="O597" s="990" t="str">
        <f t="shared" si="317"/>
        <v/>
      </c>
      <c r="P597" s="991" t="str">
        <f t="shared" si="318"/>
        <v/>
      </c>
      <c r="Q597" s="991" t="str">
        <f t="shared" si="319"/>
        <v/>
      </c>
      <c r="R597" s="872"/>
      <c r="S597" s="934" t="str">
        <f t="shared" si="304"/>
        <v/>
      </c>
      <c r="T597" s="934" t="str">
        <f t="shared" si="305"/>
        <v/>
      </c>
      <c r="U597" s="1055" t="str">
        <f t="shared" si="320"/>
        <v/>
      </c>
      <c r="V597" s="6"/>
      <c r="Z597" s="979" t="str">
        <f t="shared" si="307"/>
        <v/>
      </c>
      <c r="AA597" s="980">
        <f>+tab!$C$156</f>
        <v>0.62</v>
      </c>
      <c r="AB597" s="981" t="e">
        <f t="shared" si="321"/>
        <v>#VALUE!</v>
      </c>
      <c r="AC597" s="981" t="e">
        <f t="shared" si="322"/>
        <v>#VALUE!</v>
      </c>
      <c r="AD597" s="981" t="e">
        <f t="shared" si="323"/>
        <v>#VALUE!</v>
      </c>
      <c r="AE597" s="982" t="e">
        <f t="shared" si="308"/>
        <v>#VALUE!</v>
      </c>
      <c r="AF597" s="982" t="e">
        <f t="shared" si="309"/>
        <v>#VALUE!</v>
      </c>
      <c r="AG597" s="983">
        <f>IF(H597&gt;8,tab!C$157,tab!C$160)</f>
        <v>0.5</v>
      </c>
      <c r="AH597" s="957">
        <f t="shared" si="310"/>
        <v>0</v>
      </c>
      <c r="AI597" s="957">
        <f t="shared" si="311"/>
        <v>0</v>
      </c>
      <c r="AJ597" s="984" t="e">
        <f t="shared" si="312"/>
        <v>#VALUE!</v>
      </c>
      <c r="AK597" s="960" t="e">
        <f t="shared" si="313"/>
        <v>#VALUE!</v>
      </c>
      <c r="AL597" s="959">
        <f t="shared" si="314"/>
        <v>30</v>
      </c>
      <c r="AM597" s="959">
        <f t="shared" si="315"/>
        <v>30</v>
      </c>
      <c r="AN597" s="985">
        <f t="shared" si="316"/>
        <v>0</v>
      </c>
      <c r="AU597" s="39"/>
      <c r="AV597" s="39"/>
    </row>
    <row r="598" spans="3:48" ht="13.15" customHeight="1" x14ac:dyDescent="0.2">
      <c r="C598" s="35"/>
      <c r="D598" s="175" t="str">
        <f>IF(op!D486=0,"",op!D486)</f>
        <v/>
      </c>
      <c r="E598" s="175" t="str">
        <f>IF(op!E486=0,"",op!E486)</f>
        <v/>
      </c>
      <c r="F598" s="175" t="str">
        <f>IF(op!F486=0,"",op!F486)</f>
        <v/>
      </c>
      <c r="G598" s="38" t="str">
        <f>IF(op!G486="","",op!G486+1)</f>
        <v/>
      </c>
      <c r="H598" s="1184" t="str">
        <f>IF(op!H486=0,"",op!H486)</f>
        <v/>
      </c>
      <c r="I598" s="38" t="str">
        <f>IF(op!I486=0,"",op!I486)</f>
        <v/>
      </c>
      <c r="J598" s="177" t="str">
        <f t="shared" si="300"/>
        <v/>
      </c>
      <c r="K598" s="1185" t="str">
        <f>IF(op!K486=0,0,op!K486)</f>
        <v/>
      </c>
      <c r="L598" s="872"/>
      <c r="M598" s="860" t="str">
        <f>IF(K598="","",IF(op!M486=0,0,op!M486))</f>
        <v/>
      </c>
      <c r="N598" s="860" t="str">
        <f>IF(K598="","",IF(op!N486=0,0,op!N486))</f>
        <v/>
      </c>
      <c r="O598" s="990" t="str">
        <f t="shared" si="317"/>
        <v/>
      </c>
      <c r="P598" s="991" t="str">
        <f t="shared" si="318"/>
        <v/>
      </c>
      <c r="Q598" s="991" t="str">
        <f t="shared" si="319"/>
        <v/>
      </c>
      <c r="R598" s="872"/>
      <c r="S598" s="934" t="str">
        <f t="shared" si="304"/>
        <v/>
      </c>
      <c r="T598" s="934" t="str">
        <f t="shared" si="305"/>
        <v/>
      </c>
      <c r="U598" s="1055" t="str">
        <f t="shared" si="320"/>
        <v/>
      </c>
      <c r="V598" s="6"/>
      <c r="Z598" s="979" t="str">
        <f t="shared" si="307"/>
        <v/>
      </c>
      <c r="AA598" s="980">
        <f>+tab!$C$156</f>
        <v>0.62</v>
      </c>
      <c r="AB598" s="981" t="e">
        <f t="shared" si="321"/>
        <v>#VALUE!</v>
      </c>
      <c r="AC598" s="981" t="e">
        <f t="shared" si="322"/>
        <v>#VALUE!</v>
      </c>
      <c r="AD598" s="981" t="e">
        <f t="shared" si="323"/>
        <v>#VALUE!</v>
      </c>
      <c r="AE598" s="982" t="e">
        <f t="shared" si="308"/>
        <v>#VALUE!</v>
      </c>
      <c r="AF598" s="982" t="e">
        <f t="shared" si="309"/>
        <v>#VALUE!</v>
      </c>
      <c r="AG598" s="983">
        <f>IF(H598&gt;8,tab!C$157,tab!C$160)</f>
        <v>0.5</v>
      </c>
      <c r="AH598" s="957">
        <f t="shared" si="310"/>
        <v>0</v>
      </c>
      <c r="AI598" s="957">
        <f t="shared" si="311"/>
        <v>0</v>
      </c>
      <c r="AJ598" s="984" t="e">
        <f t="shared" si="312"/>
        <v>#VALUE!</v>
      </c>
      <c r="AK598" s="960" t="e">
        <f t="shared" si="313"/>
        <v>#VALUE!</v>
      </c>
      <c r="AL598" s="959">
        <f t="shared" si="314"/>
        <v>30</v>
      </c>
      <c r="AM598" s="959">
        <f t="shared" si="315"/>
        <v>30</v>
      </c>
      <c r="AN598" s="985">
        <f t="shared" si="316"/>
        <v>0</v>
      </c>
      <c r="AU598" s="39"/>
      <c r="AV598" s="39"/>
    </row>
    <row r="599" spans="3:48" ht="13.15" customHeight="1" x14ac:dyDescent="0.2">
      <c r="C599" s="35"/>
      <c r="D599" s="175" t="str">
        <f>IF(op!D487=0,"",op!D487)</f>
        <v/>
      </c>
      <c r="E599" s="175" t="str">
        <f>IF(op!E487=0,"",op!E487)</f>
        <v/>
      </c>
      <c r="F599" s="175" t="str">
        <f>IF(op!F487=0,"",op!F487)</f>
        <v/>
      </c>
      <c r="G599" s="38" t="str">
        <f>IF(op!G487="","",op!G487+1)</f>
        <v/>
      </c>
      <c r="H599" s="1184" t="str">
        <f>IF(op!H487=0,"",op!H487)</f>
        <v/>
      </c>
      <c r="I599" s="38" t="str">
        <f>IF(op!I487=0,"",op!I487)</f>
        <v/>
      </c>
      <c r="J599" s="177" t="str">
        <f t="shared" si="300"/>
        <v/>
      </c>
      <c r="K599" s="1185" t="str">
        <f>IF(op!K487=0,0,op!K487)</f>
        <v/>
      </c>
      <c r="L599" s="872"/>
      <c r="M599" s="860" t="str">
        <f>IF(K599="","",IF(op!M487=0,0,op!M487))</f>
        <v/>
      </c>
      <c r="N599" s="860" t="str">
        <f>IF(K599="","",IF(op!N487=0,0,op!N487))</f>
        <v/>
      </c>
      <c r="O599" s="990" t="str">
        <f t="shared" si="317"/>
        <v/>
      </c>
      <c r="P599" s="991" t="str">
        <f t="shared" si="318"/>
        <v/>
      </c>
      <c r="Q599" s="991" t="str">
        <f t="shared" si="319"/>
        <v/>
      </c>
      <c r="R599" s="872"/>
      <c r="S599" s="934" t="str">
        <f t="shared" si="304"/>
        <v/>
      </c>
      <c r="T599" s="934" t="str">
        <f t="shared" si="305"/>
        <v/>
      </c>
      <c r="U599" s="1055" t="str">
        <f t="shared" si="320"/>
        <v/>
      </c>
      <c r="V599" s="6"/>
      <c r="Z599" s="979" t="str">
        <f t="shared" si="307"/>
        <v/>
      </c>
      <c r="AA599" s="980">
        <f>+tab!$C$156</f>
        <v>0.62</v>
      </c>
      <c r="AB599" s="981" t="e">
        <f t="shared" si="321"/>
        <v>#VALUE!</v>
      </c>
      <c r="AC599" s="981" t="e">
        <f t="shared" si="322"/>
        <v>#VALUE!</v>
      </c>
      <c r="AD599" s="981" t="e">
        <f t="shared" si="323"/>
        <v>#VALUE!</v>
      </c>
      <c r="AE599" s="982" t="e">
        <f t="shared" si="308"/>
        <v>#VALUE!</v>
      </c>
      <c r="AF599" s="982" t="e">
        <f t="shared" si="309"/>
        <v>#VALUE!</v>
      </c>
      <c r="AG599" s="983">
        <f>IF(H599&gt;8,tab!C$157,tab!C$160)</f>
        <v>0.5</v>
      </c>
      <c r="AH599" s="957">
        <f t="shared" si="310"/>
        <v>0</v>
      </c>
      <c r="AI599" s="957">
        <f t="shared" si="311"/>
        <v>0</v>
      </c>
      <c r="AJ599" s="984" t="e">
        <f t="shared" si="312"/>
        <v>#VALUE!</v>
      </c>
      <c r="AK599" s="960" t="e">
        <f t="shared" si="313"/>
        <v>#VALUE!</v>
      </c>
      <c r="AL599" s="959">
        <f t="shared" si="314"/>
        <v>30</v>
      </c>
      <c r="AM599" s="959">
        <f t="shared" si="315"/>
        <v>30</v>
      </c>
      <c r="AN599" s="985">
        <f t="shared" si="316"/>
        <v>0</v>
      </c>
      <c r="AU599" s="39"/>
      <c r="AV599" s="39"/>
    </row>
    <row r="600" spans="3:48" ht="13.15" customHeight="1" x14ac:dyDescent="0.2">
      <c r="C600" s="35"/>
      <c r="D600" s="175" t="str">
        <f>IF(op!D488=0,"",op!D488)</f>
        <v/>
      </c>
      <c r="E600" s="175" t="str">
        <f>IF(op!E488=0,"",op!E488)</f>
        <v/>
      </c>
      <c r="F600" s="175" t="str">
        <f>IF(op!F488=0,"",op!F488)</f>
        <v/>
      </c>
      <c r="G600" s="38" t="str">
        <f>IF(op!G488="","",op!G488+1)</f>
        <v/>
      </c>
      <c r="H600" s="1184" t="str">
        <f>IF(op!H488=0,"",op!H488)</f>
        <v/>
      </c>
      <c r="I600" s="38" t="str">
        <f>IF(op!I488=0,"",op!I488)</f>
        <v/>
      </c>
      <c r="J600" s="177" t="str">
        <f t="shared" si="300"/>
        <v/>
      </c>
      <c r="K600" s="1185" t="str">
        <f>IF(op!K488=0,0,op!K488)</f>
        <v/>
      </c>
      <c r="L600" s="872"/>
      <c r="M600" s="860" t="str">
        <f>IF(K600="","",IF(op!M488=0,0,op!M488))</f>
        <v/>
      </c>
      <c r="N600" s="860" t="str">
        <f>IF(K600="","",IF(op!N488=0,0,op!N488))</f>
        <v/>
      </c>
      <c r="O600" s="990" t="str">
        <f t="shared" si="317"/>
        <v/>
      </c>
      <c r="P600" s="991" t="str">
        <f t="shared" si="318"/>
        <v/>
      </c>
      <c r="Q600" s="991" t="str">
        <f t="shared" si="319"/>
        <v/>
      </c>
      <c r="R600" s="872"/>
      <c r="S600" s="934" t="str">
        <f t="shared" si="304"/>
        <v/>
      </c>
      <c r="T600" s="934" t="str">
        <f t="shared" si="305"/>
        <v/>
      </c>
      <c r="U600" s="1055" t="str">
        <f t="shared" si="320"/>
        <v/>
      </c>
      <c r="V600" s="6"/>
      <c r="Z600" s="979" t="str">
        <f t="shared" si="307"/>
        <v/>
      </c>
      <c r="AA600" s="980">
        <f>+tab!$C$156</f>
        <v>0.62</v>
      </c>
      <c r="AB600" s="981" t="e">
        <f t="shared" si="321"/>
        <v>#VALUE!</v>
      </c>
      <c r="AC600" s="981" t="e">
        <f t="shared" si="322"/>
        <v>#VALUE!</v>
      </c>
      <c r="AD600" s="981" t="e">
        <f t="shared" si="323"/>
        <v>#VALUE!</v>
      </c>
      <c r="AE600" s="982" t="e">
        <f t="shared" si="308"/>
        <v>#VALUE!</v>
      </c>
      <c r="AF600" s="982" t="e">
        <f t="shared" si="309"/>
        <v>#VALUE!</v>
      </c>
      <c r="AG600" s="983">
        <f>IF(H600&gt;8,tab!C$157,tab!C$160)</f>
        <v>0.5</v>
      </c>
      <c r="AH600" s="957">
        <f t="shared" si="310"/>
        <v>0</v>
      </c>
      <c r="AI600" s="957">
        <f t="shared" si="311"/>
        <v>0</v>
      </c>
      <c r="AJ600" s="984" t="e">
        <f t="shared" si="312"/>
        <v>#VALUE!</v>
      </c>
      <c r="AK600" s="960" t="e">
        <f t="shared" si="313"/>
        <v>#VALUE!</v>
      </c>
      <c r="AL600" s="959">
        <f t="shared" si="314"/>
        <v>30</v>
      </c>
      <c r="AM600" s="959">
        <f t="shared" si="315"/>
        <v>30</v>
      </c>
      <c r="AN600" s="985">
        <f t="shared" si="316"/>
        <v>0</v>
      </c>
      <c r="AU600" s="39"/>
      <c r="AV600" s="39"/>
    </row>
    <row r="601" spans="3:48" ht="13.15" customHeight="1" x14ac:dyDescent="0.2">
      <c r="C601" s="35"/>
      <c r="D601" s="175" t="str">
        <f>IF(op!D489=0,"",op!D489)</f>
        <v/>
      </c>
      <c r="E601" s="175" t="str">
        <f>IF(op!E489=0,"",op!E489)</f>
        <v/>
      </c>
      <c r="F601" s="175" t="str">
        <f>IF(op!F489=0,"",op!F489)</f>
        <v/>
      </c>
      <c r="G601" s="38" t="str">
        <f>IF(op!G489="","",op!G489+1)</f>
        <v/>
      </c>
      <c r="H601" s="1184" t="str">
        <f>IF(op!H489=0,"",op!H489)</f>
        <v/>
      </c>
      <c r="I601" s="38" t="str">
        <f>IF(op!I489=0,"",op!I489)</f>
        <v/>
      </c>
      <c r="J601" s="177" t="str">
        <f t="shared" si="300"/>
        <v/>
      </c>
      <c r="K601" s="1185" t="str">
        <f>IF(op!K489=0,0,op!K489)</f>
        <v/>
      </c>
      <c r="L601" s="872"/>
      <c r="M601" s="860" t="str">
        <f>IF(K601="","",IF(op!M489=0,0,op!M489))</f>
        <v/>
      </c>
      <c r="N601" s="860" t="str">
        <f>IF(K601="","",IF(op!N489=0,0,op!N489))</f>
        <v/>
      </c>
      <c r="O601" s="990" t="str">
        <f t="shared" si="317"/>
        <v/>
      </c>
      <c r="P601" s="991" t="str">
        <f t="shared" si="318"/>
        <v/>
      </c>
      <c r="Q601" s="991" t="str">
        <f t="shared" si="319"/>
        <v/>
      </c>
      <c r="R601" s="872"/>
      <c r="S601" s="934" t="str">
        <f t="shared" si="304"/>
        <v/>
      </c>
      <c r="T601" s="934" t="str">
        <f t="shared" si="305"/>
        <v/>
      </c>
      <c r="U601" s="1055" t="str">
        <f t="shared" si="320"/>
        <v/>
      </c>
      <c r="V601" s="6"/>
      <c r="Z601" s="979" t="str">
        <f t="shared" si="307"/>
        <v/>
      </c>
      <c r="AA601" s="980">
        <f>+tab!$C$156</f>
        <v>0.62</v>
      </c>
      <c r="AB601" s="981" t="e">
        <f t="shared" si="321"/>
        <v>#VALUE!</v>
      </c>
      <c r="AC601" s="981" t="e">
        <f t="shared" si="322"/>
        <v>#VALUE!</v>
      </c>
      <c r="AD601" s="981" t="e">
        <f t="shared" si="323"/>
        <v>#VALUE!</v>
      </c>
      <c r="AE601" s="982" t="e">
        <f t="shared" si="308"/>
        <v>#VALUE!</v>
      </c>
      <c r="AF601" s="982" t="e">
        <f t="shared" si="309"/>
        <v>#VALUE!</v>
      </c>
      <c r="AG601" s="983">
        <f>IF(H601&gt;8,tab!C$157,tab!C$160)</f>
        <v>0.5</v>
      </c>
      <c r="AH601" s="957">
        <f t="shared" si="310"/>
        <v>0</v>
      </c>
      <c r="AI601" s="957">
        <f t="shared" si="311"/>
        <v>0</v>
      </c>
      <c r="AJ601" s="984" t="e">
        <f t="shared" si="312"/>
        <v>#VALUE!</v>
      </c>
      <c r="AK601" s="960" t="e">
        <f t="shared" si="313"/>
        <v>#VALUE!</v>
      </c>
      <c r="AL601" s="959">
        <f t="shared" si="314"/>
        <v>30</v>
      </c>
      <c r="AM601" s="959">
        <f t="shared" si="315"/>
        <v>30</v>
      </c>
      <c r="AN601" s="985">
        <f t="shared" si="316"/>
        <v>0</v>
      </c>
      <c r="AU601" s="39"/>
      <c r="AV601" s="39"/>
    </row>
    <row r="602" spans="3:48" ht="13.15" customHeight="1" x14ac:dyDescent="0.2">
      <c r="C602" s="35"/>
      <c r="D602" s="175" t="str">
        <f>IF(op!D490=0,"",op!D490)</f>
        <v/>
      </c>
      <c r="E602" s="175" t="str">
        <f>IF(op!E490=0,"",op!E490)</f>
        <v/>
      </c>
      <c r="F602" s="175" t="str">
        <f>IF(op!F490=0,"",op!F490)</f>
        <v/>
      </c>
      <c r="G602" s="38" t="str">
        <f>IF(op!G490="","",op!G490+1)</f>
        <v/>
      </c>
      <c r="H602" s="1184" t="str">
        <f>IF(op!H490=0,"",op!H490)</f>
        <v/>
      </c>
      <c r="I602" s="38" t="str">
        <f>IF(op!I490=0,"",op!I490)</f>
        <v/>
      </c>
      <c r="J602" s="177" t="str">
        <f t="shared" si="300"/>
        <v/>
      </c>
      <c r="K602" s="1185" t="str">
        <f>IF(op!K490=0,0,op!K490)</f>
        <v/>
      </c>
      <c r="L602" s="872"/>
      <c r="M602" s="860" t="str">
        <f>IF(K602="","",IF(op!M490=0,0,op!M490))</f>
        <v/>
      </c>
      <c r="N602" s="860" t="str">
        <f>IF(K602="","",IF(op!N490=0,0,op!N490))</f>
        <v/>
      </c>
      <c r="O602" s="990" t="str">
        <f t="shared" si="317"/>
        <v/>
      </c>
      <c r="P602" s="991" t="str">
        <f t="shared" si="318"/>
        <v/>
      </c>
      <c r="Q602" s="991" t="str">
        <f t="shared" si="319"/>
        <v/>
      </c>
      <c r="R602" s="872"/>
      <c r="S602" s="934" t="str">
        <f t="shared" si="304"/>
        <v/>
      </c>
      <c r="T602" s="934" t="str">
        <f t="shared" si="305"/>
        <v/>
      </c>
      <c r="U602" s="1055" t="str">
        <f t="shared" si="320"/>
        <v/>
      </c>
      <c r="V602" s="6"/>
      <c r="Z602" s="979" t="str">
        <f t="shared" si="307"/>
        <v/>
      </c>
      <c r="AA602" s="980">
        <f>+tab!$C$156</f>
        <v>0.62</v>
      </c>
      <c r="AB602" s="981" t="e">
        <f t="shared" si="321"/>
        <v>#VALUE!</v>
      </c>
      <c r="AC602" s="981" t="e">
        <f t="shared" si="322"/>
        <v>#VALUE!</v>
      </c>
      <c r="AD602" s="981" t="e">
        <f t="shared" si="323"/>
        <v>#VALUE!</v>
      </c>
      <c r="AE602" s="982" t="e">
        <f t="shared" si="308"/>
        <v>#VALUE!</v>
      </c>
      <c r="AF602" s="982" t="e">
        <f t="shared" si="309"/>
        <v>#VALUE!</v>
      </c>
      <c r="AG602" s="983">
        <f>IF(H602&gt;8,tab!C$157,tab!C$160)</f>
        <v>0.5</v>
      </c>
      <c r="AH602" s="957">
        <f t="shared" si="310"/>
        <v>0</v>
      </c>
      <c r="AI602" s="957">
        <f t="shared" si="311"/>
        <v>0</v>
      </c>
      <c r="AJ602" s="984" t="e">
        <f t="shared" si="312"/>
        <v>#VALUE!</v>
      </c>
      <c r="AK602" s="960" t="e">
        <f t="shared" si="313"/>
        <v>#VALUE!</v>
      </c>
      <c r="AL602" s="959">
        <f t="shared" si="314"/>
        <v>30</v>
      </c>
      <c r="AM602" s="959">
        <f t="shared" si="315"/>
        <v>30</v>
      </c>
      <c r="AN602" s="985">
        <f t="shared" si="316"/>
        <v>0</v>
      </c>
      <c r="AU602" s="39"/>
      <c r="AV602" s="39"/>
    </row>
    <row r="603" spans="3:48" ht="13.15" customHeight="1" x14ac:dyDescent="0.2">
      <c r="C603" s="35"/>
      <c r="D603" s="175" t="str">
        <f>IF(op!D491=0,"",op!D491)</f>
        <v/>
      </c>
      <c r="E603" s="175" t="str">
        <f>IF(op!E491=0,"",op!E491)</f>
        <v/>
      </c>
      <c r="F603" s="175" t="str">
        <f>IF(op!F491=0,"",op!F491)</f>
        <v/>
      </c>
      <c r="G603" s="38" t="str">
        <f>IF(op!G491="","",op!G491+1)</f>
        <v/>
      </c>
      <c r="H603" s="1184" t="str">
        <f>IF(op!H491=0,"",op!H491)</f>
        <v/>
      </c>
      <c r="I603" s="38" t="str">
        <f>IF(op!I491=0,"",op!I491)</f>
        <v/>
      </c>
      <c r="J603" s="177" t="str">
        <f t="shared" si="300"/>
        <v/>
      </c>
      <c r="K603" s="1185" t="str">
        <f>IF(op!K491=0,0,op!K491)</f>
        <v/>
      </c>
      <c r="L603" s="872"/>
      <c r="M603" s="860" t="str">
        <f>IF(K603="","",IF(op!M491=0,0,op!M491))</f>
        <v/>
      </c>
      <c r="N603" s="860" t="str">
        <f>IF(K603="","",IF(op!N491=0,0,op!N491))</f>
        <v/>
      </c>
      <c r="O603" s="990" t="str">
        <f t="shared" si="317"/>
        <v/>
      </c>
      <c r="P603" s="991" t="str">
        <f t="shared" si="318"/>
        <v/>
      </c>
      <c r="Q603" s="991" t="str">
        <f t="shared" si="319"/>
        <v/>
      </c>
      <c r="R603" s="872"/>
      <c r="S603" s="934" t="str">
        <f t="shared" si="304"/>
        <v/>
      </c>
      <c r="T603" s="934" t="str">
        <f t="shared" si="305"/>
        <v/>
      </c>
      <c r="U603" s="1055" t="str">
        <f t="shared" si="320"/>
        <v/>
      </c>
      <c r="V603" s="6"/>
      <c r="Z603" s="979" t="str">
        <f t="shared" si="307"/>
        <v/>
      </c>
      <c r="AA603" s="980">
        <f>+tab!$C$156</f>
        <v>0.62</v>
      </c>
      <c r="AB603" s="981" t="e">
        <f t="shared" si="321"/>
        <v>#VALUE!</v>
      </c>
      <c r="AC603" s="981" t="e">
        <f t="shared" si="322"/>
        <v>#VALUE!</v>
      </c>
      <c r="AD603" s="981" t="e">
        <f t="shared" si="323"/>
        <v>#VALUE!</v>
      </c>
      <c r="AE603" s="982" t="e">
        <f t="shared" si="308"/>
        <v>#VALUE!</v>
      </c>
      <c r="AF603" s="982" t="e">
        <f t="shared" si="309"/>
        <v>#VALUE!</v>
      </c>
      <c r="AG603" s="983">
        <f>IF(H603&gt;8,tab!C$157,tab!C$160)</f>
        <v>0.5</v>
      </c>
      <c r="AH603" s="957">
        <f t="shared" si="310"/>
        <v>0</v>
      </c>
      <c r="AI603" s="957">
        <f t="shared" si="311"/>
        <v>0</v>
      </c>
      <c r="AJ603" s="984" t="e">
        <f t="shared" si="312"/>
        <v>#VALUE!</v>
      </c>
      <c r="AK603" s="960" t="e">
        <f t="shared" si="313"/>
        <v>#VALUE!</v>
      </c>
      <c r="AL603" s="959">
        <f t="shared" si="314"/>
        <v>30</v>
      </c>
      <c r="AM603" s="959">
        <f t="shared" si="315"/>
        <v>30</v>
      </c>
      <c r="AN603" s="985">
        <f t="shared" si="316"/>
        <v>0</v>
      </c>
      <c r="AU603" s="39"/>
      <c r="AV603" s="39"/>
    </row>
    <row r="604" spans="3:48" ht="13.15" customHeight="1" x14ac:dyDescent="0.2">
      <c r="C604" s="35"/>
      <c r="D604" s="175" t="str">
        <f>IF(op!D492=0,"",op!D492)</f>
        <v/>
      </c>
      <c r="E604" s="175" t="str">
        <f>IF(op!E492=0,"",op!E492)</f>
        <v/>
      </c>
      <c r="F604" s="175" t="str">
        <f>IF(op!F492=0,"",op!F492)</f>
        <v/>
      </c>
      <c r="G604" s="38" t="str">
        <f>IF(op!G492="","",op!G492+1)</f>
        <v/>
      </c>
      <c r="H604" s="1184" t="str">
        <f>IF(op!H492=0,"",op!H492)</f>
        <v/>
      </c>
      <c r="I604" s="38" t="str">
        <f>IF(op!I492=0,"",op!I492)</f>
        <v/>
      </c>
      <c r="J604" s="177" t="str">
        <f t="shared" si="300"/>
        <v/>
      </c>
      <c r="K604" s="1185" t="str">
        <f>IF(op!K492=0,0,op!K492)</f>
        <v/>
      </c>
      <c r="L604" s="872"/>
      <c r="M604" s="860" t="str">
        <f>IF(K604="","",IF(op!M492=0,0,op!M492))</f>
        <v/>
      </c>
      <c r="N604" s="860" t="str">
        <f>IF(K604="","",IF(op!N492=0,0,op!N492))</f>
        <v/>
      </c>
      <c r="O604" s="990" t="str">
        <f t="shared" si="317"/>
        <v/>
      </c>
      <c r="P604" s="991" t="str">
        <f t="shared" si="318"/>
        <v/>
      </c>
      <c r="Q604" s="991" t="str">
        <f t="shared" si="319"/>
        <v/>
      </c>
      <c r="R604" s="872"/>
      <c r="S604" s="934" t="str">
        <f t="shared" si="304"/>
        <v/>
      </c>
      <c r="T604" s="934" t="str">
        <f t="shared" si="305"/>
        <v/>
      </c>
      <c r="U604" s="1055" t="str">
        <f t="shared" si="320"/>
        <v/>
      </c>
      <c r="V604" s="6"/>
      <c r="Z604" s="979" t="str">
        <f t="shared" si="307"/>
        <v/>
      </c>
      <c r="AA604" s="980">
        <f>+tab!$C$156</f>
        <v>0.62</v>
      </c>
      <c r="AB604" s="981" t="e">
        <f t="shared" si="321"/>
        <v>#VALUE!</v>
      </c>
      <c r="AC604" s="981" t="e">
        <f t="shared" si="322"/>
        <v>#VALUE!</v>
      </c>
      <c r="AD604" s="981" t="e">
        <f t="shared" si="323"/>
        <v>#VALUE!</v>
      </c>
      <c r="AE604" s="982" t="e">
        <f t="shared" si="308"/>
        <v>#VALUE!</v>
      </c>
      <c r="AF604" s="982" t="e">
        <f t="shared" si="309"/>
        <v>#VALUE!</v>
      </c>
      <c r="AG604" s="983">
        <f>IF(H604&gt;8,tab!C$157,tab!C$160)</f>
        <v>0.5</v>
      </c>
      <c r="AH604" s="957">
        <f t="shared" si="310"/>
        <v>0</v>
      </c>
      <c r="AI604" s="957">
        <f t="shared" si="311"/>
        <v>0</v>
      </c>
      <c r="AJ604" s="984" t="e">
        <f t="shared" si="312"/>
        <v>#VALUE!</v>
      </c>
      <c r="AK604" s="960" t="e">
        <f t="shared" si="313"/>
        <v>#VALUE!</v>
      </c>
      <c r="AL604" s="959">
        <f t="shared" si="314"/>
        <v>30</v>
      </c>
      <c r="AM604" s="959">
        <f t="shared" si="315"/>
        <v>30</v>
      </c>
      <c r="AN604" s="985">
        <f t="shared" si="316"/>
        <v>0</v>
      </c>
      <c r="AU604" s="39"/>
      <c r="AV604" s="39"/>
    </row>
    <row r="605" spans="3:48" ht="13.15" customHeight="1" x14ac:dyDescent="0.2">
      <c r="C605" s="35"/>
      <c r="D605" s="175" t="str">
        <f>IF(op!D493=0,"",op!D493)</f>
        <v/>
      </c>
      <c r="E605" s="175" t="str">
        <f>IF(op!E493=0,"",op!E493)</f>
        <v/>
      </c>
      <c r="F605" s="175" t="str">
        <f>IF(op!F493=0,"",op!F493)</f>
        <v/>
      </c>
      <c r="G605" s="38" t="str">
        <f>IF(op!G493="","",op!G493+1)</f>
        <v/>
      </c>
      <c r="H605" s="1184" t="str">
        <f>IF(op!H493=0,"",op!H493)</f>
        <v/>
      </c>
      <c r="I605" s="38" t="str">
        <f>IF(op!I493=0,"",op!I493)</f>
        <v/>
      </c>
      <c r="J605" s="177" t="str">
        <f t="shared" si="300"/>
        <v/>
      </c>
      <c r="K605" s="1185" t="str">
        <f>IF(op!K493=0,0,op!K493)</f>
        <v/>
      </c>
      <c r="L605" s="872"/>
      <c r="M605" s="860" t="str">
        <f>IF(K605="","",IF(op!M493=0,0,op!M493))</f>
        <v/>
      </c>
      <c r="N605" s="860" t="str">
        <f>IF(K605="","",IF(op!N493=0,0,op!N493))</f>
        <v/>
      </c>
      <c r="O605" s="990" t="str">
        <f t="shared" si="317"/>
        <v/>
      </c>
      <c r="P605" s="991" t="str">
        <f t="shared" si="318"/>
        <v/>
      </c>
      <c r="Q605" s="991" t="str">
        <f t="shared" si="319"/>
        <v/>
      </c>
      <c r="R605" s="872"/>
      <c r="S605" s="934" t="str">
        <f t="shared" si="304"/>
        <v/>
      </c>
      <c r="T605" s="934" t="str">
        <f t="shared" si="305"/>
        <v/>
      </c>
      <c r="U605" s="1055" t="str">
        <f t="shared" si="320"/>
        <v/>
      </c>
      <c r="V605" s="6"/>
      <c r="Z605" s="979" t="str">
        <f t="shared" si="307"/>
        <v/>
      </c>
      <c r="AA605" s="980">
        <f>+tab!$C$156</f>
        <v>0.62</v>
      </c>
      <c r="AB605" s="981" t="e">
        <f t="shared" si="321"/>
        <v>#VALUE!</v>
      </c>
      <c r="AC605" s="981" t="e">
        <f t="shared" si="322"/>
        <v>#VALUE!</v>
      </c>
      <c r="AD605" s="981" t="e">
        <f t="shared" si="323"/>
        <v>#VALUE!</v>
      </c>
      <c r="AE605" s="982" t="e">
        <f t="shared" si="308"/>
        <v>#VALUE!</v>
      </c>
      <c r="AF605" s="982" t="e">
        <f t="shared" si="309"/>
        <v>#VALUE!</v>
      </c>
      <c r="AG605" s="983">
        <f>IF(H605&gt;8,tab!C$157,tab!C$160)</f>
        <v>0.5</v>
      </c>
      <c r="AH605" s="957">
        <f t="shared" si="310"/>
        <v>0</v>
      </c>
      <c r="AI605" s="957">
        <f t="shared" si="311"/>
        <v>0</v>
      </c>
      <c r="AJ605" s="984" t="e">
        <f t="shared" si="312"/>
        <v>#VALUE!</v>
      </c>
      <c r="AK605" s="960" t="e">
        <f t="shared" si="313"/>
        <v>#VALUE!</v>
      </c>
      <c r="AL605" s="959">
        <f t="shared" si="314"/>
        <v>30</v>
      </c>
      <c r="AM605" s="959">
        <f t="shared" si="315"/>
        <v>30</v>
      </c>
      <c r="AN605" s="985">
        <f t="shared" si="316"/>
        <v>0</v>
      </c>
      <c r="AU605" s="39"/>
      <c r="AV605" s="39"/>
    </row>
    <row r="606" spans="3:48" ht="13.15" customHeight="1" x14ac:dyDescent="0.2">
      <c r="C606" s="35"/>
      <c r="D606" s="175" t="str">
        <f>IF(op!D494=0,"",op!D494)</f>
        <v/>
      </c>
      <c r="E606" s="175" t="str">
        <f>IF(op!E494=0,"",op!E494)</f>
        <v/>
      </c>
      <c r="F606" s="175" t="str">
        <f>IF(op!F494=0,"",op!F494)</f>
        <v/>
      </c>
      <c r="G606" s="38" t="str">
        <f>IF(op!G494="","",op!G494+1)</f>
        <v/>
      </c>
      <c r="H606" s="1184" t="str">
        <f>IF(op!H494=0,"",op!H494)</f>
        <v/>
      </c>
      <c r="I606" s="38" t="str">
        <f>IF(op!I494=0,"",op!I494)</f>
        <v/>
      </c>
      <c r="J606" s="177" t="str">
        <f t="shared" si="300"/>
        <v/>
      </c>
      <c r="K606" s="1185" t="str">
        <f>IF(op!K494=0,0,op!K494)</f>
        <v/>
      </c>
      <c r="L606" s="872"/>
      <c r="M606" s="860" t="str">
        <f>IF(K606="","",IF(op!M494=0,0,op!M494))</f>
        <v/>
      </c>
      <c r="N606" s="860" t="str">
        <f>IF(K606="","",IF(op!N494=0,0,op!N494))</f>
        <v/>
      </c>
      <c r="O606" s="990" t="str">
        <f t="shared" si="317"/>
        <v/>
      </c>
      <c r="P606" s="991" t="str">
        <f t="shared" si="318"/>
        <v/>
      </c>
      <c r="Q606" s="991" t="str">
        <f t="shared" si="319"/>
        <v/>
      </c>
      <c r="R606" s="872"/>
      <c r="S606" s="934" t="str">
        <f t="shared" si="304"/>
        <v/>
      </c>
      <c r="T606" s="934" t="str">
        <f t="shared" si="305"/>
        <v/>
      </c>
      <c r="U606" s="1055" t="str">
        <f t="shared" si="320"/>
        <v/>
      </c>
      <c r="V606" s="6"/>
      <c r="Z606" s="979" t="str">
        <f t="shared" si="307"/>
        <v/>
      </c>
      <c r="AA606" s="980">
        <f>+tab!$C$156</f>
        <v>0.62</v>
      </c>
      <c r="AB606" s="981" t="e">
        <f t="shared" si="321"/>
        <v>#VALUE!</v>
      </c>
      <c r="AC606" s="981" t="e">
        <f t="shared" si="322"/>
        <v>#VALUE!</v>
      </c>
      <c r="AD606" s="981" t="e">
        <f t="shared" si="323"/>
        <v>#VALUE!</v>
      </c>
      <c r="AE606" s="982" t="e">
        <f t="shared" si="308"/>
        <v>#VALUE!</v>
      </c>
      <c r="AF606" s="982" t="e">
        <f t="shared" si="309"/>
        <v>#VALUE!</v>
      </c>
      <c r="AG606" s="983">
        <f>IF(H606&gt;8,tab!C$157,tab!C$160)</f>
        <v>0.5</v>
      </c>
      <c r="AH606" s="957">
        <f t="shared" si="310"/>
        <v>0</v>
      </c>
      <c r="AI606" s="957">
        <f t="shared" si="311"/>
        <v>0</v>
      </c>
      <c r="AJ606" s="984" t="e">
        <f t="shared" si="312"/>
        <v>#VALUE!</v>
      </c>
      <c r="AK606" s="960" t="e">
        <f t="shared" si="313"/>
        <v>#VALUE!</v>
      </c>
      <c r="AL606" s="959">
        <f t="shared" si="314"/>
        <v>30</v>
      </c>
      <c r="AM606" s="959">
        <f t="shared" si="315"/>
        <v>30</v>
      </c>
      <c r="AN606" s="985">
        <f t="shared" si="316"/>
        <v>0</v>
      </c>
      <c r="AU606" s="39"/>
      <c r="AV606" s="39"/>
    </row>
    <row r="607" spans="3:48" ht="13.15" customHeight="1" x14ac:dyDescent="0.2">
      <c r="C607" s="35"/>
      <c r="D607" s="175" t="str">
        <f>IF(op!D495=0,"",op!D495)</f>
        <v/>
      </c>
      <c r="E607" s="175" t="str">
        <f>IF(op!E495=0,"",op!E495)</f>
        <v/>
      </c>
      <c r="F607" s="175" t="str">
        <f>IF(op!F495=0,"",op!F495)</f>
        <v/>
      </c>
      <c r="G607" s="38" t="str">
        <f>IF(op!G495="","",op!G495+1)</f>
        <v/>
      </c>
      <c r="H607" s="1184" t="str">
        <f>IF(op!H495=0,"",op!H495)</f>
        <v/>
      </c>
      <c r="I607" s="38" t="str">
        <f>IF(op!I495=0,"",op!I495)</f>
        <v/>
      </c>
      <c r="J607" s="177" t="str">
        <f t="shared" si="300"/>
        <v/>
      </c>
      <c r="K607" s="1185" t="str">
        <f>IF(op!K495=0,0,op!K495)</f>
        <v/>
      </c>
      <c r="L607" s="872"/>
      <c r="M607" s="860" t="str">
        <f>IF(K607="","",IF(op!M495=0,0,op!M495))</f>
        <v/>
      </c>
      <c r="N607" s="860" t="str">
        <f>IF(K607="","",IF(op!N495=0,0,op!N495))</f>
        <v/>
      </c>
      <c r="O607" s="990" t="str">
        <f t="shared" si="317"/>
        <v/>
      </c>
      <c r="P607" s="991" t="str">
        <f t="shared" si="318"/>
        <v/>
      </c>
      <c r="Q607" s="991" t="str">
        <f t="shared" si="319"/>
        <v/>
      </c>
      <c r="R607" s="872"/>
      <c r="S607" s="934" t="str">
        <f t="shared" si="304"/>
        <v/>
      </c>
      <c r="T607" s="934" t="str">
        <f t="shared" si="305"/>
        <v/>
      </c>
      <c r="U607" s="1055" t="str">
        <f t="shared" si="320"/>
        <v/>
      </c>
      <c r="V607" s="6"/>
      <c r="Z607" s="979" t="str">
        <f t="shared" si="307"/>
        <v/>
      </c>
      <c r="AA607" s="980">
        <f>+tab!$C$156</f>
        <v>0.62</v>
      </c>
      <c r="AB607" s="981" t="e">
        <f t="shared" si="321"/>
        <v>#VALUE!</v>
      </c>
      <c r="AC607" s="981" t="e">
        <f t="shared" si="322"/>
        <v>#VALUE!</v>
      </c>
      <c r="AD607" s="981" t="e">
        <f t="shared" si="323"/>
        <v>#VALUE!</v>
      </c>
      <c r="AE607" s="982" t="e">
        <f t="shared" si="308"/>
        <v>#VALUE!</v>
      </c>
      <c r="AF607" s="982" t="e">
        <f t="shared" si="309"/>
        <v>#VALUE!</v>
      </c>
      <c r="AG607" s="983">
        <f>IF(H607&gt;8,tab!C$157,tab!C$160)</f>
        <v>0.5</v>
      </c>
      <c r="AH607" s="957">
        <f t="shared" si="310"/>
        <v>0</v>
      </c>
      <c r="AI607" s="957">
        <f t="shared" si="311"/>
        <v>0</v>
      </c>
      <c r="AJ607" s="984" t="e">
        <f t="shared" si="312"/>
        <v>#VALUE!</v>
      </c>
      <c r="AK607" s="960" t="e">
        <f t="shared" si="313"/>
        <v>#VALUE!</v>
      </c>
      <c r="AL607" s="959">
        <f t="shared" si="314"/>
        <v>30</v>
      </c>
      <c r="AM607" s="959">
        <f t="shared" si="315"/>
        <v>30</v>
      </c>
      <c r="AN607" s="985">
        <f t="shared" si="316"/>
        <v>0</v>
      </c>
      <c r="AU607" s="39"/>
      <c r="AV607" s="39"/>
    </row>
    <row r="608" spans="3:48" ht="13.15" customHeight="1" x14ac:dyDescent="0.2">
      <c r="C608" s="35"/>
      <c r="D608" s="175" t="str">
        <f>IF(op!D496=0,"",op!D496)</f>
        <v/>
      </c>
      <c r="E608" s="175" t="str">
        <f>IF(op!E496=0,"",op!E496)</f>
        <v/>
      </c>
      <c r="F608" s="175" t="str">
        <f>IF(op!F496=0,"",op!F496)</f>
        <v/>
      </c>
      <c r="G608" s="38" t="str">
        <f>IF(op!G496="","",op!G496+1)</f>
        <v/>
      </c>
      <c r="H608" s="1184" t="str">
        <f>IF(op!H496=0,"",op!H496)</f>
        <v/>
      </c>
      <c r="I608" s="38" t="str">
        <f>IF(op!I496=0,"",op!I496)</f>
        <v/>
      </c>
      <c r="J608" s="177" t="str">
        <f t="shared" si="300"/>
        <v/>
      </c>
      <c r="K608" s="1185" t="str">
        <f>IF(op!K496=0,0,op!K496)</f>
        <v/>
      </c>
      <c r="L608" s="872"/>
      <c r="M608" s="860" t="str">
        <f>IF(K608="","",IF(op!M496=0,0,op!M496))</f>
        <v/>
      </c>
      <c r="N608" s="860" t="str">
        <f>IF(K608="","",IF(op!N496=0,0,op!N496))</f>
        <v/>
      </c>
      <c r="O608" s="990" t="str">
        <f t="shared" si="317"/>
        <v/>
      </c>
      <c r="P608" s="991" t="str">
        <f t="shared" si="318"/>
        <v/>
      </c>
      <c r="Q608" s="991" t="str">
        <f t="shared" si="319"/>
        <v/>
      </c>
      <c r="R608" s="872"/>
      <c r="S608" s="934" t="str">
        <f t="shared" ref="S608:S639" si="324">IF(K608="","",(1659*K608-Q608)*AC608)</f>
        <v/>
      </c>
      <c r="T608" s="934" t="str">
        <f t="shared" ref="T608:T639" si="325">IF(K608="","",(Q608*AD608)+AB608*(AE608+AF608*(1-AG608)))</f>
        <v/>
      </c>
      <c r="U608" s="1055" t="str">
        <f t="shared" si="320"/>
        <v/>
      </c>
      <c r="V608" s="6"/>
      <c r="Z608" s="979" t="str">
        <f t="shared" ref="Z608:Z639" si="326">IF(I608="","",VLOOKUP(I608,Schaal2014,J608+1,FALSE))</f>
        <v/>
      </c>
      <c r="AA608" s="980">
        <f>+tab!$C$156</f>
        <v>0.62</v>
      </c>
      <c r="AB608" s="981" t="e">
        <f t="shared" si="321"/>
        <v>#VALUE!</v>
      </c>
      <c r="AC608" s="981" t="e">
        <f t="shared" si="322"/>
        <v>#VALUE!</v>
      </c>
      <c r="AD608" s="981" t="e">
        <f t="shared" si="323"/>
        <v>#VALUE!</v>
      </c>
      <c r="AE608" s="982" t="e">
        <f t="shared" ref="AE608:AE639" si="327">O608+P608</f>
        <v>#VALUE!</v>
      </c>
      <c r="AF608" s="982" t="e">
        <f t="shared" ref="AF608:AF639" si="328">M608+N608</f>
        <v>#VALUE!</v>
      </c>
      <c r="AG608" s="983">
        <f>IF(H608&gt;8,tab!C$157,tab!C$160)</f>
        <v>0.5</v>
      </c>
      <c r="AH608" s="957">
        <f t="shared" ref="AH608:AH639" si="329">IF(G608&lt;25,0,IF(G608=25,25,IF(G608&lt;40,0,IF(G608=40,40,IF(G608&gt;=40,0)))))</f>
        <v>0</v>
      </c>
      <c r="AI608" s="957">
        <f t="shared" ref="AI608:AI639" si="330">IF(AH608=25,Z608*1.08*K608/2,IF(AH608=40,Z608*1.08*K608,IF(AH608=0,0)))</f>
        <v>0</v>
      </c>
      <c r="AJ608" s="984" t="e">
        <f t="shared" ref="AJ608:AJ639" si="331">DATE(YEAR($E$345),MONTH(H608),DAY(H608))&gt;$E$345</f>
        <v>#VALUE!</v>
      </c>
      <c r="AK608" s="960" t="e">
        <f t="shared" ref="AK608:AK639" si="332">YEAR($E$569)-YEAR(H608)-AJ608</f>
        <v>#VALUE!</v>
      </c>
      <c r="AL608" s="959">
        <f t="shared" ref="AL608:AL639" si="333">IF((H608=""),30,AK608)</f>
        <v>30</v>
      </c>
      <c r="AM608" s="959">
        <f t="shared" si="315"/>
        <v>30</v>
      </c>
      <c r="AN608" s="985">
        <f t="shared" ref="AN608:AN639" si="334">(AM608*(SUM(K608:K608)))</f>
        <v>0</v>
      </c>
      <c r="AU608" s="39"/>
      <c r="AV608" s="39"/>
    </row>
    <row r="609" spans="3:48" ht="13.15" customHeight="1" x14ac:dyDescent="0.2">
      <c r="C609" s="35"/>
      <c r="D609" s="175" t="str">
        <f>IF(op!D497=0,"",op!D497)</f>
        <v/>
      </c>
      <c r="E609" s="175" t="str">
        <f>IF(op!E497=0,"",op!E497)</f>
        <v/>
      </c>
      <c r="F609" s="175" t="str">
        <f>IF(op!F497=0,"",op!F497)</f>
        <v/>
      </c>
      <c r="G609" s="38" t="str">
        <f>IF(op!G497="","",op!G497+1)</f>
        <v/>
      </c>
      <c r="H609" s="1184" t="str">
        <f>IF(op!H497=0,"",op!H497)</f>
        <v/>
      </c>
      <c r="I609" s="38" t="str">
        <f>IF(op!I497=0,"",op!I497)</f>
        <v/>
      </c>
      <c r="J609" s="177" t="str">
        <f t="shared" si="300"/>
        <v/>
      </c>
      <c r="K609" s="1185" t="str">
        <f>IF(op!K497=0,0,op!K497)</f>
        <v/>
      </c>
      <c r="L609" s="872"/>
      <c r="M609" s="860" t="str">
        <f>IF(K609="","",IF(op!M497=0,0,op!M497))</f>
        <v/>
      </c>
      <c r="N609" s="860" t="str">
        <f>IF(K609="","",IF(op!N497=0,0,op!N497))</f>
        <v/>
      </c>
      <c r="O609" s="990" t="str">
        <f t="shared" si="317"/>
        <v/>
      </c>
      <c r="P609" s="991" t="str">
        <f t="shared" si="318"/>
        <v/>
      </c>
      <c r="Q609" s="991" t="str">
        <f t="shared" si="319"/>
        <v/>
      </c>
      <c r="R609" s="872"/>
      <c r="S609" s="934" t="str">
        <f t="shared" si="324"/>
        <v/>
      </c>
      <c r="T609" s="934" t="str">
        <f t="shared" si="325"/>
        <v/>
      </c>
      <c r="U609" s="1055" t="str">
        <f t="shared" si="320"/>
        <v/>
      </c>
      <c r="V609" s="6"/>
      <c r="Z609" s="979" t="str">
        <f t="shared" si="326"/>
        <v/>
      </c>
      <c r="AA609" s="980">
        <f>+tab!$C$156</f>
        <v>0.62</v>
      </c>
      <c r="AB609" s="981" t="e">
        <f t="shared" si="321"/>
        <v>#VALUE!</v>
      </c>
      <c r="AC609" s="981" t="e">
        <f t="shared" si="322"/>
        <v>#VALUE!</v>
      </c>
      <c r="AD609" s="981" t="e">
        <f t="shared" si="323"/>
        <v>#VALUE!</v>
      </c>
      <c r="AE609" s="982" t="e">
        <f t="shared" si="327"/>
        <v>#VALUE!</v>
      </c>
      <c r="AF609" s="982" t="e">
        <f t="shared" si="328"/>
        <v>#VALUE!</v>
      </c>
      <c r="AG609" s="983">
        <f>IF(H609&gt;8,tab!C$157,tab!C$160)</f>
        <v>0.5</v>
      </c>
      <c r="AH609" s="957">
        <f t="shared" si="329"/>
        <v>0</v>
      </c>
      <c r="AI609" s="957">
        <f t="shared" si="330"/>
        <v>0</v>
      </c>
      <c r="AJ609" s="984" t="e">
        <f t="shared" si="331"/>
        <v>#VALUE!</v>
      </c>
      <c r="AK609" s="960" t="e">
        <f t="shared" si="332"/>
        <v>#VALUE!</v>
      </c>
      <c r="AL609" s="959">
        <f t="shared" si="333"/>
        <v>30</v>
      </c>
      <c r="AM609" s="959">
        <f t="shared" si="315"/>
        <v>30</v>
      </c>
      <c r="AN609" s="985">
        <f t="shared" si="334"/>
        <v>0</v>
      </c>
      <c r="AU609" s="39"/>
      <c r="AV609" s="39"/>
    </row>
    <row r="610" spans="3:48" ht="13.15" customHeight="1" x14ac:dyDescent="0.2">
      <c r="C610" s="35"/>
      <c r="D610" s="175" t="str">
        <f>IF(op!D498=0,"",op!D498)</f>
        <v/>
      </c>
      <c r="E610" s="175" t="str">
        <f>IF(op!E498=0,"",op!E498)</f>
        <v/>
      </c>
      <c r="F610" s="175" t="str">
        <f>IF(op!F498=0,"",op!F498)</f>
        <v/>
      </c>
      <c r="G610" s="38" t="str">
        <f>IF(op!G498="","",op!G498+1)</f>
        <v/>
      </c>
      <c r="H610" s="1184" t="str">
        <f>IF(op!H498=0,"",op!H498)</f>
        <v/>
      </c>
      <c r="I610" s="38" t="str">
        <f>IF(op!I498=0,"",op!I498)</f>
        <v/>
      </c>
      <c r="J610" s="177" t="str">
        <f t="shared" si="300"/>
        <v/>
      </c>
      <c r="K610" s="1185" t="str">
        <f>IF(op!K498=0,0,op!K498)</f>
        <v/>
      </c>
      <c r="L610" s="872"/>
      <c r="M610" s="860" t="str">
        <f>IF(K610="","",IF(op!M498=0,0,op!M498))</f>
        <v/>
      </c>
      <c r="N610" s="860" t="str">
        <f>IF(K610="","",IF(op!N498=0,0,op!N498))</f>
        <v/>
      </c>
      <c r="O610" s="990" t="str">
        <f t="shared" si="317"/>
        <v/>
      </c>
      <c r="P610" s="991" t="str">
        <f t="shared" si="318"/>
        <v/>
      </c>
      <c r="Q610" s="991" t="str">
        <f t="shared" si="319"/>
        <v/>
      </c>
      <c r="R610" s="872"/>
      <c r="S610" s="934" t="str">
        <f t="shared" si="324"/>
        <v/>
      </c>
      <c r="T610" s="934" t="str">
        <f t="shared" si="325"/>
        <v/>
      </c>
      <c r="U610" s="1055" t="str">
        <f t="shared" si="320"/>
        <v/>
      </c>
      <c r="V610" s="6"/>
      <c r="Z610" s="979" t="str">
        <f t="shared" si="326"/>
        <v/>
      </c>
      <c r="AA610" s="980">
        <f>+tab!$C$156</f>
        <v>0.62</v>
      </c>
      <c r="AB610" s="981" t="e">
        <f t="shared" si="321"/>
        <v>#VALUE!</v>
      </c>
      <c r="AC610" s="981" t="e">
        <f t="shared" si="322"/>
        <v>#VALUE!</v>
      </c>
      <c r="AD610" s="981" t="e">
        <f t="shared" si="323"/>
        <v>#VALUE!</v>
      </c>
      <c r="AE610" s="982" t="e">
        <f t="shared" si="327"/>
        <v>#VALUE!</v>
      </c>
      <c r="AF610" s="982" t="e">
        <f t="shared" si="328"/>
        <v>#VALUE!</v>
      </c>
      <c r="AG610" s="983">
        <f>IF(H610&gt;8,tab!C$157,tab!C$160)</f>
        <v>0.5</v>
      </c>
      <c r="AH610" s="957">
        <f t="shared" si="329"/>
        <v>0</v>
      </c>
      <c r="AI610" s="957">
        <f t="shared" si="330"/>
        <v>0</v>
      </c>
      <c r="AJ610" s="984" t="e">
        <f t="shared" si="331"/>
        <v>#VALUE!</v>
      </c>
      <c r="AK610" s="960" t="e">
        <f t="shared" si="332"/>
        <v>#VALUE!</v>
      </c>
      <c r="AL610" s="959">
        <f t="shared" si="333"/>
        <v>30</v>
      </c>
      <c r="AM610" s="959">
        <f t="shared" si="315"/>
        <v>30</v>
      </c>
      <c r="AN610" s="985">
        <f t="shared" si="334"/>
        <v>0</v>
      </c>
      <c r="AU610" s="39"/>
      <c r="AV610" s="39"/>
    </row>
    <row r="611" spans="3:48" ht="13.15" customHeight="1" x14ac:dyDescent="0.2">
      <c r="C611" s="35"/>
      <c r="D611" s="175" t="str">
        <f>IF(op!D499=0,"",op!D499)</f>
        <v/>
      </c>
      <c r="E611" s="175" t="str">
        <f>IF(op!E499=0,"",op!E499)</f>
        <v/>
      </c>
      <c r="F611" s="175" t="str">
        <f>IF(op!F499=0,"",op!F499)</f>
        <v/>
      </c>
      <c r="G611" s="38" t="str">
        <f>IF(op!G499="","",op!G499+1)</f>
        <v/>
      </c>
      <c r="H611" s="1184" t="str">
        <f>IF(op!H499=0,"",op!H499)</f>
        <v/>
      </c>
      <c r="I611" s="38" t="str">
        <f>IF(op!I499=0,"",op!I499)</f>
        <v/>
      </c>
      <c r="J611" s="177" t="str">
        <f t="shared" si="300"/>
        <v/>
      </c>
      <c r="K611" s="1185" t="str">
        <f>IF(op!K499=0,0,op!K499)</f>
        <v/>
      </c>
      <c r="L611" s="872"/>
      <c r="M611" s="860" t="str">
        <f>IF(K611="","",IF(op!M499=0,0,op!M499))</f>
        <v/>
      </c>
      <c r="N611" s="860" t="str">
        <f>IF(K611="","",IF(op!N499=0,0,op!N499))</f>
        <v/>
      </c>
      <c r="O611" s="990" t="str">
        <f t="shared" si="317"/>
        <v/>
      </c>
      <c r="P611" s="991" t="str">
        <f t="shared" si="318"/>
        <v/>
      </c>
      <c r="Q611" s="991" t="str">
        <f t="shared" si="319"/>
        <v/>
      </c>
      <c r="R611" s="872"/>
      <c r="S611" s="934" t="str">
        <f t="shared" si="324"/>
        <v/>
      </c>
      <c r="T611" s="934" t="str">
        <f t="shared" si="325"/>
        <v/>
      </c>
      <c r="U611" s="1055" t="str">
        <f t="shared" si="320"/>
        <v/>
      </c>
      <c r="V611" s="6"/>
      <c r="Z611" s="979" t="str">
        <f t="shared" si="326"/>
        <v/>
      </c>
      <c r="AA611" s="980">
        <f>+tab!$C$156</f>
        <v>0.62</v>
      </c>
      <c r="AB611" s="981" t="e">
        <f t="shared" si="321"/>
        <v>#VALUE!</v>
      </c>
      <c r="AC611" s="981" t="e">
        <f t="shared" si="322"/>
        <v>#VALUE!</v>
      </c>
      <c r="AD611" s="981" t="e">
        <f t="shared" si="323"/>
        <v>#VALUE!</v>
      </c>
      <c r="AE611" s="982" t="e">
        <f t="shared" si="327"/>
        <v>#VALUE!</v>
      </c>
      <c r="AF611" s="982" t="e">
        <f t="shared" si="328"/>
        <v>#VALUE!</v>
      </c>
      <c r="AG611" s="983">
        <f>IF(H611&gt;8,tab!C$157,tab!C$160)</f>
        <v>0.5</v>
      </c>
      <c r="AH611" s="957">
        <f t="shared" si="329"/>
        <v>0</v>
      </c>
      <c r="AI611" s="957">
        <f t="shared" si="330"/>
        <v>0</v>
      </c>
      <c r="AJ611" s="984" t="e">
        <f t="shared" si="331"/>
        <v>#VALUE!</v>
      </c>
      <c r="AK611" s="960" t="e">
        <f t="shared" si="332"/>
        <v>#VALUE!</v>
      </c>
      <c r="AL611" s="959">
        <f t="shared" si="333"/>
        <v>30</v>
      </c>
      <c r="AM611" s="959">
        <f t="shared" si="315"/>
        <v>30</v>
      </c>
      <c r="AN611" s="985">
        <f t="shared" si="334"/>
        <v>0</v>
      </c>
      <c r="AU611" s="39"/>
      <c r="AV611" s="39"/>
    </row>
    <row r="612" spans="3:48" ht="13.15" customHeight="1" x14ac:dyDescent="0.2">
      <c r="C612" s="35"/>
      <c r="D612" s="175" t="str">
        <f>IF(op!D500=0,"",op!D500)</f>
        <v/>
      </c>
      <c r="E612" s="175" t="str">
        <f>IF(op!E500=0,"",op!E500)</f>
        <v/>
      </c>
      <c r="F612" s="175" t="str">
        <f>IF(op!F500=0,"",op!F500)</f>
        <v/>
      </c>
      <c r="G612" s="38" t="str">
        <f>IF(op!G500="","",op!G500+1)</f>
        <v/>
      </c>
      <c r="H612" s="1184" t="str">
        <f>IF(op!H500=0,"",op!H500)</f>
        <v/>
      </c>
      <c r="I612" s="38" t="str">
        <f>IF(op!I500=0,"",op!I500)</f>
        <v/>
      </c>
      <c r="J612" s="177" t="str">
        <f t="shared" si="300"/>
        <v/>
      </c>
      <c r="K612" s="1185" t="str">
        <f>IF(op!K500=0,0,op!K500)</f>
        <v/>
      </c>
      <c r="L612" s="872"/>
      <c r="M612" s="860" t="str">
        <f>IF(K612="","",IF(op!M500=0,0,op!M500))</f>
        <v/>
      </c>
      <c r="N612" s="860" t="str">
        <f>IF(K612="","",IF(op!N500=0,0,op!N500))</f>
        <v/>
      </c>
      <c r="O612" s="990" t="str">
        <f t="shared" si="317"/>
        <v/>
      </c>
      <c r="P612" s="991" t="str">
        <f t="shared" si="318"/>
        <v/>
      </c>
      <c r="Q612" s="991" t="str">
        <f t="shared" si="319"/>
        <v/>
      </c>
      <c r="R612" s="872"/>
      <c r="S612" s="934" t="str">
        <f t="shared" si="324"/>
        <v/>
      </c>
      <c r="T612" s="934" t="str">
        <f t="shared" si="325"/>
        <v/>
      </c>
      <c r="U612" s="1055" t="str">
        <f t="shared" si="320"/>
        <v/>
      </c>
      <c r="V612" s="6"/>
      <c r="Z612" s="979" t="str">
        <f t="shared" si="326"/>
        <v/>
      </c>
      <c r="AA612" s="980">
        <f>+tab!$C$156</f>
        <v>0.62</v>
      </c>
      <c r="AB612" s="981" t="e">
        <f t="shared" si="321"/>
        <v>#VALUE!</v>
      </c>
      <c r="AC612" s="981" t="e">
        <f t="shared" si="322"/>
        <v>#VALUE!</v>
      </c>
      <c r="AD612" s="981" t="e">
        <f t="shared" si="323"/>
        <v>#VALUE!</v>
      </c>
      <c r="AE612" s="982" t="e">
        <f t="shared" si="327"/>
        <v>#VALUE!</v>
      </c>
      <c r="AF612" s="982" t="e">
        <f t="shared" si="328"/>
        <v>#VALUE!</v>
      </c>
      <c r="AG612" s="983">
        <f>IF(H612&gt;8,tab!C$157,tab!C$160)</f>
        <v>0.5</v>
      </c>
      <c r="AH612" s="957">
        <f t="shared" si="329"/>
        <v>0</v>
      </c>
      <c r="AI612" s="957">
        <f t="shared" si="330"/>
        <v>0</v>
      </c>
      <c r="AJ612" s="984" t="e">
        <f t="shared" si="331"/>
        <v>#VALUE!</v>
      </c>
      <c r="AK612" s="960" t="e">
        <f t="shared" si="332"/>
        <v>#VALUE!</v>
      </c>
      <c r="AL612" s="959">
        <f t="shared" si="333"/>
        <v>30</v>
      </c>
      <c r="AM612" s="959">
        <f t="shared" si="315"/>
        <v>30</v>
      </c>
      <c r="AN612" s="985">
        <f t="shared" si="334"/>
        <v>0</v>
      </c>
      <c r="AU612" s="39"/>
      <c r="AV612" s="39"/>
    </row>
    <row r="613" spans="3:48" ht="13.15" customHeight="1" x14ac:dyDescent="0.2">
      <c r="C613" s="35"/>
      <c r="D613" s="175" t="str">
        <f>IF(op!D501=0,"",op!D501)</f>
        <v/>
      </c>
      <c r="E613" s="175" t="str">
        <f>IF(op!E501=0,"",op!E501)</f>
        <v/>
      </c>
      <c r="F613" s="175" t="str">
        <f>IF(op!F501=0,"",op!F501)</f>
        <v/>
      </c>
      <c r="G613" s="38" t="str">
        <f>IF(op!G501="","",op!G501+1)</f>
        <v/>
      </c>
      <c r="H613" s="1184" t="str">
        <f>IF(op!H501=0,"",op!H501)</f>
        <v/>
      </c>
      <c r="I613" s="38" t="str">
        <f>IF(op!I501=0,"",op!I501)</f>
        <v/>
      </c>
      <c r="J613" s="177" t="str">
        <f t="shared" si="300"/>
        <v/>
      </c>
      <c r="K613" s="1185" t="str">
        <f>IF(op!K501=0,0,op!K501)</f>
        <v/>
      </c>
      <c r="L613" s="872"/>
      <c r="M613" s="860" t="str">
        <f>IF(K613="","",IF(op!M501=0,0,op!M501))</f>
        <v/>
      </c>
      <c r="N613" s="860" t="str">
        <f>IF(K613="","",IF(op!N501=0,0,op!N501))</f>
        <v/>
      </c>
      <c r="O613" s="990" t="str">
        <f t="shared" si="317"/>
        <v/>
      </c>
      <c r="P613" s="991" t="str">
        <f t="shared" si="318"/>
        <v/>
      </c>
      <c r="Q613" s="991" t="str">
        <f t="shared" si="319"/>
        <v/>
      </c>
      <c r="R613" s="872"/>
      <c r="S613" s="934" t="str">
        <f t="shared" si="324"/>
        <v/>
      </c>
      <c r="T613" s="934" t="str">
        <f t="shared" si="325"/>
        <v/>
      </c>
      <c r="U613" s="1055" t="str">
        <f t="shared" si="320"/>
        <v/>
      </c>
      <c r="V613" s="6"/>
      <c r="Z613" s="979" t="str">
        <f t="shared" si="326"/>
        <v/>
      </c>
      <c r="AA613" s="980">
        <f>+tab!$C$156</f>
        <v>0.62</v>
      </c>
      <c r="AB613" s="981" t="e">
        <f t="shared" si="321"/>
        <v>#VALUE!</v>
      </c>
      <c r="AC613" s="981" t="e">
        <f t="shared" si="322"/>
        <v>#VALUE!</v>
      </c>
      <c r="AD613" s="981" t="e">
        <f t="shared" si="323"/>
        <v>#VALUE!</v>
      </c>
      <c r="AE613" s="982" t="e">
        <f t="shared" si="327"/>
        <v>#VALUE!</v>
      </c>
      <c r="AF613" s="982" t="e">
        <f t="shared" si="328"/>
        <v>#VALUE!</v>
      </c>
      <c r="AG613" s="983">
        <f>IF(H613&gt;8,tab!C$157,tab!C$160)</f>
        <v>0.5</v>
      </c>
      <c r="AH613" s="957">
        <f t="shared" si="329"/>
        <v>0</v>
      </c>
      <c r="AI613" s="957">
        <f t="shared" si="330"/>
        <v>0</v>
      </c>
      <c r="AJ613" s="984" t="e">
        <f t="shared" si="331"/>
        <v>#VALUE!</v>
      </c>
      <c r="AK613" s="960" t="e">
        <f t="shared" si="332"/>
        <v>#VALUE!</v>
      </c>
      <c r="AL613" s="959">
        <f t="shared" si="333"/>
        <v>30</v>
      </c>
      <c r="AM613" s="959">
        <f t="shared" si="315"/>
        <v>30</v>
      </c>
      <c r="AN613" s="985">
        <f t="shared" si="334"/>
        <v>0</v>
      </c>
      <c r="AU613" s="39"/>
      <c r="AV613" s="39"/>
    </row>
    <row r="614" spans="3:48" ht="13.15" customHeight="1" x14ac:dyDescent="0.2">
      <c r="C614" s="35"/>
      <c r="D614" s="175" t="str">
        <f>IF(op!D502=0,"",op!D502)</f>
        <v/>
      </c>
      <c r="E614" s="175" t="str">
        <f>IF(op!E502=0,"",op!E502)</f>
        <v/>
      </c>
      <c r="F614" s="175" t="str">
        <f>IF(op!F502=0,"",op!F502)</f>
        <v/>
      </c>
      <c r="G614" s="38" t="str">
        <f>IF(op!G502="","",op!G502+1)</f>
        <v/>
      </c>
      <c r="H614" s="1184" t="str">
        <f>IF(op!H502=0,"",op!H502)</f>
        <v/>
      </c>
      <c r="I614" s="38" t="str">
        <f>IF(op!I502=0,"",op!I502)</f>
        <v/>
      </c>
      <c r="J614" s="177" t="str">
        <f t="shared" si="300"/>
        <v/>
      </c>
      <c r="K614" s="1185" t="str">
        <f>IF(op!K502=0,0,op!K502)</f>
        <v/>
      </c>
      <c r="L614" s="872"/>
      <c r="M614" s="860" t="str">
        <f>IF(K614="","",IF(op!M502=0,0,op!M502))</f>
        <v/>
      </c>
      <c r="N614" s="860" t="str">
        <f>IF(K614="","",IF(op!N502=0,0,op!N502))</f>
        <v/>
      </c>
      <c r="O614" s="990" t="str">
        <f t="shared" si="317"/>
        <v/>
      </c>
      <c r="P614" s="991" t="str">
        <f t="shared" si="318"/>
        <v/>
      </c>
      <c r="Q614" s="991" t="str">
        <f t="shared" si="319"/>
        <v/>
      </c>
      <c r="R614" s="872"/>
      <c r="S614" s="934" t="str">
        <f t="shared" si="324"/>
        <v/>
      </c>
      <c r="T614" s="934" t="str">
        <f t="shared" si="325"/>
        <v/>
      </c>
      <c r="U614" s="1055" t="str">
        <f t="shared" si="320"/>
        <v/>
      </c>
      <c r="V614" s="6"/>
      <c r="Z614" s="979" t="str">
        <f t="shared" si="326"/>
        <v/>
      </c>
      <c r="AA614" s="980">
        <f>+tab!$C$156</f>
        <v>0.62</v>
      </c>
      <c r="AB614" s="981" t="e">
        <f t="shared" si="321"/>
        <v>#VALUE!</v>
      </c>
      <c r="AC614" s="981" t="e">
        <f t="shared" si="322"/>
        <v>#VALUE!</v>
      </c>
      <c r="AD614" s="981" t="e">
        <f t="shared" si="323"/>
        <v>#VALUE!</v>
      </c>
      <c r="AE614" s="982" t="e">
        <f t="shared" si="327"/>
        <v>#VALUE!</v>
      </c>
      <c r="AF614" s="982" t="e">
        <f t="shared" si="328"/>
        <v>#VALUE!</v>
      </c>
      <c r="AG614" s="983">
        <f>IF(H614&gt;8,tab!C$157,tab!C$160)</f>
        <v>0.5</v>
      </c>
      <c r="AH614" s="957">
        <f t="shared" si="329"/>
        <v>0</v>
      </c>
      <c r="AI614" s="957">
        <f t="shared" si="330"/>
        <v>0</v>
      </c>
      <c r="AJ614" s="984" t="e">
        <f t="shared" si="331"/>
        <v>#VALUE!</v>
      </c>
      <c r="AK614" s="960" t="e">
        <f t="shared" si="332"/>
        <v>#VALUE!</v>
      </c>
      <c r="AL614" s="959">
        <f t="shared" si="333"/>
        <v>30</v>
      </c>
      <c r="AM614" s="959">
        <f t="shared" si="315"/>
        <v>30</v>
      </c>
      <c r="AN614" s="985">
        <f t="shared" si="334"/>
        <v>0</v>
      </c>
      <c r="AU614" s="39"/>
      <c r="AV614" s="39"/>
    </row>
    <row r="615" spans="3:48" ht="13.15" customHeight="1" x14ac:dyDescent="0.2">
      <c r="C615" s="35"/>
      <c r="D615" s="175" t="str">
        <f>IF(op!D503=0,"",op!D503)</f>
        <v/>
      </c>
      <c r="E615" s="175" t="str">
        <f>IF(op!E503=0,"",op!E503)</f>
        <v/>
      </c>
      <c r="F615" s="175" t="str">
        <f>IF(op!F503=0,"",op!F503)</f>
        <v/>
      </c>
      <c r="G615" s="38" t="str">
        <f>IF(op!G503="","",op!G503+1)</f>
        <v/>
      </c>
      <c r="H615" s="1184" t="str">
        <f>IF(op!H503=0,"",op!H503)</f>
        <v/>
      </c>
      <c r="I615" s="38" t="str">
        <f>IF(op!I503=0,"",op!I503)</f>
        <v/>
      </c>
      <c r="J615" s="177" t="str">
        <f t="shared" si="300"/>
        <v/>
      </c>
      <c r="K615" s="1185" t="str">
        <f>IF(op!K503=0,0,op!K503)</f>
        <v/>
      </c>
      <c r="L615" s="872"/>
      <c r="M615" s="860" t="str">
        <f>IF(K615="","",IF(op!M503=0,0,op!M503))</f>
        <v/>
      </c>
      <c r="N615" s="860" t="str">
        <f>IF(K615="","",IF(op!N503=0,0,op!N503))</f>
        <v/>
      </c>
      <c r="O615" s="990" t="str">
        <f t="shared" si="317"/>
        <v/>
      </c>
      <c r="P615" s="991" t="str">
        <f t="shared" si="318"/>
        <v/>
      </c>
      <c r="Q615" s="991" t="str">
        <f t="shared" si="319"/>
        <v/>
      </c>
      <c r="R615" s="872"/>
      <c r="S615" s="934" t="str">
        <f t="shared" si="324"/>
        <v/>
      </c>
      <c r="T615" s="934" t="str">
        <f t="shared" si="325"/>
        <v/>
      </c>
      <c r="U615" s="1055" t="str">
        <f t="shared" si="320"/>
        <v/>
      </c>
      <c r="V615" s="6"/>
      <c r="Z615" s="979" t="str">
        <f t="shared" si="326"/>
        <v/>
      </c>
      <c r="AA615" s="980">
        <f>+tab!$C$156</f>
        <v>0.62</v>
      </c>
      <c r="AB615" s="981" t="e">
        <f t="shared" si="321"/>
        <v>#VALUE!</v>
      </c>
      <c r="AC615" s="981" t="e">
        <f t="shared" si="322"/>
        <v>#VALUE!</v>
      </c>
      <c r="AD615" s="981" t="e">
        <f t="shared" si="323"/>
        <v>#VALUE!</v>
      </c>
      <c r="AE615" s="982" t="e">
        <f t="shared" si="327"/>
        <v>#VALUE!</v>
      </c>
      <c r="AF615" s="982" t="e">
        <f t="shared" si="328"/>
        <v>#VALUE!</v>
      </c>
      <c r="AG615" s="983">
        <f>IF(H615&gt;8,tab!C$157,tab!C$160)</f>
        <v>0.5</v>
      </c>
      <c r="AH615" s="957">
        <f t="shared" si="329"/>
        <v>0</v>
      </c>
      <c r="AI615" s="957">
        <f t="shared" si="330"/>
        <v>0</v>
      </c>
      <c r="AJ615" s="984" t="e">
        <f t="shared" si="331"/>
        <v>#VALUE!</v>
      </c>
      <c r="AK615" s="960" t="e">
        <f t="shared" si="332"/>
        <v>#VALUE!</v>
      </c>
      <c r="AL615" s="959">
        <f t="shared" si="333"/>
        <v>30</v>
      </c>
      <c r="AM615" s="959">
        <f t="shared" si="315"/>
        <v>30</v>
      </c>
      <c r="AN615" s="985">
        <f t="shared" si="334"/>
        <v>0</v>
      </c>
      <c r="AU615" s="39"/>
      <c r="AV615" s="39"/>
    </row>
    <row r="616" spans="3:48" ht="13.15" customHeight="1" x14ac:dyDescent="0.2">
      <c r="C616" s="35"/>
      <c r="D616" s="175" t="str">
        <f>IF(op!D504=0,"",op!D504)</f>
        <v/>
      </c>
      <c r="E616" s="175" t="str">
        <f>IF(op!E504=0,"",op!E504)</f>
        <v/>
      </c>
      <c r="F616" s="175" t="str">
        <f>IF(op!F504=0,"",op!F504)</f>
        <v/>
      </c>
      <c r="G616" s="38" t="str">
        <f>IF(op!G504="","",op!G504+1)</f>
        <v/>
      </c>
      <c r="H616" s="1184" t="str">
        <f>IF(op!H504=0,"",op!H504)</f>
        <v/>
      </c>
      <c r="I616" s="38" t="str">
        <f>IF(op!I504=0,"",op!I504)</f>
        <v/>
      </c>
      <c r="J616" s="177" t="str">
        <f t="shared" si="300"/>
        <v/>
      </c>
      <c r="K616" s="1185" t="str">
        <f>IF(op!K504=0,0,op!K504)</f>
        <v/>
      </c>
      <c r="L616" s="872"/>
      <c r="M616" s="860" t="str">
        <f>IF(K616="","",IF(op!M504=0,0,op!M504))</f>
        <v/>
      </c>
      <c r="N616" s="860" t="str">
        <f>IF(K616="","",IF(op!N504=0,0,op!N504))</f>
        <v/>
      </c>
      <c r="O616" s="990" t="str">
        <f t="shared" si="317"/>
        <v/>
      </c>
      <c r="P616" s="991" t="str">
        <f t="shared" si="318"/>
        <v/>
      </c>
      <c r="Q616" s="991" t="str">
        <f t="shared" si="319"/>
        <v/>
      </c>
      <c r="R616" s="872"/>
      <c r="S616" s="934" t="str">
        <f t="shared" si="324"/>
        <v/>
      </c>
      <c r="T616" s="934" t="str">
        <f t="shared" si="325"/>
        <v/>
      </c>
      <c r="U616" s="1055" t="str">
        <f t="shared" si="320"/>
        <v/>
      </c>
      <c r="V616" s="6"/>
      <c r="Z616" s="979" t="str">
        <f t="shared" si="326"/>
        <v/>
      </c>
      <c r="AA616" s="980">
        <f>+tab!$C$156</f>
        <v>0.62</v>
      </c>
      <c r="AB616" s="981" t="e">
        <f t="shared" si="321"/>
        <v>#VALUE!</v>
      </c>
      <c r="AC616" s="981" t="e">
        <f t="shared" si="322"/>
        <v>#VALUE!</v>
      </c>
      <c r="AD616" s="981" t="e">
        <f t="shared" si="323"/>
        <v>#VALUE!</v>
      </c>
      <c r="AE616" s="982" t="e">
        <f t="shared" si="327"/>
        <v>#VALUE!</v>
      </c>
      <c r="AF616" s="982" t="e">
        <f t="shared" si="328"/>
        <v>#VALUE!</v>
      </c>
      <c r="AG616" s="983">
        <f>IF(H616&gt;8,tab!C$157,tab!C$160)</f>
        <v>0.5</v>
      </c>
      <c r="AH616" s="957">
        <f t="shared" si="329"/>
        <v>0</v>
      </c>
      <c r="AI616" s="957">
        <f t="shared" si="330"/>
        <v>0</v>
      </c>
      <c r="AJ616" s="984" t="e">
        <f t="shared" si="331"/>
        <v>#VALUE!</v>
      </c>
      <c r="AK616" s="960" t="e">
        <f t="shared" si="332"/>
        <v>#VALUE!</v>
      </c>
      <c r="AL616" s="959">
        <f t="shared" si="333"/>
        <v>30</v>
      </c>
      <c r="AM616" s="959">
        <f t="shared" si="315"/>
        <v>30</v>
      </c>
      <c r="AN616" s="985">
        <f t="shared" si="334"/>
        <v>0</v>
      </c>
      <c r="AU616" s="39"/>
      <c r="AV616" s="39"/>
    </row>
    <row r="617" spans="3:48" ht="13.15" customHeight="1" x14ac:dyDescent="0.2">
      <c r="C617" s="35"/>
      <c r="D617" s="175" t="str">
        <f>IF(op!D505=0,"",op!D505)</f>
        <v/>
      </c>
      <c r="E617" s="175" t="str">
        <f>IF(op!E505=0,"",op!E505)</f>
        <v/>
      </c>
      <c r="F617" s="175" t="str">
        <f>IF(op!F505=0,"",op!F505)</f>
        <v/>
      </c>
      <c r="G617" s="38" t="str">
        <f>IF(op!G505="","",op!G505+1)</f>
        <v/>
      </c>
      <c r="H617" s="1184" t="str">
        <f>IF(op!H505=0,"",op!H505)</f>
        <v/>
      </c>
      <c r="I617" s="38" t="str">
        <f>IF(op!I505=0,"",op!I505)</f>
        <v/>
      </c>
      <c r="J617" s="177" t="str">
        <f t="shared" si="300"/>
        <v/>
      </c>
      <c r="K617" s="1185" t="str">
        <f>IF(op!K505=0,0,op!K505)</f>
        <v/>
      </c>
      <c r="L617" s="872"/>
      <c r="M617" s="860" t="str">
        <f>IF(K617="","",IF(op!M505=0,0,op!M505))</f>
        <v/>
      </c>
      <c r="N617" s="860" t="str">
        <f>IF(K617="","",IF(op!N505=0,0,op!N505))</f>
        <v/>
      </c>
      <c r="O617" s="990" t="str">
        <f t="shared" si="317"/>
        <v/>
      </c>
      <c r="P617" s="991" t="str">
        <f t="shared" si="318"/>
        <v/>
      </c>
      <c r="Q617" s="991" t="str">
        <f t="shared" si="319"/>
        <v/>
      </c>
      <c r="R617" s="872"/>
      <c r="S617" s="934" t="str">
        <f t="shared" si="324"/>
        <v/>
      </c>
      <c r="T617" s="934" t="str">
        <f t="shared" si="325"/>
        <v/>
      </c>
      <c r="U617" s="1055" t="str">
        <f t="shared" si="320"/>
        <v/>
      </c>
      <c r="V617" s="6"/>
      <c r="Z617" s="979" t="str">
        <f t="shared" si="326"/>
        <v/>
      </c>
      <c r="AA617" s="980">
        <f>+tab!$C$156</f>
        <v>0.62</v>
      </c>
      <c r="AB617" s="981" t="e">
        <f t="shared" si="321"/>
        <v>#VALUE!</v>
      </c>
      <c r="AC617" s="981" t="e">
        <f t="shared" si="322"/>
        <v>#VALUE!</v>
      </c>
      <c r="AD617" s="981" t="e">
        <f t="shared" si="323"/>
        <v>#VALUE!</v>
      </c>
      <c r="AE617" s="982" t="e">
        <f t="shared" si="327"/>
        <v>#VALUE!</v>
      </c>
      <c r="AF617" s="982" t="e">
        <f t="shared" si="328"/>
        <v>#VALUE!</v>
      </c>
      <c r="AG617" s="983">
        <f>IF(H617&gt;8,tab!C$157,tab!C$160)</f>
        <v>0.5</v>
      </c>
      <c r="AH617" s="957">
        <f t="shared" si="329"/>
        <v>0</v>
      </c>
      <c r="AI617" s="957">
        <f t="shared" si="330"/>
        <v>0</v>
      </c>
      <c r="AJ617" s="984" t="e">
        <f t="shared" si="331"/>
        <v>#VALUE!</v>
      </c>
      <c r="AK617" s="960" t="e">
        <f t="shared" si="332"/>
        <v>#VALUE!</v>
      </c>
      <c r="AL617" s="959">
        <f t="shared" si="333"/>
        <v>30</v>
      </c>
      <c r="AM617" s="959">
        <f t="shared" si="315"/>
        <v>30</v>
      </c>
      <c r="AN617" s="985">
        <f t="shared" si="334"/>
        <v>0</v>
      </c>
      <c r="AU617" s="39"/>
      <c r="AV617" s="39"/>
    </row>
    <row r="618" spans="3:48" ht="13.15" customHeight="1" x14ac:dyDescent="0.2">
      <c r="C618" s="35"/>
      <c r="D618" s="175" t="str">
        <f>IF(op!D506=0,"",op!D506)</f>
        <v/>
      </c>
      <c r="E618" s="175" t="str">
        <f>IF(op!E506=0,"",op!E506)</f>
        <v/>
      </c>
      <c r="F618" s="175" t="str">
        <f>IF(op!F506=0,"",op!F506)</f>
        <v/>
      </c>
      <c r="G618" s="38" t="str">
        <f>IF(op!G506="","",op!G506+1)</f>
        <v/>
      </c>
      <c r="H618" s="1184" t="str">
        <f>IF(op!H506=0,"",op!H506)</f>
        <v/>
      </c>
      <c r="I618" s="38" t="str">
        <f>IF(op!I506=0,"",op!I506)</f>
        <v/>
      </c>
      <c r="J618" s="177" t="str">
        <f t="shared" si="300"/>
        <v/>
      </c>
      <c r="K618" s="1185" t="str">
        <f>IF(op!K506=0,0,op!K506)</f>
        <v/>
      </c>
      <c r="L618" s="872"/>
      <c r="M618" s="860" t="str">
        <f>IF(K618="","",IF(op!M506=0,0,op!M506))</f>
        <v/>
      </c>
      <c r="N618" s="860" t="str">
        <f>IF(K618="","",IF(op!N506=0,0,op!N506))</f>
        <v/>
      </c>
      <c r="O618" s="990" t="str">
        <f t="shared" si="317"/>
        <v/>
      </c>
      <c r="P618" s="991" t="str">
        <f t="shared" si="318"/>
        <v/>
      </c>
      <c r="Q618" s="991" t="str">
        <f t="shared" si="319"/>
        <v/>
      </c>
      <c r="R618" s="872"/>
      <c r="S618" s="934" t="str">
        <f t="shared" si="324"/>
        <v/>
      </c>
      <c r="T618" s="934" t="str">
        <f t="shared" si="325"/>
        <v/>
      </c>
      <c r="U618" s="1055" t="str">
        <f t="shared" si="320"/>
        <v/>
      </c>
      <c r="V618" s="6"/>
      <c r="Z618" s="979" t="str">
        <f t="shared" si="326"/>
        <v/>
      </c>
      <c r="AA618" s="980">
        <f>+tab!$C$156</f>
        <v>0.62</v>
      </c>
      <c r="AB618" s="981" t="e">
        <f t="shared" si="321"/>
        <v>#VALUE!</v>
      </c>
      <c r="AC618" s="981" t="e">
        <f t="shared" si="322"/>
        <v>#VALUE!</v>
      </c>
      <c r="AD618" s="981" t="e">
        <f t="shared" si="323"/>
        <v>#VALUE!</v>
      </c>
      <c r="AE618" s="982" t="e">
        <f t="shared" si="327"/>
        <v>#VALUE!</v>
      </c>
      <c r="AF618" s="982" t="e">
        <f t="shared" si="328"/>
        <v>#VALUE!</v>
      </c>
      <c r="AG618" s="983">
        <f>IF(H618&gt;8,tab!C$157,tab!C$160)</f>
        <v>0.5</v>
      </c>
      <c r="AH618" s="957">
        <f t="shared" si="329"/>
        <v>0</v>
      </c>
      <c r="AI618" s="957">
        <f t="shared" si="330"/>
        <v>0</v>
      </c>
      <c r="AJ618" s="984" t="e">
        <f t="shared" si="331"/>
        <v>#VALUE!</v>
      </c>
      <c r="AK618" s="960" t="e">
        <f t="shared" si="332"/>
        <v>#VALUE!</v>
      </c>
      <c r="AL618" s="959">
        <f t="shared" si="333"/>
        <v>30</v>
      </c>
      <c r="AM618" s="959">
        <f t="shared" si="315"/>
        <v>30</v>
      </c>
      <c r="AN618" s="985">
        <f t="shared" si="334"/>
        <v>0</v>
      </c>
      <c r="AU618" s="39"/>
      <c r="AV618" s="39"/>
    </row>
    <row r="619" spans="3:48" ht="13.15" customHeight="1" x14ac:dyDescent="0.2">
      <c r="C619" s="35"/>
      <c r="D619" s="175" t="str">
        <f>IF(op!D507=0,"",op!D507)</f>
        <v/>
      </c>
      <c r="E619" s="175" t="str">
        <f>IF(op!E507=0,"",op!E507)</f>
        <v/>
      </c>
      <c r="F619" s="175" t="str">
        <f>IF(op!F507=0,"",op!F507)</f>
        <v/>
      </c>
      <c r="G619" s="38" t="str">
        <f>IF(op!G507="","",op!G507+1)</f>
        <v/>
      </c>
      <c r="H619" s="1184" t="str">
        <f>IF(op!H507=0,"",op!H507)</f>
        <v/>
      </c>
      <c r="I619" s="38" t="str">
        <f>IF(op!I507=0,"",op!I507)</f>
        <v/>
      </c>
      <c r="J619" s="177" t="str">
        <f t="shared" si="300"/>
        <v/>
      </c>
      <c r="K619" s="1185" t="str">
        <f>IF(op!K507=0,0,op!K507)</f>
        <v/>
      </c>
      <c r="L619" s="872"/>
      <c r="M619" s="860" t="str">
        <f>IF(K619="","",IF(op!M507=0,0,op!M507))</f>
        <v/>
      </c>
      <c r="N619" s="860" t="str">
        <f>IF(K619="","",IF(op!N507=0,0,op!N507))</f>
        <v/>
      </c>
      <c r="O619" s="990" t="str">
        <f t="shared" si="317"/>
        <v/>
      </c>
      <c r="P619" s="991" t="str">
        <f t="shared" si="318"/>
        <v/>
      </c>
      <c r="Q619" s="991" t="str">
        <f t="shared" si="319"/>
        <v/>
      </c>
      <c r="R619" s="872"/>
      <c r="S619" s="934" t="str">
        <f t="shared" si="324"/>
        <v/>
      </c>
      <c r="T619" s="934" t="str">
        <f t="shared" si="325"/>
        <v/>
      </c>
      <c r="U619" s="1055" t="str">
        <f t="shared" si="320"/>
        <v/>
      </c>
      <c r="V619" s="6"/>
      <c r="Z619" s="979" t="str">
        <f t="shared" si="326"/>
        <v/>
      </c>
      <c r="AA619" s="980">
        <f>+tab!$C$156</f>
        <v>0.62</v>
      </c>
      <c r="AB619" s="981" t="e">
        <f t="shared" si="321"/>
        <v>#VALUE!</v>
      </c>
      <c r="AC619" s="981" t="e">
        <f t="shared" si="322"/>
        <v>#VALUE!</v>
      </c>
      <c r="AD619" s="981" t="e">
        <f t="shared" si="323"/>
        <v>#VALUE!</v>
      </c>
      <c r="AE619" s="982" t="e">
        <f t="shared" si="327"/>
        <v>#VALUE!</v>
      </c>
      <c r="AF619" s="982" t="e">
        <f t="shared" si="328"/>
        <v>#VALUE!</v>
      </c>
      <c r="AG619" s="983">
        <f>IF(H619&gt;8,tab!C$157,tab!C$160)</f>
        <v>0.5</v>
      </c>
      <c r="AH619" s="957">
        <f t="shared" si="329"/>
        <v>0</v>
      </c>
      <c r="AI619" s="957">
        <f t="shared" si="330"/>
        <v>0</v>
      </c>
      <c r="AJ619" s="984" t="e">
        <f t="shared" si="331"/>
        <v>#VALUE!</v>
      </c>
      <c r="AK619" s="960" t="e">
        <f t="shared" si="332"/>
        <v>#VALUE!</v>
      </c>
      <c r="AL619" s="959">
        <f t="shared" si="333"/>
        <v>30</v>
      </c>
      <c r="AM619" s="959">
        <f t="shared" si="315"/>
        <v>30</v>
      </c>
      <c r="AN619" s="985">
        <f t="shared" si="334"/>
        <v>0</v>
      </c>
      <c r="AU619" s="39"/>
      <c r="AV619" s="39"/>
    </row>
    <row r="620" spans="3:48" ht="13.15" customHeight="1" x14ac:dyDescent="0.2">
      <c r="C620" s="35"/>
      <c r="D620" s="175" t="str">
        <f>IF(op!D508=0,"",op!D508)</f>
        <v/>
      </c>
      <c r="E620" s="175" t="str">
        <f>IF(op!E508=0,"",op!E508)</f>
        <v/>
      </c>
      <c r="F620" s="175" t="str">
        <f>IF(op!F508=0,"",op!F508)</f>
        <v/>
      </c>
      <c r="G620" s="38" t="str">
        <f>IF(op!G508="","",op!G508+1)</f>
        <v/>
      </c>
      <c r="H620" s="1184" t="str">
        <f>IF(op!H508=0,"",op!H508)</f>
        <v/>
      </c>
      <c r="I620" s="38" t="str">
        <f>IF(op!I508=0,"",op!I508)</f>
        <v/>
      </c>
      <c r="J620" s="177" t="str">
        <f t="shared" si="300"/>
        <v/>
      </c>
      <c r="K620" s="1185" t="str">
        <f>IF(op!K508=0,0,op!K508)</f>
        <v/>
      </c>
      <c r="L620" s="872"/>
      <c r="M620" s="860" t="str">
        <f>IF(K620="","",IF(op!M508=0,0,op!M508))</f>
        <v/>
      </c>
      <c r="N620" s="860" t="str">
        <f>IF(K620="","",IF(op!N508=0,0,op!N508))</f>
        <v/>
      </c>
      <c r="O620" s="990" t="str">
        <f t="shared" si="317"/>
        <v/>
      </c>
      <c r="P620" s="991" t="str">
        <f t="shared" si="318"/>
        <v/>
      </c>
      <c r="Q620" s="991" t="str">
        <f t="shared" si="319"/>
        <v/>
      </c>
      <c r="R620" s="872"/>
      <c r="S620" s="934" t="str">
        <f t="shared" si="324"/>
        <v/>
      </c>
      <c r="T620" s="934" t="str">
        <f t="shared" si="325"/>
        <v/>
      </c>
      <c r="U620" s="1055" t="str">
        <f t="shared" si="320"/>
        <v/>
      </c>
      <c r="V620" s="6"/>
      <c r="Z620" s="979" t="str">
        <f t="shared" si="326"/>
        <v/>
      </c>
      <c r="AA620" s="980">
        <f>+tab!$C$156</f>
        <v>0.62</v>
      </c>
      <c r="AB620" s="981" t="e">
        <f t="shared" si="321"/>
        <v>#VALUE!</v>
      </c>
      <c r="AC620" s="981" t="e">
        <f t="shared" si="322"/>
        <v>#VALUE!</v>
      </c>
      <c r="AD620" s="981" t="e">
        <f t="shared" si="323"/>
        <v>#VALUE!</v>
      </c>
      <c r="AE620" s="982" t="e">
        <f t="shared" si="327"/>
        <v>#VALUE!</v>
      </c>
      <c r="AF620" s="982" t="e">
        <f t="shared" si="328"/>
        <v>#VALUE!</v>
      </c>
      <c r="AG620" s="983">
        <f>IF(H620&gt;8,tab!C$157,tab!C$160)</f>
        <v>0.5</v>
      </c>
      <c r="AH620" s="957">
        <f t="shared" si="329"/>
        <v>0</v>
      </c>
      <c r="AI620" s="957">
        <f t="shared" si="330"/>
        <v>0</v>
      </c>
      <c r="AJ620" s="984" t="e">
        <f t="shared" si="331"/>
        <v>#VALUE!</v>
      </c>
      <c r="AK620" s="960" t="e">
        <f t="shared" si="332"/>
        <v>#VALUE!</v>
      </c>
      <c r="AL620" s="959">
        <f t="shared" si="333"/>
        <v>30</v>
      </c>
      <c r="AM620" s="959">
        <f t="shared" si="315"/>
        <v>30</v>
      </c>
      <c r="AN620" s="985">
        <f t="shared" si="334"/>
        <v>0</v>
      </c>
      <c r="AU620" s="39"/>
      <c r="AV620" s="39"/>
    </row>
    <row r="621" spans="3:48" ht="13.15" customHeight="1" x14ac:dyDescent="0.2">
      <c r="C621" s="35"/>
      <c r="D621" s="175" t="str">
        <f>IF(op!D509=0,"",op!D509)</f>
        <v/>
      </c>
      <c r="E621" s="175" t="str">
        <f>IF(op!E509=0,"",op!E509)</f>
        <v/>
      </c>
      <c r="F621" s="175" t="str">
        <f>IF(op!F509=0,"",op!F509)</f>
        <v/>
      </c>
      <c r="G621" s="38" t="str">
        <f>IF(op!G509="","",op!G509+1)</f>
        <v/>
      </c>
      <c r="H621" s="1184" t="str">
        <f>IF(op!H509=0,"",op!H509)</f>
        <v/>
      </c>
      <c r="I621" s="38" t="str">
        <f>IF(op!I509=0,"",op!I509)</f>
        <v/>
      </c>
      <c r="J621" s="177" t="str">
        <f t="shared" si="300"/>
        <v/>
      </c>
      <c r="K621" s="1185" t="str">
        <f>IF(op!K509=0,0,op!K509)</f>
        <v/>
      </c>
      <c r="L621" s="872"/>
      <c r="M621" s="860" t="str">
        <f>IF(K621="","",IF(op!M509=0,0,op!M509))</f>
        <v/>
      </c>
      <c r="N621" s="860" t="str">
        <f>IF(K621="","",IF(op!N509=0,0,op!N509))</f>
        <v/>
      </c>
      <c r="O621" s="990" t="str">
        <f t="shared" si="317"/>
        <v/>
      </c>
      <c r="P621" s="991" t="str">
        <f t="shared" si="318"/>
        <v/>
      </c>
      <c r="Q621" s="991" t="str">
        <f t="shared" si="319"/>
        <v/>
      </c>
      <c r="R621" s="872"/>
      <c r="S621" s="934" t="str">
        <f t="shared" si="324"/>
        <v/>
      </c>
      <c r="T621" s="934" t="str">
        <f t="shared" si="325"/>
        <v/>
      </c>
      <c r="U621" s="1055" t="str">
        <f t="shared" si="320"/>
        <v/>
      </c>
      <c r="V621" s="6"/>
      <c r="Z621" s="979" t="str">
        <f t="shared" si="326"/>
        <v/>
      </c>
      <c r="AA621" s="980">
        <f>+tab!$C$156</f>
        <v>0.62</v>
      </c>
      <c r="AB621" s="981" t="e">
        <f t="shared" si="321"/>
        <v>#VALUE!</v>
      </c>
      <c r="AC621" s="981" t="e">
        <f t="shared" si="322"/>
        <v>#VALUE!</v>
      </c>
      <c r="AD621" s="981" t="e">
        <f t="shared" si="323"/>
        <v>#VALUE!</v>
      </c>
      <c r="AE621" s="982" t="e">
        <f t="shared" si="327"/>
        <v>#VALUE!</v>
      </c>
      <c r="AF621" s="982" t="e">
        <f t="shared" si="328"/>
        <v>#VALUE!</v>
      </c>
      <c r="AG621" s="983">
        <f>IF(H621&gt;8,tab!C$157,tab!C$160)</f>
        <v>0.5</v>
      </c>
      <c r="AH621" s="957">
        <f t="shared" si="329"/>
        <v>0</v>
      </c>
      <c r="AI621" s="957">
        <f t="shared" si="330"/>
        <v>0</v>
      </c>
      <c r="AJ621" s="984" t="e">
        <f t="shared" si="331"/>
        <v>#VALUE!</v>
      </c>
      <c r="AK621" s="960" t="e">
        <f t="shared" si="332"/>
        <v>#VALUE!</v>
      </c>
      <c r="AL621" s="959">
        <f t="shared" si="333"/>
        <v>30</v>
      </c>
      <c r="AM621" s="959">
        <f t="shared" si="315"/>
        <v>30</v>
      </c>
      <c r="AN621" s="985">
        <f t="shared" si="334"/>
        <v>0</v>
      </c>
      <c r="AU621" s="39"/>
      <c r="AV621" s="39"/>
    </row>
    <row r="622" spans="3:48" ht="13.15" customHeight="1" x14ac:dyDescent="0.2">
      <c r="C622" s="35"/>
      <c r="D622" s="175" t="str">
        <f>IF(op!D510=0,"",op!D510)</f>
        <v/>
      </c>
      <c r="E622" s="175" t="str">
        <f>IF(op!E510=0,"",op!E510)</f>
        <v/>
      </c>
      <c r="F622" s="175" t="str">
        <f>IF(op!F510=0,"",op!F510)</f>
        <v/>
      </c>
      <c r="G622" s="38" t="str">
        <f>IF(op!G510="","",op!G510+1)</f>
        <v/>
      </c>
      <c r="H622" s="1184" t="str">
        <f>IF(op!H510=0,"",op!H510)</f>
        <v/>
      </c>
      <c r="I622" s="38" t="str">
        <f>IF(op!I510=0,"",op!I510)</f>
        <v/>
      </c>
      <c r="J622" s="177" t="str">
        <f t="shared" si="300"/>
        <v/>
      </c>
      <c r="K622" s="1185" t="str">
        <f>IF(op!K510=0,0,op!K510)</f>
        <v/>
      </c>
      <c r="L622" s="872"/>
      <c r="M622" s="860" t="str">
        <f>IF(K622="","",IF(op!M510=0,0,op!M510))</f>
        <v/>
      </c>
      <c r="N622" s="860" t="str">
        <f>IF(K622="","",IF(op!N510=0,0,op!N510))</f>
        <v/>
      </c>
      <c r="O622" s="990" t="str">
        <f t="shared" si="317"/>
        <v/>
      </c>
      <c r="P622" s="991" t="str">
        <f t="shared" si="318"/>
        <v/>
      </c>
      <c r="Q622" s="991" t="str">
        <f t="shared" si="319"/>
        <v/>
      </c>
      <c r="R622" s="872"/>
      <c r="S622" s="934" t="str">
        <f t="shared" si="324"/>
        <v/>
      </c>
      <c r="T622" s="934" t="str">
        <f t="shared" si="325"/>
        <v/>
      </c>
      <c r="U622" s="1055" t="str">
        <f t="shared" si="320"/>
        <v/>
      </c>
      <c r="V622" s="6"/>
      <c r="Z622" s="979" t="str">
        <f t="shared" si="326"/>
        <v/>
      </c>
      <c r="AA622" s="980">
        <f>+tab!$C$156</f>
        <v>0.62</v>
      </c>
      <c r="AB622" s="981" t="e">
        <f t="shared" si="321"/>
        <v>#VALUE!</v>
      </c>
      <c r="AC622" s="981" t="e">
        <f t="shared" si="322"/>
        <v>#VALUE!</v>
      </c>
      <c r="AD622" s="981" t="e">
        <f t="shared" si="323"/>
        <v>#VALUE!</v>
      </c>
      <c r="AE622" s="982" t="e">
        <f t="shared" si="327"/>
        <v>#VALUE!</v>
      </c>
      <c r="AF622" s="982" t="e">
        <f t="shared" si="328"/>
        <v>#VALUE!</v>
      </c>
      <c r="AG622" s="983">
        <f>IF(H622&gt;8,tab!C$157,tab!C$160)</f>
        <v>0.5</v>
      </c>
      <c r="AH622" s="957">
        <f t="shared" si="329"/>
        <v>0</v>
      </c>
      <c r="AI622" s="957">
        <f t="shared" si="330"/>
        <v>0</v>
      </c>
      <c r="AJ622" s="984" t="e">
        <f t="shared" si="331"/>
        <v>#VALUE!</v>
      </c>
      <c r="AK622" s="960" t="e">
        <f t="shared" si="332"/>
        <v>#VALUE!</v>
      </c>
      <c r="AL622" s="959">
        <f t="shared" si="333"/>
        <v>30</v>
      </c>
      <c r="AM622" s="959">
        <f t="shared" si="315"/>
        <v>30</v>
      </c>
      <c r="AN622" s="985">
        <f t="shared" si="334"/>
        <v>0</v>
      </c>
      <c r="AU622" s="39"/>
      <c r="AV622" s="39"/>
    </row>
    <row r="623" spans="3:48" ht="13.15" customHeight="1" x14ac:dyDescent="0.2">
      <c r="C623" s="35"/>
      <c r="D623" s="175" t="str">
        <f>IF(op!D511=0,"",op!D511)</f>
        <v/>
      </c>
      <c r="E623" s="175" t="str">
        <f>IF(op!E511=0,"",op!E511)</f>
        <v/>
      </c>
      <c r="F623" s="175" t="str">
        <f>IF(op!F511=0,"",op!F511)</f>
        <v/>
      </c>
      <c r="G623" s="38" t="str">
        <f>IF(op!G511="","",op!G511+1)</f>
        <v/>
      </c>
      <c r="H623" s="1184" t="str">
        <f>IF(op!H511=0,"",op!H511)</f>
        <v/>
      </c>
      <c r="I623" s="38" t="str">
        <f>IF(op!I511=0,"",op!I511)</f>
        <v/>
      </c>
      <c r="J623" s="177" t="str">
        <f t="shared" si="300"/>
        <v/>
      </c>
      <c r="K623" s="1185" t="str">
        <f>IF(op!K511=0,0,op!K511)</f>
        <v/>
      </c>
      <c r="L623" s="872"/>
      <c r="M623" s="860" t="str">
        <f>IF(K623="","",IF(op!M511=0,0,op!M511))</f>
        <v/>
      </c>
      <c r="N623" s="860" t="str">
        <f>IF(K623="","",IF(op!N511=0,0,op!N511))</f>
        <v/>
      </c>
      <c r="O623" s="990" t="str">
        <f t="shared" si="317"/>
        <v/>
      </c>
      <c r="P623" s="991" t="str">
        <f t="shared" si="318"/>
        <v/>
      </c>
      <c r="Q623" s="991" t="str">
        <f t="shared" si="319"/>
        <v/>
      </c>
      <c r="R623" s="872"/>
      <c r="S623" s="934" t="str">
        <f t="shared" si="324"/>
        <v/>
      </c>
      <c r="T623" s="934" t="str">
        <f t="shared" si="325"/>
        <v/>
      </c>
      <c r="U623" s="1055" t="str">
        <f t="shared" si="320"/>
        <v/>
      </c>
      <c r="V623" s="6"/>
      <c r="Z623" s="979" t="str">
        <f t="shared" si="326"/>
        <v/>
      </c>
      <c r="AA623" s="980">
        <f>+tab!$C$156</f>
        <v>0.62</v>
      </c>
      <c r="AB623" s="981" t="e">
        <f t="shared" si="321"/>
        <v>#VALUE!</v>
      </c>
      <c r="AC623" s="981" t="e">
        <f t="shared" si="322"/>
        <v>#VALUE!</v>
      </c>
      <c r="AD623" s="981" t="e">
        <f t="shared" si="323"/>
        <v>#VALUE!</v>
      </c>
      <c r="AE623" s="982" t="e">
        <f t="shared" si="327"/>
        <v>#VALUE!</v>
      </c>
      <c r="AF623" s="982" t="e">
        <f t="shared" si="328"/>
        <v>#VALUE!</v>
      </c>
      <c r="AG623" s="983">
        <f>IF(H623&gt;8,tab!C$157,tab!C$160)</f>
        <v>0.5</v>
      </c>
      <c r="AH623" s="957">
        <f t="shared" si="329"/>
        <v>0</v>
      </c>
      <c r="AI623" s="957">
        <f t="shared" si="330"/>
        <v>0</v>
      </c>
      <c r="AJ623" s="984" t="e">
        <f t="shared" si="331"/>
        <v>#VALUE!</v>
      </c>
      <c r="AK623" s="960" t="e">
        <f t="shared" si="332"/>
        <v>#VALUE!</v>
      </c>
      <c r="AL623" s="959">
        <f t="shared" si="333"/>
        <v>30</v>
      </c>
      <c r="AM623" s="959">
        <f t="shared" si="315"/>
        <v>30</v>
      </c>
      <c r="AN623" s="985">
        <f t="shared" si="334"/>
        <v>0</v>
      </c>
      <c r="AU623" s="39"/>
      <c r="AV623" s="39"/>
    </row>
    <row r="624" spans="3:48" ht="13.15" customHeight="1" x14ac:dyDescent="0.2">
      <c r="C624" s="35"/>
      <c r="D624" s="175" t="str">
        <f>IF(op!D512=0,"",op!D512)</f>
        <v/>
      </c>
      <c r="E624" s="175" t="str">
        <f>IF(op!E512=0,"",op!E512)</f>
        <v/>
      </c>
      <c r="F624" s="175" t="str">
        <f>IF(op!F512=0,"",op!F512)</f>
        <v/>
      </c>
      <c r="G624" s="38" t="str">
        <f>IF(op!G512="","",op!G512+1)</f>
        <v/>
      </c>
      <c r="H624" s="1184" t="str">
        <f>IF(op!H512=0,"",op!H512)</f>
        <v/>
      </c>
      <c r="I624" s="38" t="str">
        <f>IF(op!I512=0,"",op!I512)</f>
        <v/>
      </c>
      <c r="J624" s="177" t="str">
        <f t="shared" si="300"/>
        <v/>
      </c>
      <c r="K624" s="1185" t="str">
        <f>IF(op!K512=0,0,op!K512)</f>
        <v/>
      </c>
      <c r="L624" s="872"/>
      <c r="M624" s="860" t="str">
        <f>IF(K624="","",IF(op!M512=0,0,op!M512))</f>
        <v/>
      </c>
      <c r="N624" s="860" t="str">
        <f>IF(K624="","",IF(op!N512=0,0,op!N512))</f>
        <v/>
      </c>
      <c r="O624" s="990" t="str">
        <f t="shared" si="317"/>
        <v/>
      </c>
      <c r="P624" s="991" t="str">
        <f t="shared" si="318"/>
        <v/>
      </c>
      <c r="Q624" s="991" t="str">
        <f t="shared" si="319"/>
        <v/>
      </c>
      <c r="R624" s="872"/>
      <c r="S624" s="934" t="str">
        <f t="shared" si="324"/>
        <v/>
      </c>
      <c r="T624" s="934" t="str">
        <f t="shared" si="325"/>
        <v/>
      </c>
      <c r="U624" s="1055" t="str">
        <f t="shared" si="320"/>
        <v/>
      </c>
      <c r="V624" s="6"/>
      <c r="Z624" s="979" t="str">
        <f t="shared" si="326"/>
        <v/>
      </c>
      <c r="AA624" s="980">
        <f>+tab!$C$156</f>
        <v>0.62</v>
      </c>
      <c r="AB624" s="981" t="e">
        <f t="shared" si="321"/>
        <v>#VALUE!</v>
      </c>
      <c r="AC624" s="981" t="e">
        <f t="shared" si="322"/>
        <v>#VALUE!</v>
      </c>
      <c r="AD624" s="981" t="e">
        <f t="shared" si="323"/>
        <v>#VALUE!</v>
      </c>
      <c r="AE624" s="982" t="e">
        <f t="shared" si="327"/>
        <v>#VALUE!</v>
      </c>
      <c r="AF624" s="982" t="e">
        <f t="shared" si="328"/>
        <v>#VALUE!</v>
      </c>
      <c r="AG624" s="983">
        <f>IF(H624&gt;8,tab!C$157,tab!C$160)</f>
        <v>0.5</v>
      </c>
      <c r="AH624" s="957">
        <f t="shared" si="329"/>
        <v>0</v>
      </c>
      <c r="AI624" s="957">
        <f t="shared" si="330"/>
        <v>0</v>
      </c>
      <c r="AJ624" s="984" t="e">
        <f t="shared" si="331"/>
        <v>#VALUE!</v>
      </c>
      <c r="AK624" s="960" t="e">
        <f t="shared" si="332"/>
        <v>#VALUE!</v>
      </c>
      <c r="AL624" s="959">
        <f t="shared" si="333"/>
        <v>30</v>
      </c>
      <c r="AM624" s="959">
        <f t="shared" si="315"/>
        <v>30</v>
      </c>
      <c r="AN624" s="985">
        <f t="shared" si="334"/>
        <v>0</v>
      </c>
      <c r="AU624" s="39"/>
      <c r="AV624" s="39"/>
    </row>
    <row r="625" spans="3:48" ht="13.15" customHeight="1" x14ac:dyDescent="0.2">
      <c r="C625" s="35"/>
      <c r="D625" s="175" t="str">
        <f>IF(op!D513=0,"",op!D513)</f>
        <v/>
      </c>
      <c r="E625" s="175" t="str">
        <f>IF(op!E513=0,"",op!E513)</f>
        <v/>
      </c>
      <c r="F625" s="175" t="str">
        <f>IF(op!F513=0,"",op!F513)</f>
        <v/>
      </c>
      <c r="G625" s="38" t="str">
        <f>IF(op!G513="","",op!G513+1)</f>
        <v/>
      </c>
      <c r="H625" s="1184" t="str">
        <f>IF(op!H513=0,"",op!H513)</f>
        <v/>
      </c>
      <c r="I625" s="38" t="str">
        <f>IF(op!I513=0,"",op!I513)</f>
        <v/>
      </c>
      <c r="J625" s="177" t="str">
        <f t="shared" si="300"/>
        <v/>
      </c>
      <c r="K625" s="1185" t="str">
        <f>IF(op!K513=0,0,op!K513)</f>
        <v/>
      </c>
      <c r="L625" s="872"/>
      <c r="M625" s="860" t="str">
        <f>IF(K625="","",IF(op!M513=0,0,op!M513))</f>
        <v/>
      </c>
      <c r="N625" s="860" t="str">
        <f>IF(K625="","",IF(op!N513=0,0,op!N513))</f>
        <v/>
      </c>
      <c r="O625" s="990" t="str">
        <f t="shared" si="317"/>
        <v/>
      </c>
      <c r="P625" s="991" t="str">
        <f t="shared" si="318"/>
        <v/>
      </c>
      <c r="Q625" s="991" t="str">
        <f t="shared" si="319"/>
        <v/>
      </c>
      <c r="R625" s="872"/>
      <c r="S625" s="934" t="str">
        <f t="shared" si="324"/>
        <v/>
      </c>
      <c r="T625" s="934" t="str">
        <f t="shared" si="325"/>
        <v/>
      </c>
      <c r="U625" s="1055" t="str">
        <f t="shared" si="320"/>
        <v/>
      </c>
      <c r="V625" s="6"/>
      <c r="Z625" s="979" t="str">
        <f t="shared" si="326"/>
        <v/>
      </c>
      <c r="AA625" s="980">
        <f>+tab!$C$156</f>
        <v>0.62</v>
      </c>
      <c r="AB625" s="981" t="e">
        <f t="shared" si="321"/>
        <v>#VALUE!</v>
      </c>
      <c r="AC625" s="981" t="e">
        <f t="shared" si="322"/>
        <v>#VALUE!</v>
      </c>
      <c r="AD625" s="981" t="e">
        <f t="shared" si="323"/>
        <v>#VALUE!</v>
      </c>
      <c r="AE625" s="982" t="e">
        <f t="shared" si="327"/>
        <v>#VALUE!</v>
      </c>
      <c r="AF625" s="982" t="e">
        <f t="shared" si="328"/>
        <v>#VALUE!</v>
      </c>
      <c r="AG625" s="983">
        <f>IF(H625&gt;8,tab!C$157,tab!C$160)</f>
        <v>0.5</v>
      </c>
      <c r="AH625" s="957">
        <f t="shared" si="329"/>
        <v>0</v>
      </c>
      <c r="AI625" s="957">
        <f t="shared" si="330"/>
        <v>0</v>
      </c>
      <c r="AJ625" s="984" t="e">
        <f t="shared" si="331"/>
        <v>#VALUE!</v>
      </c>
      <c r="AK625" s="960" t="e">
        <f t="shared" si="332"/>
        <v>#VALUE!</v>
      </c>
      <c r="AL625" s="959">
        <f t="shared" si="333"/>
        <v>30</v>
      </c>
      <c r="AM625" s="959">
        <f t="shared" si="315"/>
        <v>30</v>
      </c>
      <c r="AN625" s="985">
        <f t="shared" si="334"/>
        <v>0</v>
      </c>
      <c r="AU625" s="39"/>
      <c r="AV625" s="39"/>
    </row>
    <row r="626" spans="3:48" ht="13.15" customHeight="1" x14ac:dyDescent="0.2">
      <c r="C626" s="35"/>
      <c r="D626" s="175" t="str">
        <f>IF(op!D514=0,"",op!D514)</f>
        <v/>
      </c>
      <c r="E626" s="175" t="str">
        <f>IF(op!E514=0,"",op!E514)</f>
        <v/>
      </c>
      <c r="F626" s="175" t="str">
        <f>IF(op!F514=0,"",op!F514)</f>
        <v/>
      </c>
      <c r="G626" s="38" t="str">
        <f>IF(op!G514="","",op!G514+1)</f>
        <v/>
      </c>
      <c r="H626" s="1184" t="str">
        <f>IF(op!H514=0,"",op!H514)</f>
        <v/>
      </c>
      <c r="I626" s="38" t="str">
        <f>IF(op!I514=0,"",op!I514)</f>
        <v/>
      </c>
      <c r="J626" s="177" t="str">
        <f t="shared" si="300"/>
        <v/>
      </c>
      <c r="K626" s="1185" t="str">
        <f>IF(op!K514=0,0,op!K514)</f>
        <v/>
      </c>
      <c r="L626" s="872"/>
      <c r="M626" s="860" t="str">
        <f>IF(K626="","",IF(op!M514=0,0,op!M514))</f>
        <v/>
      </c>
      <c r="N626" s="860" t="str">
        <f>IF(K626="","",IF(op!N514=0,0,op!N514))</f>
        <v/>
      </c>
      <c r="O626" s="990" t="str">
        <f t="shared" si="317"/>
        <v/>
      </c>
      <c r="P626" s="991" t="str">
        <f t="shared" si="318"/>
        <v/>
      </c>
      <c r="Q626" s="991" t="str">
        <f t="shared" si="319"/>
        <v/>
      </c>
      <c r="R626" s="872"/>
      <c r="S626" s="934" t="str">
        <f t="shared" si="324"/>
        <v/>
      </c>
      <c r="T626" s="934" t="str">
        <f t="shared" si="325"/>
        <v/>
      </c>
      <c r="U626" s="1055" t="str">
        <f t="shared" si="320"/>
        <v/>
      </c>
      <c r="V626" s="6"/>
      <c r="Z626" s="979" t="str">
        <f t="shared" si="326"/>
        <v/>
      </c>
      <c r="AA626" s="980">
        <f>+tab!$C$156</f>
        <v>0.62</v>
      </c>
      <c r="AB626" s="981" t="e">
        <f t="shared" si="321"/>
        <v>#VALUE!</v>
      </c>
      <c r="AC626" s="981" t="e">
        <f t="shared" si="322"/>
        <v>#VALUE!</v>
      </c>
      <c r="AD626" s="981" t="e">
        <f t="shared" si="323"/>
        <v>#VALUE!</v>
      </c>
      <c r="AE626" s="982" t="e">
        <f t="shared" si="327"/>
        <v>#VALUE!</v>
      </c>
      <c r="AF626" s="982" t="e">
        <f t="shared" si="328"/>
        <v>#VALUE!</v>
      </c>
      <c r="AG626" s="983">
        <f>IF(H626&gt;8,tab!C$157,tab!C$160)</f>
        <v>0.5</v>
      </c>
      <c r="AH626" s="957">
        <f t="shared" si="329"/>
        <v>0</v>
      </c>
      <c r="AI626" s="957">
        <f t="shared" si="330"/>
        <v>0</v>
      </c>
      <c r="AJ626" s="984" t="e">
        <f t="shared" si="331"/>
        <v>#VALUE!</v>
      </c>
      <c r="AK626" s="960" t="e">
        <f t="shared" si="332"/>
        <v>#VALUE!</v>
      </c>
      <c r="AL626" s="959">
        <f t="shared" si="333"/>
        <v>30</v>
      </c>
      <c r="AM626" s="959">
        <f t="shared" si="315"/>
        <v>30</v>
      </c>
      <c r="AN626" s="985">
        <f t="shared" si="334"/>
        <v>0</v>
      </c>
      <c r="AU626" s="39"/>
      <c r="AV626" s="39"/>
    </row>
    <row r="627" spans="3:48" ht="13.15" customHeight="1" x14ac:dyDescent="0.2">
      <c r="C627" s="35"/>
      <c r="D627" s="175" t="str">
        <f>IF(op!D515=0,"",op!D515)</f>
        <v/>
      </c>
      <c r="E627" s="175" t="str">
        <f>IF(op!E515=0,"",op!E515)</f>
        <v/>
      </c>
      <c r="F627" s="175" t="str">
        <f>IF(op!F515=0,"",op!F515)</f>
        <v/>
      </c>
      <c r="G627" s="38" t="str">
        <f>IF(op!G515="","",op!G515+1)</f>
        <v/>
      </c>
      <c r="H627" s="1184" t="str">
        <f>IF(op!H515=0,"",op!H515)</f>
        <v/>
      </c>
      <c r="I627" s="38" t="str">
        <f>IF(op!I515=0,"",op!I515)</f>
        <v/>
      </c>
      <c r="J627" s="177" t="str">
        <f t="shared" si="300"/>
        <v/>
      </c>
      <c r="K627" s="1185" t="str">
        <f>IF(op!K515=0,0,op!K515)</f>
        <v/>
      </c>
      <c r="L627" s="872"/>
      <c r="M627" s="860" t="str">
        <f>IF(K627="","",IF(op!M515=0,0,op!M515))</f>
        <v/>
      </c>
      <c r="N627" s="860" t="str">
        <f>IF(K627="","",IF(op!N515=0,0,op!N515))</f>
        <v/>
      </c>
      <c r="O627" s="990" t="str">
        <f t="shared" si="317"/>
        <v/>
      </c>
      <c r="P627" s="991" t="str">
        <f t="shared" si="318"/>
        <v/>
      </c>
      <c r="Q627" s="991" t="str">
        <f t="shared" si="319"/>
        <v/>
      </c>
      <c r="R627" s="872"/>
      <c r="S627" s="934" t="str">
        <f t="shared" si="324"/>
        <v/>
      </c>
      <c r="T627" s="934" t="str">
        <f t="shared" si="325"/>
        <v/>
      </c>
      <c r="U627" s="1055" t="str">
        <f t="shared" si="320"/>
        <v/>
      </c>
      <c r="V627" s="6"/>
      <c r="Z627" s="979" t="str">
        <f t="shared" si="326"/>
        <v/>
      </c>
      <c r="AA627" s="980">
        <f>+tab!$C$156</f>
        <v>0.62</v>
      </c>
      <c r="AB627" s="981" t="e">
        <f t="shared" si="321"/>
        <v>#VALUE!</v>
      </c>
      <c r="AC627" s="981" t="e">
        <f t="shared" si="322"/>
        <v>#VALUE!</v>
      </c>
      <c r="AD627" s="981" t="e">
        <f t="shared" si="323"/>
        <v>#VALUE!</v>
      </c>
      <c r="AE627" s="982" t="e">
        <f t="shared" si="327"/>
        <v>#VALUE!</v>
      </c>
      <c r="AF627" s="982" t="e">
        <f t="shared" si="328"/>
        <v>#VALUE!</v>
      </c>
      <c r="AG627" s="983">
        <f>IF(H627&gt;8,tab!C$157,tab!C$160)</f>
        <v>0.5</v>
      </c>
      <c r="AH627" s="957">
        <f t="shared" si="329"/>
        <v>0</v>
      </c>
      <c r="AI627" s="957">
        <f t="shared" si="330"/>
        <v>0</v>
      </c>
      <c r="AJ627" s="984" t="e">
        <f t="shared" si="331"/>
        <v>#VALUE!</v>
      </c>
      <c r="AK627" s="960" t="e">
        <f t="shared" si="332"/>
        <v>#VALUE!</v>
      </c>
      <c r="AL627" s="959">
        <f t="shared" si="333"/>
        <v>30</v>
      </c>
      <c r="AM627" s="959">
        <f t="shared" si="315"/>
        <v>30</v>
      </c>
      <c r="AN627" s="985">
        <f t="shared" si="334"/>
        <v>0</v>
      </c>
      <c r="AU627" s="39"/>
      <c r="AV627" s="39"/>
    </row>
    <row r="628" spans="3:48" ht="13.15" customHeight="1" x14ac:dyDescent="0.2">
      <c r="C628" s="35"/>
      <c r="D628" s="175" t="str">
        <f>IF(op!D516=0,"",op!D516)</f>
        <v/>
      </c>
      <c r="E628" s="175" t="str">
        <f>IF(op!E516=0,"",op!E516)</f>
        <v/>
      </c>
      <c r="F628" s="175" t="str">
        <f>IF(op!F516=0,"",op!F516)</f>
        <v/>
      </c>
      <c r="G628" s="38" t="str">
        <f>IF(op!G516="","",op!G516+1)</f>
        <v/>
      </c>
      <c r="H628" s="1184" t="str">
        <f>IF(op!H516=0,"",op!H516)</f>
        <v/>
      </c>
      <c r="I628" s="38" t="str">
        <f>IF(op!I516=0,"",op!I516)</f>
        <v/>
      </c>
      <c r="J628" s="177" t="str">
        <f t="shared" si="300"/>
        <v/>
      </c>
      <c r="K628" s="1185" t="str">
        <f>IF(op!K516=0,0,op!K516)</f>
        <v/>
      </c>
      <c r="L628" s="872"/>
      <c r="M628" s="860" t="str">
        <f>IF(K628="","",IF(op!M516=0,0,op!M516))</f>
        <v/>
      </c>
      <c r="N628" s="860" t="str">
        <f>IF(K628="","",IF(op!N516=0,0,op!N516))</f>
        <v/>
      </c>
      <c r="O628" s="990" t="str">
        <f t="shared" si="317"/>
        <v/>
      </c>
      <c r="P628" s="991" t="str">
        <f t="shared" si="318"/>
        <v/>
      </c>
      <c r="Q628" s="991" t="str">
        <f t="shared" si="319"/>
        <v/>
      </c>
      <c r="R628" s="872"/>
      <c r="S628" s="934" t="str">
        <f t="shared" si="324"/>
        <v/>
      </c>
      <c r="T628" s="934" t="str">
        <f t="shared" si="325"/>
        <v/>
      </c>
      <c r="U628" s="1055" t="str">
        <f t="shared" si="320"/>
        <v/>
      </c>
      <c r="V628" s="6"/>
      <c r="Z628" s="979" t="str">
        <f t="shared" si="326"/>
        <v/>
      </c>
      <c r="AA628" s="980">
        <f>+tab!$C$156</f>
        <v>0.62</v>
      </c>
      <c r="AB628" s="981" t="e">
        <f t="shared" si="321"/>
        <v>#VALUE!</v>
      </c>
      <c r="AC628" s="981" t="e">
        <f t="shared" si="322"/>
        <v>#VALUE!</v>
      </c>
      <c r="AD628" s="981" t="e">
        <f t="shared" si="323"/>
        <v>#VALUE!</v>
      </c>
      <c r="AE628" s="982" t="e">
        <f t="shared" si="327"/>
        <v>#VALUE!</v>
      </c>
      <c r="AF628" s="982" t="e">
        <f t="shared" si="328"/>
        <v>#VALUE!</v>
      </c>
      <c r="AG628" s="983">
        <f>IF(H628&gt;8,tab!C$157,tab!C$160)</f>
        <v>0.5</v>
      </c>
      <c r="AH628" s="957">
        <f t="shared" si="329"/>
        <v>0</v>
      </c>
      <c r="AI628" s="957">
        <f t="shared" si="330"/>
        <v>0</v>
      </c>
      <c r="AJ628" s="984" t="e">
        <f t="shared" si="331"/>
        <v>#VALUE!</v>
      </c>
      <c r="AK628" s="960" t="e">
        <f t="shared" si="332"/>
        <v>#VALUE!</v>
      </c>
      <c r="AL628" s="959">
        <f t="shared" si="333"/>
        <v>30</v>
      </c>
      <c r="AM628" s="959">
        <f t="shared" si="315"/>
        <v>30</v>
      </c>
      <c r="AN628" s="985">
        <f t="shared" si="334"/>
        <v>0</v>
      </c>
      <c r="AU628" s="39"/>
      <c r="AV628" s="39"/>
    </row>
    <row r="629" spans="3:48" ht="13.15" customHeight="1" x14ac:dyDescent="0.2">
      <c r="C629" s="35"/>
      <c r="D629" s="175" t="str">
        <f>IF(op!D517=0,"",op!D517)</f>
        <v/>
      </c>
      <c r="E629" s="175" t="str">
        <f>IF(op!E517=0,"",op!E517)</f>
        <v/>
      </c>
      <c r="F629" s="175" t="str">
        <f>IF(op!F517=0,"",op!F517)</f>
        <v/>
      </c>
      <c r="G629" s="38" t="str">
        <f>IF(op!G517="","",op!G517+1)</f>
        <v/>
      </c>
      <c r="H629" s="1184" t="str">
        <f>IF(op!H517=0,"",op!H517)</f>
        <v/>
      </c>
      <c r="I629" s="38" t="str">
        <f>IF(op!I517=0,"",op!I517)</f>
        <v/>
      </c>
      <c r="J629" s="177" t="str">
        <f t="shared" si="300"/>
        <v/>
      </c>
      <c r="K629" s="1185" t="str">
        <f>IF(op!K517=0,0,op!K517)</f>
        <v/>
      </c>
      <c r="L629" s="872"/>
      <c r="M629" s="860" t="str">
        <f>IF(K629="","",IF(op!M517=0,0,op!M517))</f>
        <v/>
      </c>
      <c r="N629" s="860" t="str">
        <f>IF(K629="","",IF(op!N517=0,0,op!N517))</f>
        <v/>
      </c>
      <c r="O629" s="990" t="str">
        <f t="shared" si="317"/>
        <v/>
      </c>
      <c r="P629" s="991" t="str">
        <f t="shared" si="318"/>
        <v/>
      </c>
      <c r="Q629" s="991" t="str">
        <f t="shared" si="319"/>
        <v/>
      </c>
      <c r="R629" s="872"/>
      <c r="S629" s="934" t="str">
        <f t="shared" si="324"/>
        <v/>
      </c>
      <c r="T629" s="934" t="str">
        <f t="shared" si="325"/>
        <v/>
      </c>
      <c r="U629" s="1055" t="str">
        <f t="shared" si="320"/>
        <v/>
      </c>
      <c r="V629" s="6"/>
      <c r="Z629" s="979" t="str">
        <f t="shared" si="326"/>
        <v/>
      </c>
      <c r="AA629" s="980">
        <f>+tab!$C$156</f>
        <v>0.62</v>
      </c>
      <c r="AB629" s="981" t="e">
        <f t="shared" si="321"/>
        <v>#VALUE!</v>
      </c>
      <c r="AC629" s="981" t="e">
        <f t="shared" si="322"/>
        <v>#VALUE!</v>
      </c>
      <c r="AD629" s="981" t="e">
        <f t="shared" si="323"/>
        <v>#VALUE!</v>
      </c>
      <c r="AE629" s="982" t="e">
        <f t="shared" si="327"/>
        <v>#VALUE!</v>
      </c>
      <c r="AF629" s="982" t="e">
        <f t="shared" si="328"/>
        <v>#VALUE!</v>
      </c>
      <c r="AG629" s="983">
        <f>IF(H629&gt;8,tab!C$157,tab!C$160)</f>
        <v>0.5</v>
      </c>
      <c r="AH629" s="957">
        <f t="shared" si="329"/>
        <v>0</v>
      </c>
      <c r="AI629" s="957">
        <f t="shared" si="330"/>
        <v>0</v>
      </c>
      <c r="AJ629" s="984" t="e">
        <f t="shared" si="331"/>
        <v>#VALUE!</v>
      </c>
      <c r="AK629" s="960" t="e">
        <f t="shared" si="332"/>
        <v>#VALUE!</v>
      </c>
      <c r="AL629" s="959">
        <f t="shared" si="333"/>
        <v>30</v>
      </c>
      <c r="AM629" s="959">
        <f t="shared" si="315"/>
        <v>30</v>
      </c>
      <c r="AN629" s="985">
        <f t="shared" si="334"/>
        <v>0</v>
      </c>
      <c r="AU629" s="39"/>
      <c r="AV629" s="39"/>
    </row>
    <row r="630" spans="3:48" ht="13.15" customHeight="1" x14ac:dyDescent="0.2">
      <c r="C630" s="35"/>
      <c r="D630" s="175" t="str">
        <f>IF(op!D518=0,"",op!D518)</f>
        <v/>
      </c>
      <c r="E630" s="175" t="str">
        <f>IF(op!E518=0,"",op!E518)</f>
        <v/>
      </c>
      <c r="F630" s="175" t="str">
        <f>IF(op!F518=0,"",op!F518)</f>
        <v/>
      </c>
      <c r="G630" s="38" t="str">
        <f>IF(op!G518="","",op!G518+1)</f>
        <v/>
      </c>
      <c r="H630" s="1184" t="str">
        <f>IF(op!H518=0,"",op!H518)</f>
        <v/>
      </c>
      <c r="I630" s="38" t="str">
        <f>IF(op!I518=0,"",op!I518)</f>
        <v/>
      </c>
      <c r="J630" s="177" t="str">
        <f t="shared" si="300"/>
        <v/>
      </c>
      <c r="K630" s="1185" t="str">
        <f>IF(op!K518=0,0,op!K518)</f>
        <v/>
      </c>
      <c r="L630" s="872"/>
      <c r="M630" s="860" t="str">
        <f>IF(K630="","",IF(op!M518=0,0,op!M518))</f>
        <v/>
      </c>
      <c r="N630" s="860" t="str">
        <f>IF(K630="","",IF(op!N518=0,0,op!N518))</f>
        <v/>
      </c>
      <c r="O630" s="990" t="str">
        <f t="shared" si="317"/>
        <v/>
      </c>
      <c r="P630" s="991" t="str">
        <f t="shared" si="318"/>
        <v/>
      </c>
      <c r="Q630" s="991" t="str">
        <f t="shared" si="319"/>
        <v/>
      </c>
      <c r="R630" s="872"/>
      <c r="S630" s="934" t="str">
        <f t="shared" si="324"/>
        <v/>
      </c>
      <c r="T630" s="934" t="str">
        <f t="shared" si="325"/>
        <v/>
      </c>
      <c r="U630" s="1055" t="str">
        <f t="shared" si="320"/>
        <v/>
      </c>
      <c r="V630" s="6"/>
      <c r="Z630" s="979" t="str">
        <f t="shared" si="326"/>
        <v/>
      </c>
      <c r="AA630" s="980">
        <f>+tab!$C$156</f>
        <v>0.62</v>
      </c>
      <c r="AB630" s="981" t="e">
        <f t="shared" si="321"/>
        <v>#VALUE!</v>
      </c>
      <c r="AC630" s="981" t="e">
        <f t="shared" si="322"/>
        <v>#VALUE!</v>
      </c>
      <c r="AD630" s="981" t="e">
        <f t="shared" si="323"/>
        <v>#VALUE!</v>
      </c>
      <c r="AE630" s="982" t="e">
        <f t="shared" si="327"/>
        <v>#VALUE!</v>
      </c>
      <c r="AF630" s="982" t="e">
        <f t="shared" si="328"/>
        <v>#VALUE!</v>
      </c>
      <c r="AG630" s="983">
        <f>IF(H630&gt;8,tab!C$157,tab!C$160)</f>
        <v>0.5</v>
      </c>
      <c r="AH630" s="957">
        <f t="shared" si="329"/>
        <v>0</v>
      </c>
      <c r="AI630" s="957">
        <f t="shared" si="330"/>
        <v>0</v>
      </c>
      <c r="AJ630" s="984" t="e">
        <f t="shared" si="331"/>
        <v>#VALUE!</v>
      </c>
      <c r="AK630" s="960" t="e">
        <f t="shared" si="332"/>
        <v>#VALUE!</v>
      </c>
      <c r="AL630" s="959">
        <f t="shared" si="333"/>
        <v>30</v>
      </c>
      <c r="AM630" s="959">
        <f t="shared" si="315"/>
        <v>30</v>
      </c>
      <c r="AN630" s="985">
        <f t="shared" si="334"/>
        <v>0</v>
      </c>
      <c r="AU630" s="39"/>
      <c r="AV630" s="39"/>
    </row>
    <row r="631" spans="3:48" ht="13.15" customHeight="1" x14ac:dyDescent="0.2">
      <c r="C631" s="35"/>
      <c r="D631" s="175" t="str">
        <f>IF(op!D519=0,"",op!D519)</f>
        <v/>
      </c>
      <c r="E631" s="175" t="str">
        <f>IF(op!E519=0,"",op!E519)</f>
        <v/>
      </c>
      <c r="F631" s="175" t="str">
        <f>IF(op!F519=0,"",op!F519)</f>
        <v/>
      </c>
      <c r="G631" s="38" t="str">
        <f>IF(op!G519="","",op!G519+1)</f>
        <v/>
      </c>
      <c r="H631" s="1184" t="str">
        <f>IF(op!H519=0,"",op!H519)</f>
        <v/>
      </c>
      <c r="I631" s="38" t="str">
        <f>IF(op!I519=0,"",op!I519)</f>
        <v/>
      </c>
      <c r="J631" s="177" t="str">
        <f t="shared" si="300"/>
        <v/>
      </c>
      <c r="K631" s="1185" t="str">
        <f>IF(op!K519=0,0,op!K519)</f>
        <v/>
      </c>
      <c r="L631" s="872"/>
      <c r="M631" s="860" t="str">
        <f>IF(K631="","",IF(op!M519=0,0,op!M519))</f>
        <v/>
      </c>
      <c r="N631" s="860" t="str">
        <f>IF(K631="","",IF(op!N519=0,0,op!N519))</f>
        <v/>
      </c>
      <c r="O631" s="990" t="str">
        <f t="shared" si="317"/>
        <v/>
      </c>
      <c r="P631" s="991" t="str">
        <f t="shared" si="318"/>
        <v/>
      </c>
      <c r="Q631" s="991" t="str">
        <f t="shared" si="319"/>
        <v/>
      </c>
      <c r="R631" s="872"/>
      <c r="S631" s="934" t="str">
        <f t="shared" si="324"/>
        <v/>
      </c>
      <c r="T631" s="934" t="str">
        <f t="shared" si="325"/>
        <v/>
      </c>
      <c r="U631" s="1055" t="str">
        <f t="shared" si="320"/>
        <v/>
      </c>
      <c r="V631" s="6"/>
      <c r="Z631" s="979" t="str">
        <f t="shared" si="326"/>
        <v/>
      </c>
      <c r="AA631" s="980">
        <f>+tab!$C$156</f>
        <v>0.62</v>
      </c>
      <c r="AB631" s="981" t="e">
        <f t="shared" si="321"/>
        <v>#VALUE!</v>
      </c>
      <c r="AC631" s="981" t="e">
        <f t="shared" si="322"/>
        <v>#VALUE!</v>
      </c>
      <c r="AD631" s="981" t="e">
        <f t="shared" si="323"/>
        <v>#VALUE!</v>
      </c>
      <c r="AE631" s="982" t="e">
        <f t="shared" si="327"/>
        <v>#VALUE!</v>
      </c>
      <c r="AF631" s="982" t="e">
        <f t="shared" si="328"/>
        <v>#VALUE!</v>
      </c>
      <c r="AG631" s="983">
        <f>IF(H631&gt;8,tab!C$157,tab!C$160)</f>
        <v>0.5</v>
      </c>
      <c r="AH631" s="957">
        <f t="shared" si="329"/>
        <v>0</v>
      </c>
      <c r="AI631" s="957">
        <f t="shared" si="330"/>
        <v>0</v>
      </c>
      <c r="AJ631" s="984" t="e">
        <f t="shared" si="331"/>
        <v>#VALUE!</v>
      </c>
      <c r="AK631" s="960" t="e">
        <f t="shared" si="332"/>
        <v>#VALUE!</v>
      </c>
      <c r="AL631" s="959">
        <f t="shared" si="333"/>
        <v>30</v>
      </c>
      <c r="AM631" s="959">
        <f t="shared" si="315"/>
        <v>30</v>
      </c>
      <c r="AN631" s="985">
        <f t="shared" si="334"/>
        <v>0</v>
      </c>
      <c r="AU631" s="39"/>
      <c r="AV631" s="39"/>
    </row>
    <row r="632" spans="3:48" ht="13.15" customHeight="1" x14ac:dyDescent="0.2">
      <c r="C632" s="35"/>
      <c r="D632" s="175" t="str">
        <f>IF(op!D520=0,"",op!D520)</f>
        <v/>
      </c>
      <c r="E632" s="175" t="str">
        <f>IF(op!E520=0,"",op!E520)</f>
        <v/>
      </c>
      <c r="F632" s="175" t="str">
        <f>IF(op!F520=0,"",op!F520)</f>
        <v/>
      </c>
      <c r="G632" s="38" t="str">
        <f>IF(op!G520="","",op!G520+1)</f>
        <v/>
      </c>
      <c r="H632" s="1184" t="str">
        <f>IF(op!H520=0,"",op!H520)</f>
        <v/>
      </c>
      <c r="I632" s="38" t="str">
        <f>IF(op!I520=0,"",op!I520)</f>
        <v/>
      </c>
      <c r="J632" s="177" t="str">
        <f t="shared" si="300"/>
        <v/>
      </c>
      <c r="K632" s="1185" t="str">
        <f>IF(op!K520=0,0,op!K520)</f>
        <v/>
      </c>
      <c r="L632" s="872"/>
      <c r="M632" s="860" t="str">
        <f>IF(K632="","",IF(op!M520=0,0,op!M520))</f>
        <v/>
      </c>
      <c r="N632" s="860" t="str">
        <f>IF(K632="","",IF(op!N520=0,0,op!N520))</f>
        <v/>
      </c>
      <c r="O632" s="990" t="str">
        <f t="shared" si="317"/>
        <v/>
      </c>
      <c r="P632" s="991" t="str">
        <f t="shared" si="318"/>
        <v/>
      </c>
      <c r="Q632" s="991" t="str">
        <f t="shared" si="319"/>
        <v/>
      </c>
      <c r="R632" s="872"/>
      <c r="S632" s="934" t="str">
        <f t="shared" si="324"/>
        <v/>
      </c>
      <c r="T632" s="934" t="str">
        <f t="shared" si="325"/>
        <v/>
      </c>
      <c r="U632" s="1055" t="str">
        <f t="shared" si="320"/>
        <v/>
      </c>
      <c r="V632" s="6"/>
      <c r="Z632" s="979" t="str">
        <f t="shared" si="326"/>
        <v/>
      </c>
      <c r="AA632" s="980">
        <f>+tab!$C$156</f>
        <v>0.62</v>
      </c>
      <c r="AB632" s="981" t="e">
        <f t="shared" si="321"/>
        <v>#VALUE!</v>
      </c>
      <c r="AC632" s="981" t="e">
        <f t="shared" si="322"/>
        <v>#VALUE!</v>
      </c>
      <c r="AD632" s="981" t="e">
        <f t="shared" si="323"/>
        <v>#VALUE!</v>
      </c>
      <c r="AE632" s="982" t="e">
        <f t="shared" si="327"/>
        <v>#VALUE!</v>
      </c>
      <c r="AF632" s="982" t="e">
        <f t="shared" si="328"/>
        <v>#VALUE!</v>
      </c>
      <c r="AG632" s="983">
        <f>IF(H632&gt;8,tab!C$157,tab!C$160)</f>
        <v>0.5</v>
      </c>
      <c r="AH632" s="957">
        <f t="shared" si="329"/>
        <v>0</v>
      </c>
      <c r="AI632" s="957">
        <f t="shared" si="330"/>
        <v>0</v>
      </c>
      <c r="AJ632" s="984" t="e">
        <f t="shared" si="331"/>
        <v>#VALUE!</v>
      </c>
      <c r="AK632" s="960" t="e">
        <f t="shared" si="332"/>
        <v>#VALUE!</v>
      </c>
      <c r="AL632" s="959">
        <f t="shared" si="333"/>
        <v>30</v>
      </c>
      <c r="AM632" s="959">
        <f t="shared" si="315"/>
        <v>30</v>
      </c>
      <c r="AN632" s="985">
        <f t="shared" si="334"/>
        <v>0</v>
      </c>
      <c r="AU632" s="39"/>
      <c r="AV632" s="39"/>
    </row>
    <row r="633" spans="3:48" ht="13.15" customHeight="1" x14ac:dyDescent="0.2">
      <c r="C633" s="35"/>
      <c r="D633" s="175" t="str">
        <f>IF(op!D521=0,"",op!D521)</f>
        <v/>
      </c>
      <c r="E633" s="175" t="str">
        <f>IF(op!E521=0,"",op!E521)</f>
        <v/>
      </c>
      <c r="F633" s="175" t="str">
        <f>IF(op!F521=0,"",op!F521)</f>
        <v/>
      </c>
      <c r="G633" s="38" t="str">
        <f>IF(op!G521="","",op!G521+1)</f>
        <v/>
      </c>
      <c r="H633" s="1184" t="str">
        <f>IF(op!H521=0,"",op!H521)</f>
        <v/>
      </c>
      <c r="I633" s="38" t="str">
        <f>IF(op!I521=0,"",op!I521)</f>
        <v/>
      </c>
      <c r="J633" s="177" t="str">
        <f t="shared" si="300"/>
        <v/>
      </c>
      <c r="K633" s="1185" t="str">
        <f>IF(op!K521=0,0,op!K521)</f>
        <v/>
      </c>
      <c r="L633" s="872"/>
      <c r="M633" s="860" t="str">
        <f>IF(K633="","",IF(op!M521=0,0,op!M521))</f>
        <v/>
      </c>
      <c r="N633" s="860" t="str">
        <f>IF(K633="","",IF(op!N521=0,0,op!N521))</f>
        <v/>
      </c>
      <c r="O633" s="990" t="str">
        <f t="shared" si="317"/>
        <v/>
      </c>
      <c r="P633" s="991" t="str">
        <f t="shared" si="318"/>
        <v/>
      </c>
      <c r="Q633" s="991" t="str">
        <f t="shared" si="319"/>
        <v/>
      </c>
      <c r="R633" s="872"/>
      <c r="S633" s="934" t="str">
        <f t="shared" si="324"/>
        <v/>
      </c>
      <c r="T633" s="934" t="str">
        <f t="shared" si="325"/>
        <v/>
      </c>
      <c r="U633" s="1055" t="str">
        <f t="shared" si="320"/>
        <v/>
      </c>
      <c r="V633" s="6"/>
      <c r="Z633" s="979" t="str">
        <f t="shared" si="326"/>
        <v/>
      </c>
      <c r="AA633" s="980">
        <f>+tab!$C$156</f>
        <v>0.62</v>
      </c>
      <c r="AB633" s="981" t="e">
        <f t="shared" si="321"/>
        <v>#VALUE!</v>
      </c>
      <c r="AC633" s="981" t="e">
        <f t="shared" si="322"/>
        <v>#VALUE!</v>
      </c>
      <c r="AD633" s="981" t="e">
        <f t="shared" si="323"/>
        <v>#VALUE!</v>
      </c>
      <c r="AE633" s="982" t="e">
        <f t="shared" si="327"/>
        <v>#VALUE!</v>
      </c>
      <c r="AF633" s="982" t="e">
        <f t="shared" si="328"/>
        <v>#VALUE!</v>
      </c>
      <c r="AG633" s="983">
        <f>IF(H633&gt;8,tab!C$157,tab!C$160)</f>
        <v>0.5</v>
      </c>
      <c r="AH633" s="957">
        <f t="shared" si="329"/>
        <v>0</v>
      </c>
      <c r="AI633" s="957">
        <f t="shared" si="330"/>
        <v>0</v>
      </c>
      <c r="AJ633" s="984" t="e">
        <f t="shared" si="331"/>
        <v>#VALUE!</v>
      </c>
      <c r="AK633" s="960" t="e">
        <f t="shared" si="332"/>
        <v>#VALUE!</v>
      </c>
      <c r="AL633" s="959">
        <f t="shared" si="333"/>
        <v>30</v>
      </c>
      <c r="AM633" s="959">
        <f t="shared" si="315"/>
        <v>30</v>
      </c>
      <c r="AN633" s="985">
        <f t="shared" si="334"/>
        <v>0</v>
      </c>
      <c r="AU633" s="39"/>
      <c r="AV633" s="39"/>
    </row>
    <row r="634" spans="3:48" ht="13.15" customHeight="1" x14ac:dyDescent="0.2">
      <c r="C634" s="35"/>
      <c r="D634" s="175" t="str">
        <f>IF(op!D522=0,"",op!D522)</f>
        <v/>
      </c>
      <c r="E634" s="175" t="str">
        <f>IF(op!E522=0,"",op!E522)</f>
        <v/>
      </c>
      <c r="F634" s="175" t="str">
        <f>IF(op!F522=0,"",op!F522)</f>
        <v/>
      </c>
      <c r="G634" s="38" t="str">
        <f>IF(op!G522="","",op!G522+1)</f>
        <v/>
      </c>
      <c r="H634" s="1184" t="str">
        <f>IF(op!H522=0,"",op!H522)</f>
        <v/>
      </c>
      <c r="I634" s="38" t="str">
        <f>IF(op!I522=0,"",op!I522)</f>
        <v/>
      </c>
      <c r="J634" s="177" t="str">
        <f t="shared" si="300"/>
        <v/>
      </c>
      <c r="K634" s="1185" t="str">
        <f>IF(op!K522=0,0,op!K522)</f>
        <v/>
      </c>
      <c r="L634" s="872"/>
      <c r="M634" s="860" t="str">
        <f>IF(K634="","",IF(op!M522=0,0,op!M522))</f>
        <v/>
      </c>
      <c r="N634" s="860" t="str">
        <f>IF(K634="","",IF(op!N522=0,0,op!N522))</f>
        <v/>
      </c>
      <c r="O634" s="990" t="str">
        <f t="shared" si="317"/>
        <v/>
      </c>
      <c r="P634" s="991" t="str">
        <f t="shared" si="318"/>
        <v/>
      </c>
      <c r="Q634" s="991" t="str">
        <f t="shared" si="319"/>
        <v/>
      </c>
      <c r="R634" s="872"/>
      <c r="S634" s="934" t="str">
        <f t="shared" si="324"/>
        <v/>
      </c>
      <c r="T634" s="934" t="str">
        <f t="shared" si="325"/>
        <v/>
      </c>
      <c r="U634" s="1055" t="str">
        <f t="shared" si="320"/>
        <v/>
      </c>
      <c r="V634" s="6"/>
      <c r="Z634" s="979" t="str">
        <f t="shared" si="326"/>
        <v/>
      </c>
      <c r="AA634" s="980">
        <f>+tab!$C$156</f>
        <v>0.62</v>
      </c>
      <c r="AB634" s="981" t="e">
        <f t="shared" si="321"/>
        <v>#VALUE!</v>
      </c>
      <c r="AC634" s="981" t="e">
        <f t="shared" si="322"/>
        <v>#VALUE!</v>
      </c>
      <c r="AD634" s="981" t="e">
        <f t="shared" si="323"/>
        <v>#VALUE!</v>
      </c>
      <c r="AE634" s="982" t="e">
        <f t="shared" si="327"/>
        <v>#VALUE!</v>
      </c>
      <c r="AF634" s="982" t="e">
        <f t="shared" si="328"/>
        <v>#VALUE!</v>
      </c>
      <c r="AG634" s="983">
        <f>IF(H634&gt;8,tab!C$157,tab!C$160)</f>
        <v>0.5</v>
      </c>
      <c r="AH634" s="957">
        <f t="shared" si="329"/>
        <v>0</v>
      </c>
      <c r="AI634" s="957">
        <f t="shared" si="330"/>
        <v>0</v>
      </c>
      <c r="AJ634" s="984" t="e">
        <f t="shared" si="331"/>
        <v>#VALUE!</v>
      </c>
      <c r="AK634" s="960" t="e">
        <f t="shared" si="332"/>
        <v>#VALUE!</v>
      </c>
      <c r="AL634" s="959">
        <f t="shared" si="333"/>
        <v>30</v>
      </c>
      <c r="AM634" s="959">
        <f t="shared" si="315"/>
        <v>30</v>
      </c>
      <c r="AN634" s="985">
        <f t="shared" si="334"/>
        <v>0</v>
      </c>
      <c r="AU634" s="39"/>
      <c r="AV634" s="39"/>
    </row>
    <row r="635" spans="3:48" ht="13.15" customHeight="1" x14ac:dyDescent="0.2">
      <c r="C635" s="35"/>
      <c r="D635" s="175" t="str">
        <f>IF(op!D523=0,"",op!D523)</f>
        <v/>
      </c>
      <c r="E635" s="175" t="str">
        <f>IF(op!E523=0,"",op!E523)</f>
        <v/>
      </c>
      <c r="F635" s="175" t="str">
        <f>IF(op!F523=0,"",op!F523)</f>
        <v/>
      </c>
      <c r="G635" s="38" t="str">
        <f>IF(op!G523="","",op!G523+1)</f>
        <v/>
      </c>
      <c r="H635" s="1184" t="str">
        <f>IF(op!H523=0,"",op!H523)</f>
        <v/>
      </c>
      <c r="I635" s="38" t="str">
        <f>IF(op!I523=0,"",op!I523)</f>
        <v/>
      </c>
      <c r="J635" s="177" t="str">
        <f t="shared" si="300"/>
        <v/>
      </c>
      <c r="K635" s="1185" t="str">
        <f>IF(op!K523=0,0,op!K523)</f>
        <v/>
      </c>
      <c r="L635" s="872"/>
      <c r="M635" s="860" t="str">
        <f>IF(K635="","",IF(op!M523=0,0,op!M523))</f>
        <v/>
      </c>
      <c r="N635" s="860" t="str">
        <f>IF(K635="","",IF(op!N523=0,0,op!N523))</f>
        <v/>
      </c>
      <c r="O635" s="990" t="str">
        <f t="shared" si="317"/>
        <v/>
      </c>
      <c r="P635" s="991" t="str">
        <f t="shared" si="318"/>
        <v/>
      </c>
      <c r="Q635" s="991" t="str">
        <f t="shared" si="319"/>
        <v/>
      </c>
      <c r="R635" s="872"/>
      <c r="S635" s="934" t="str">
        <f t="shared" si="324"/>
        <v/>
      </c>
      <c r="T635" s="934" t="str">
        <f t="shared" si="325"/>
        <v/>
      </c>
      <c r="U635" s="1055" t="str">
        <f t="shared" si="320"/>
        <v/>
      </c>
      <c r="V635" s="6"/>
      <c r="Z635" s="979" t="str">
        <f t="shared" si="326"/>
        <v/>
      </c>
      <c r="AA635" s="980">
        <f>+tab!$C$156</f>
        <v>0.62</v>
      </c>
      <c r="AB635" s="981" t="e">
        <f t="shared" si="321"/>
        <v>#VALUE!</v>
      </c>
      <c r="AC635" s="981" t="e">
        <f t="shared" si="322"/>
        <v>#VALUE!</v>
      </c>
      <c r="AD635" s="981" t="e">
        <f t="shared" si="323"/>
        <v>#VALUE!</v>
      </c>
      <c r="AE635" s="982" t="e">
        <f t="shared" si="327"/>
        <v>#VALUE!</v>
      </c>
      <c r="AF635" s="982" t="e">
        <f t="shared" si="328"/>
        <v>#VALUE!</v>
      </c>
      <c r="AG635" s="983">
        <f>IF(H635&gt;8,tab!C$157,tab!C$160)</f>
        <v>0.5</v>
      </c>
      <c r="AH635" s="957">
        <f t="shared" si="329"/>
        <v>0</v>
      </c>
      <c r="AI635" s="957">
        <f t="shared" si="330"/>
        <v>0</v>
      </c>
      <c r="AJ635" s="984" t="e">
        <f t="shared" si="331"/>
        <v>#VALUE!</v>
      </c>
      <c r="AK635" s="960" t="e">
        <f t="shared" si="332"/>
        <v>#VALUE!</v>
      </c>
      <c r="AL635" s="959">
        <f t="shared" si="333"/>
        <v>30</v>
      </c>
      <c r="AM635" s="959">
        <f t="shared" si="315"/>
        <v>30</v>
      </c>
      <c r="AN635" s="985">
        <f t="shared" si="334"/>
        <v>0</v>
      </c>
      <c r="AU635" s="39"/>
      <c r="AV635" s="39"/>
    </row>
    <row r="636" spans="3:48" ht="13.15" customHeight="1" x14ac:dyDescent="0.2">
      <c r="C636" s="35"/>
      <c r="D636" s="175" t="str">
        <f>IF(op!D524=0,"",op!D524)</f>
        <v/>
      </c>
      <c r="E636" s="175" t="str">
        <f>IF(op!E524=0,"",op!E524)</f>
        <v/>
      </c>
      <c r="F636" s="175" t="str">
        <f>IF(op!F524=0,"",op!F524)</f>
        <v/>
      </c>
      <c r="G636" s="38" t="str">
        <f>IF(op!G524="","",op!G524+1)</f>
        <v/>
      </c>
      <c r="H636" s="1184" t="str">
        <f>IF(op!H524=0,"",op!H524)</f>
        <v/>
      </c>
      <c r="I636" s="38" t="str">
        <f>IF(op!I524=0,"",op!I524)</f>
        <v/>
      </c>
      <c r="J636" s="177" t="str">
        <f t="shared" si="300"/>
        <v/>
      </c>
      <c r="K636" s="1185" t="str">
        <f>IF(op!K524=0,0,op!K524)</f>
        <v/>
      </c>
      <c r="L636" s="872"/>
      <c r="M636" s="860" t="str">
        <f>IF(K636="","",IF(op!M524=0,0,op!M524))</f>
        <v/>
      </c>
      <c r="N636" s="860" t="str">
        <f>IF(K636="","",IF(op!N524=0,0,op!N524))</f>
        <v/>
      </c>
      <c r="O636" s="990" t="str">
        <f t="shared" si="317"/>
        <v/>
      </c>
      <c r="P636" s="991" t="str">
        <f t="shared" si="318"/>
        <v/>
      </c>
      <c r="Q636" s="991" t="str">
        <f t="shared" si="319"/>
        <v/>
      </c>
      <c r="R636" s="872"/>
      <c r="S636" s="934" t="str">
        <f t="shared" si="324"/>
        <v/>
      </c>
      <c r="T636" s="934" t="str">
        <f t="shared" si="325"/>
        <v/>
      </c>
      <c r="U636" s="1055" t="str">
        <f t="shared" si="320"/>
        <v/>
      </c>
      <c r="V636" s="6"/>
      <c r="Z636" s="979" t="str">
        <f t="shared" si="326"/>
        <v/>
      </c>
      <c r="AA636" s="980">
        <f>+tab!$C$156</f>
        <v>0.62</v>
      </c>
      <c r="AB636" s="981" t="e">
        <f t="shared" si="321"/>
        <v>#VALUE!</v>
      </c>
      <c r="AC636" s="981" t="e">
        <f t="shared" si="322"/>
        <v>#VALUE!</v>
      </c>
      <c r="AD636" s="981" t="e">
        <f t="shared" si="323"/>
        <v>#VALUE!</v>
      </c>
      <c r="AE636" s="982" t="e">
        <f t="shared" si="327"/>
        <v>#VALUE!</v>
      </c>
      <c r="AF636" s="982" t="e">
        <f t="shared" si="328"/>
        <v>#VALUE!</v>
      </c>
      <c r="AG636" s="983">
        <f>IF(H636&gt;8,tab!C$157,tab!C$160)</f>
        <v>0.5</v>
      </c>
      <c r="AH636" s="957">
        <f t="shared" si="329"/>
        <v>0</v>
      </c>
      <c r="AI636" s="957">
        <f t="shared" si="330"/>
        <v>0</v>
      </c>
      <c r="AJ636" s="984" t="e">
        <f t="shared" si="331"/>
        <v>#VALUE!</v>
      </c>
      <c r="AK636" s="960" t="e">
        <f t="shared" si="332"/>
        <v>#VALUE!</v>
      </c>
      <c r="AL636" s="959">
        <f t="shared" si="333"/>
        <v>30</v>
      </c>
      <c r="AM636" s="959">
        <f t="shared" si="315"/>
        <v>30</v>
      </c>
      <c r="AN636" s="985">
        <f t="shared" si="334"/>
        <v>0</v>
      </c>
      <c r="AU636" s="39"/>
      <c r="AV636" s="39"/>
    </row>
    <row r="637" spans="3:48" ht="13.15" customHeight="1" x14ac:dyDescent="0.2">
      <c r="C637" s="35"/>
      <c r="D637" s="175" t="str">
        <f>IF(op!D525=0,"",op!D525)</f>
        <v/>
      </c>
      <c r="E637" s="175" t="str">
        <f>IF(op!E525=0,"",op!E525)</f>
        <v/>
      </c>
      <c r="F637" s="175" t="str">
        <f>IF(op!F525=0,"",op!F525)</f>
        <v/>
      </c>
      <c r="G637" s="38" t="str">
        <f>IF(op!G525="","",op!G525+1)</f>
        <v/>
      </c>
      <c r="H637" s="1184" t="str">
        <f>IF(op!H525=0,"",op!H525)</f>
        <v/>
      </c>
      <c r="I637" s="38" t="str">
        <f>IF(op!I525=0,"",op!I525)</f>
        <v/>
      </c>
      <c r="J637" s="177" t="str">
        <f t="shared" si="300"/>
        <v/>
      </c>
      <c r="K637" s="1185" t="str">
        <f>IF(op!K525=0,0,op!K525)</f>
        <v/>
      </c>
      <c r="L637" s="872"/>
      <c r="M637" s="860" t="str">
        <f>IF(K637="","",IF(op!M525=0,0,op!M525))</f>
        <v/>
      </c>
      <c r="N637" s="860" t="str">
        <f>IF(K637="","",IF(op!N525=0,0,op!N525))</f>
        <v/>
      </c>
      <c r="O637" s="990" t="str">
        <f t="shared" si="317"/>
        <v/>
      </c>
      <c r="P637" s="991" t="str">
        <f t="shared" si="318"/>
        <v/>
      </c>
      <c r="Q637" s="991" t="str">
        <f t="shared" si="319"/>
        <v/>
      </c>
      <c r="R637" s="872"/>
      <c r="S637" s="934" t="str">
        <f t="shared" si="324"/>
        <v/>
      </c>
      <c r="T637" s="934" t="str">
        <f t="shared" si="325"/>
        <v/>
      </c>
      <c r="U637" s="1055" t="str">
        <f t="shared" si="320"/>
        <v/>
      </c>
      <c r="V637" s="6"/>
      <c r="Z637" s="979" t="str">
        <f t="shared" si="326"/>
        <v/>
      </c>
      <c r="AA637" s="980">
        <f>+tab!$C$156</f>
        <v>0.62</v>
      </c>
      <c r="AB637" s="981" t="e">
        <f t="shared" si="321"/>
        <v>#VALUE!</v>
      </c>
      <c r="AC637" s="981" t="e">
        <f t="shared" si="322"/>
        <v>#VALUE!</v>
      </c>
      <c r="AD637" s="981" t="e">
        <f t="shared" si="323"/>
        <v>#VALUE!</v>
      </c>
      <c r="AE637" s="982" t="e">
        <f t="shared" si="327"/>
        <v>#VALUE!</v>
      </c>
      <c r="AF637" s="982" t="e">
        <f t="shared" si="328"/>
        <v>#VALUE!</v>
      </c>
      <c r="AG637" s="983">
        <f>IF(H637&gt;8,tab!C$157,tab!C$160)</f>
        <v>0.5</v>
      </c>
      <c r="AH637" s="957">
        <f t="shared" si="329"/>
        <v>0</v>
      </c>
      <c r="AI637" s="957">
        <f t="shared" si="330"/>
        <v>0</v>
      </c>
      <c r="AJ637" s="984" t="e">
        <f t="shared" si="331"/>
        <v>#VALUE!</v>
      </c>
      <c r="AK637" s="960" t="e">
        <f t="shared" si="332"/>
        <v>#VALUE!</v>
      </c>
      <c r="AL637" s="959">
        <f t="shared" si="333"/>
        <v>30</v>
      </c>
      <c r="AM637" s="959">
        <f t="shared" si="315"/>
        <v>30</v>
      </c>
      <c r="AN637" s="985">
        <f t="shared" si="334"/>
        <v>0</v>
      </c>
      <c r="AU637" s="39"/>
      <c r="AV637" s="39"/>
    </row>
    <row r="638" spans="3:48" ht="13.15" customHeight="1" x14ac:dyDescent="0.2">
      <c r="C638" s="35"/>
      <c r="D638" s="175" t="str">
        <f>IF(op!D526=0,"",op!D526)</f>
        <v/>
      </c>
      <c r="E638" s="175" t="str">
        <f>IF(op!E526=0,"",op!E526)</f>
        <v/>
      </c>
      <c r="F638" s="175" t="str">
        <f>IF(op!F526=0,"",op!F526)</f>
        <v/>
      </c>
      <c r="G638" s="38" t="str">
        <f>IF(op!G526="","",op!G526+1)</f>
        <v/>
      </c>
      <c r="H638" s="1184" t="str">
        <f>IF(op!H526=0,"",op!H526)</f>
        <v/>
      </c>
      <c r="I638" s="38" t="str">
        <f>IF(op!I526=0,"",op!I526)</f>
        <v/>
      </c>
      <c r="J638" s="177" t="str">
        <f t="shared" si="300"/>
        <v/>
      </c>
      <c r="K638" s="1185" t="str">
        <f>IF(op!K526=0,0,op!K526)</f>
        <v/>
      </c>
      <c r="L638" s="872"/>
      <c r="M638" s="860" t="str">
        <f>IF(K638="","",IF(op!M526=0,0,op!M526))</f>
        <v/>
      </c>
      <c r="N638" s="860" t="str">
        <f>IF(K638="","",IF(op!N526=0,0,op!N526))</f>
        <v/>
      </c>
      <c r="O638" s="990" t="str">
        <f t="shared" si="317"/>
        <v/>
      </c>
      <c r="P638" s="991" t="str">
        <f t="shared" si="318"/>
        <v/>
      </c>
      <c r="Q638" s="991" t="str">
        <f t="shared" si="319"/>
        <v/>
      </c>
      <c r="R638" s="872"/>
      <c r="S638" s="934" t="str">
        <f t="shared" si="324"/>
        <v/>
      </c>
      <c r="T638" s="934" t="str">
        <f t="shared" si="325"/>
        <v/>
      </c>
      <c r="U638" s="1055" t="str">
        <f t="shared" si="320"/>
        <v/>
      </c>
      <c r="V638" s="6"/>
      <c r="Z638" s="979" t="str">
        <f t="shared" si="326"/>
        <v/>
      </c>
      <c r="AA638" s="980">
        <f>+tab!$C$156</f>
        <v>0.62</v>
      </c>
      <c r="AB638" s="981" t="e">
        <f t="shared" si="321"/>
        <v>#VALUE!</v>
      </c>
      <c r="AC638" s="981" t="e">
        <f t="shared" si="322"/>
        <v>#VALUE!</v>
      </c>
      <c r="AD638" s="981" t="e">
        <f t="shared" si="323"/>
        <v>#VALUE!</v>
      </c>
      <c r="AE638" s="982" t="e">
        <f t="shared" si="327"/>
        <v>#VALUE!</v>
      </c>
      <c r="AF638" s="982" t="e">
        <f t="shared" si="328"/>
        <v>#VALUE!</v>
      </c>
      <c r="AG638" s="983">
        <f>IF(H638&gt;8,tab!C$157,tab!C$160)</f>
        <v>0.5</v>
      </c>
      <c r="AH638" s="957">
        <f t="shared" si="329"/>
        <v>0</v>
      </c>
      <c r="AI638" s="957">
        <f t="shared" si="330"/>
        <v>0</v>
      </c>
      <c r="AJ638" s="984" t="e">
        <f t="shared" si="331"/>
        <v>#VALUE!</v>
      </c>
      <c r="AK638" s="960" t="e">
        <f t="shared" si="332"/>
        <v>#VALUE!</v>
      </c>
      <c r="AL638" s="959">
        <f t="shared" si="333"/>
        <v>30</v>
      </c>
      <c r="AM638" s="959">
        <f t="shared" si="315"/>
        <v>30</v>
      </c>
      <c r="AN638" s="985">
        <f t="shared" si="334"/>
        <v>0</v>
      </c>
      <c r="AU638" s="39"/>
      <c r="AV638" s="39"/>
    </row>
    <row r="639" spans="3:48" ht="13.15" customHeight="1" x14ac:dyDescent="0.2">
      <c r="C639" s="35"/>
      <c r="D639" s="175" t="str">
        <f>IF(op!D527=0,"",op!D527)</f>
        <v/>
      </c>
      <c r="E639" s="175" t="str">
        <f>IF(op!E527=0,"",op!E527)</f>
        <v/>
      </c>
      <c r="F639" s="175" t="str">
        <f>IF(op!F527=0,"",op!F527)</f>
        <v/>
      </c>
      <c r="G639" s="38" t="str">
        <f>IF(op!G527="","",op!G527+1)</f>
        <v/>
      </c>
      <c r="H639" s="1184" t="str">
        <f>IF(op!H527=0,"",op!H527)</f>
        <v/>
      </c>
      <c r="I639" s="38" t="str">
        <f>IF(op!I527=0,"",op!I527)</f>
        <v/>
      </c>
      <c r="J639" s="177" t="str">
        <f t="shared" si="300"/>
        <v/>
      </c>
      <c r="K639" s="1185" t="str">
        <f>IF(op!K527=0,0,op!K527)</f>
        <v/>
      </c>
      <c r="L639" s="872"/>
      <c r="M639" s="860" t="str">
        <f>IF(K639="","",IF(op!M527=0,0,op!M527))</f>
        <v/>
      </c>
      <c r="N639" s="860" t="str">
        <f>IF(K639="","",IF(op!N527=0,0,op!N527))</f>
        <v/>
      </c>
      <c r="O639" s="990" t="str">
        <f t="shared" si="317"/>
        <v/>
      </c>
      <c r="P639" s="991" t="str">
        <f t="shared" si="318"/>
        <v/>
      </c>
      <c r="Q639" s="991" t="str">
        <f t="shared" si="319"/>
        <v/>
      </c>
      <c r="R639" s="872"/>
      <c r="S639" s="934" t="str">
        <f t="shared" si="324"/>
        <v/>
      </c>
      <c r="T639" s="934" t="str">
        <f t="shared" si="325"/>
        <v/>
      </c>
      <c r="U639" s="1055" t="str">
        <f t="shared" si="320"/>
        <v/>
      </c>
      <c r="V639" s="6"/>
      <c r="Z639" s="979" t="str">
        <f t="shared" si="326"/>
        <v/>
      </c>
      <c r="AA639" s="980">
        <f>+tab!$C$156</f>
        <v>0.62</v>
      </c>
      <c r="AB639" s="981" t="e">
        <f t="shared" si="321"/>
        <v>#VALUE!</v>
      </c>
      <c r="AC639" s="981" t="e">
        <f t="shared" si="322"/>
        <v>#VALUE!</v>
      </c>
      <c r="AD639" s="981" t="e">
        <f t="shared" si="323"/>
        <v>#VALUE!</v>
      </c>
      <c r="AE639" s="982" t="e">
        <f t="shared" si="327"/>
        <v>#VALUE!</v>
      </c>
      <c r="AF639" s="982" t="e">
        <f t="shared" si="328"/>
        <v>#VALUE!</v>
      </c>
      <c r="AG639" s="983">
        <f>IF(H639&gt;8,tab!C$157,tab!C$160)</f>
        <v>0.5</v>
      </c>
      <c r="AH639" s="957">
        <f t="shared" si="329"/>
        <v>0</v>
      </c>
      <c r="AI639" s="957">
        <f t="shared" si="330"/>
        <v>0</v>
      </c>
      <c r="AJ639" s="984" t="e">
        <f t="shared" si="331"/>
        <v>#VALUE!</v>
      </c>
      <c r="AK639" s="960" t="e">
        <f t="shared" si="332"/>
        <v>#VALUE!</v>
      </c>
      <c r="AL639" s="959">
        <f t="shared" si="333"/>
        <v>30</v>
      </c>
      <c r="AM639" s="959">
        <f t="shared" si="315"/>
        <v>30</v>
      </c>
      <c r="AN639" s="985">
        <f t="shared" si="334"/>
        <v>0</v>
      </c>
      <c r="AU639" s="39"/>
      <c r="AV639" s="39"/>
    </row>
    <row r="640" spans="3:48" ht="13.15" customHeight="1" x14ac:dyDescent="0.2">
      <c r="C640" s="35"/>
      <c r="D640" s="175" t="str">
        <f>IF(op!D528=0,"",op!D528)</f>
        <v/>
      </c>
      <c r="E640" s="175" t="str">
        <f>IF(op!E528=0,"",op!E528)</f>
        <v/>
      </c>
      <c r="F640" s="175" t="str">
        <f>IF(op!F528=0,"",op!F528)</f>
        <v/>
      </c>
      <c r="G640" s="38" t="str">
        <f>IF(op!G528="","",op!G528+1)</f>
        <v/>
      </c>
      <c r="H640" s="1184" t="str">
        <f>IF(op!H528=0,"",op!H528)</f>
        <v/>
      </c>
      <c r="I640" s="38" t="str">
        <f>IF(op!I528=0,"",op!I528)</f>
        <v/>
      </c>
      <c r="J640" s="177" t="str">
        <f t="shared" ref="J640:J675" si="335">IF(E640="","",IF(J528=VLOOKUP(I640,Schaal2014,22,FALSE),J528,J528+1))</f>
        <v/>
      </c>
      <c r="K640" s="1185" t="str">
        <f>IF(op!K528=0,0,op!K528)</f>
        <v/>
      </c>
      <c r="L640" s="872"/>
      <c r="M640" s="860" t="str">
        <f>IF(K640="","",IF(op!M528=0,0,op!M528))</f>
        <v/>
      </c>
      <c r="N640" s="860" t="str">
        <f>IF(K640="","",IF(op!N528=0,0,op!N528))</f>
        <v/>
      </c>
      <c r="O640" s="990" t="str">
        <f t="shared" si="317"/>
        <v/>
      </c>
      <c r="P640" s="991" t="str">
        <f t="shared" si="318"/>
        <v/>
      </c>
      <c r="Q640" s="991" t="str">
        <f t="shared" si="319"/>
        <v/>
      </c>
      <c r="R640" s="872"/>
      <c r="S640" s="934" t="str">
        <f t="shared" ref="S640:S675" si="336">IF(K640="","",(1659*K640-Q640)*AC640)</f>
        <v/>
      </c>
      <c r="T640" s="934" t="str">
        <f t="shared" ref="T640:T675" si="337">IF(K640="","",(Q640*AD640)+AB640*(AE640+AF640*(1-AG640)))</f>
        <v/>
      </c>
      <c r="U640" s="1055" t="str">
        <f t="shared" si="320"/>
        <v/>
      </c>
      <c r="V640" s="6"/>
      <c r="Z640" s="979" t="str">
        <f t="shared" ref="Z640:Z675" si="338">IF(I640="","",VLOOKUP(I640,Schaal2014,J640+1,FALSE))</f>
        <v/>
      </c>
      <c r="AA640" s="980">
        <f>+tab!$C$156</f>
        <v>0.62</v>
      </c>
      <c r="AB640" s="981" t="e">
        <f t="shared" si="321"/>
        <v>#VALUE!</v>
      </c>
      <c r="AC640" s="981" t="e">
        <f t="shared" si="322"/>
        <v>#VALUE!</v>
      </c>
      <c r="AD640" s="981" t="e">
        <f t="shared" si="323"/>
        <v>#VALUE!</v>
      </c>
      <c r="AE640" s="982" t="e">
        <f t="shared" ref="AE640:AE675" si="339">O640+P640</f>
        <v>#VALUE!</v>
      </c>
      <c r="AF640" s="982" t="e">
        <f t="shared" ref="AF640:AF675" si="340">M640+N640</f>
        <v>#VALUE!</v>
      </c>
      <c r="AG640" s="983">
        <f>IF(H640&gt;8,tab!C$157,tab!C$160)</f>
        <v>0.5</v>
      </c>
      <c r="AH640" s="957">
        <f t="shared" ref="AH640:AH675" si="341">IF(G640&lt;25,0,IF(G640=25,25,IF(G640&lt;40,0,IF(G640=40,40,IF(G640&gt;=40,0)))))</f>
        <v>0</v>
      </c>
      <c r="AI640" s="957">
        <f t="shared" ref="AI640:AI671" si="342">IF(AH640=25,Z640*1.08*K640/2,IF(AH640=40,Z640*1.08*K640,IF(AH640=0,0)))</f>
        <v>0</v>
      </c>
      <c r="AJ640" s="984" t="e">
        <f t="shared" ref="AJ640:AJ675" si="343">DATE(YEAR($E$345),MONTH(H640),DAY(H640))&gt;$E$345</f>
        <v>#VALUE!</v>
      </c>
      <c r="AK640" s="960" t="e">
        <f t="shared" ref="AK640:AK671" si="344">YEAR($E$569)-YEAR(H640)-AJ640</f>
        <v>#VALUE!</v>
      </c>
      <c r="AL640" s="959">
        <f t="shared" ref="AL640:AL671" si="345">IF((H640=""),30,AK640)</f>
        <v>30</v>
      </c>
      <c r="AM640" s="959">
        <f t="shared" si="315"/>
        <v>30</v>
      </c>
      <c r="AN640" s="985">
        <f t="shared" ref="AN640:AN671" si="346">(AM640*(SUM(K640:K640)))</f>
        <v>0</v>
      </c>
      <c r="AU640" s="39"/>
      <c r="AV640" s="39"/>
    </row>
    <row r="641" spans="3:48" ht="13.15" customHeight="1" x14ac:dyDescent="0.2">
      <c r="C641" s="35"/>
      <c r="D641" s="175" t="str">
        <f>IF(op!D529=0,"",op!D529)</f>
        <v/>
      </c>
      <c r="E641" s="175" t="str">
        <f>IF(op!E529=0,"",op!E529)</f>
        <v/>
      </c>
      <c r="F641" s="175" t="str">
        <f>IF(op!F529=0,"",op!F529)</f>
        <v/>
      </c>
      <c r="G641" s="38" t="str">
        <f>IF(op!G529="","",op!G529+1)</f>
        <v/>
      </c>
      <c r="H641" s="1184" t="str">
        <f>IF(op!H529=0,"",op!H529)</f>
        <v/>
      </c>
      <c r="I641" s="38" t="str">
        <f>IF(op!I529=0,"",op!I529)</f>
        <v/>
      </c>
      <c r="J641" s="177" t="str">
        <f t="shared" si="335"/>
        <v/>
      </c>
      <c r="K641" s="1185" t="str">
        <f>IF(op!K529=0,0,op!K529)</f>
        <v/>
      </c>
      <c r="L641" s="872"/>
      <c r="M641" s="860" t="str">
        <f>IF(K641="","",IF(op!M529=0,0,op!M529))</f>
        <v/>
      </c>
      <c r="N641" s="860" t="str">
        <f>IF(K641="","",IF(op!N529=0,0,op!N529))</f>
        <v/>
      </c>
      <c r="O641" s="990" t="str">
        <f t="shared" ref="O641:O675" si="347">IF(K641="","",IF(K641*40&gt;40,40,K641*40))</f>
        <v/>
      </c>
      <c r="P641" s="991" t="str">
        <f t="shared" ref="P641:P675" si="348">IF(I641="","",IF(J641&lt;4,IF(40*K641&gt;40,40,40*K641),0))</f>
        <v/>
      </c>
      <c r="Q641" s="991" t="str">
        <f t="shared" ref="Q641:Q675" si="349">IF(K641="","",SUM(M641:P641))</f>
        <v/>
      </c>
      <c r="R641" s="872"/>
      <c r="S641" s="934" t="str">
        <f t="shared" si="336"/>
        <v/>
      </c>
      <c r="T641" s="934" t="str">
        <f t="shared" si="337"/>
        <v/>
      </c>
      <c r="U641" s="1055" t="str">
        <f t="shared" ref="U641:U675" si="350">IF(K641="","",SUM(S641:T641))</f>
        <v/>
      </c>
      <c r="V641" s="6"/>
      <c r="Z641" s="979" t="str">
        <f t="shared" si="338"/>
        <v/>
      </c>
      <c r="AA641" s="980">
        <f>+tab!$C$156</f>
        <v>0.62</v>
      </c>
      <c r="AB641" s="981" t="e">
        <f t="shared" ref="AB641:AB675" si="351">Z641*12/1659</f>
        <v>#VALUE!</v>
      </c>
      <c r="AC641" s="981" t="e">
        <f t="shared" ref="AC641:AC675" si="352">Z641*12*(1+AA641)/1659</f>
        <v>#VALUE!</v>
      </c>
      <c r="AD641" s="981" t="e">
        <f t="shared" ref="AD641:AD675" si="353">AC641-AB641</f>
        <v>#VALUE!</v>
      </c>
      <c r="AE641" s="982" t="e">
        <f t="shared" si="339"/>
        <v>#VALUE!</v>
      </c>
      <c r="AF641" s="982" t="e">
        <f t="shared" si="340"/>
        <v>#VALUE!</v>
      </c>
      <c r="AG641" s="983">
        <f>IF(H641&gt;8,tab!C$157,tab!C$160)</f>
        <v>0.5</v>
      </c>
      <c r="AH641" s="957">
        <f t="shared" si="341"/>
        <v>0</v>
      </c>
      <c r="AI641" s="957">
        <f t="shared" si="342"/>
        <v>0</v>
      </c>
      <c r="AJ641" s="984" t="e">
        <f t="shared" si="343"/>
        <v>#VALUE!</v>
      </c>
      <c r="AK641" s="960" t="e">
        <f t="shared" si="344"/>
        <v>#VALUE!</v>
      </c>
      <c r="AL641" s="959">
        <f t="shared" si="345"/>
        <v>30</v>
      </c>
      <c r="AM641" s="959">
        <f t="shared" si="315"/>
        <v>30</v>
      </c>
      <c r="AN641" s="985">
        <f t="shared" si="346"/>
        <v>0</v>
      </c>
      <c r="AU641" s="39"/>
      <c r="AV641" s="39"/>
    </row>
    <row r="642" spans="3:48" ht="13.15" customHeight="1" x14ac:dyDescent="0.2">
      <c r="C642" s="35"/>
      <c r="D642" s="175" t="str">
        <f>IF(op!D530=0,"",op!D530)</f>
        <v/>
      </c>
      <c r="E642" s="175" t="str">
        <f>IF(op!E530=0,"",op!E530)</f>
        <v/>
      </c>
      <c r="F642" s="175" t="str">
        <f>IF(op!F530=0,"",op!F530)</f>
        <v/>
      </c>
      <c r="G642" s="38" t="str">
        <f>IF(op!G530="","",op!G530+1)</f>
        <v/>
      </c>
      <c r="H642" s="1184" t="str">
        <f>IF(op!H530=0,"",op!H530)</f>
        <v/>
      </c>
      <c r="I642" s="38" t="str">
        <f>IF(op!I530=0,"",op!I530)</f>
        <v/>
      </c>
      <c r="J642" s="177" t="str">
        <f t="shared" si="335"/>
        <v/>
      </c>
      <c r="K642" s="1185" t="str">
        <f>IF(op!K530=0,0,op!K530)</f>
        <v/>
      </c>
      <c r="L642" s="872"/>
      <c r="M642" s="860" t="str">
        <f>IF(K642="","",IF(op!M530=0,0,op!M530))</f>
        <v/>
      </c>
      <c r="N642" s="860" t="str">
        <f>IF(K642="","",IF(op!N530=0,0,op!N530))</f>
        <v/>
      </c>
      <c r="O642" s="990" t="str">
        <f t="shared" si="347"/>
        <v/>
      </c>
      <c r="P642" s="991" t="str">
        <f t="shared" si="348"/>
        <v/>
      </c>
      <c r="Q642" s="991" t="str">
        <f t="shared" si="349"/>
        <v/>
      </c>
      <c r="R642" s="872"/>
      <c r="S642" s="934" t="str">
        <f t="shared" si="336"/>
        <v/>
      </c>
      <c r="T642" s="934" t="str">
        <f t="shared" si="337"/>
        <v/>
      </c>
      <c r="U642" s="1055" t="str">
        <f t="shared" si="350"/>
        <v/>
      </c>
      <c r="V642" s="6"/>
      <c r="Z642" s="979" t="str">
        <f t="shared" si="338"/>
        <v/>
      </c>
      <c r="AA642" s="980">
        <f>+tab!$C$156</f>
        <v>0.62</v>
      </c>
      <c r="AB642" s="981" t="e">
        <f t="shared" si="351"/>
        <v>#VALUE!</v>
      </c>
      <c r="AC642" s="981" t="e">
        <f t="shared" si="352"/>
        <v>#VALUE!</v>
      </c>
      <c r="AD642" s="981" t="e">
        <f t="shared" si="353"/>
        <v>#VALUE!</v>
      </c>
      <c r="AE642" s="982" t="e">
        <f t="shared" si="339"/>
        <v>#VALUE!</v>
      </c>
      <c r="AF642" s="982" t="e">
        <f t="shared" si="340"/>
        <v>#VALUE!</v>
      </c>
      <c r="AG642" s="983">
        <f>IF(H642&gt;8,tab!C$157,tab!C$160)</f>
        <v>0.5</v>
      </c>
      <c r="AH642" s="957">
        <f t="shared" si="341"/>
        <v>0</v>
      </c>
      <c r="AI642" s="957">
        <f t="shared" si="342"/>
        <v>0</v>
      </c>
      <c r="AJ642" s="984" t="e">
        <f t="shared" si="343"/>
        <v>#VALUE!</v>
      </c>
      <c r="AK642" s="960" t="e">
        <f t="shared" si="344"/>
        <v>#VALUE!</v>
      </c>
      <c r="AL642" s="959">
        <f t="shared" si="345"/>
        <v>30</v>
      </c>
      <c r="AM642" s="959">
        <f t="shared" si="315"/>
        <v>30</v>
      </c>
      <c r="AN642" s="985">
        <f t="shared" si="346"/>
        <v>0</v>
      </c>
      <c r="AU642" s="39"/>
      <c r="AV642" s="39"/>
    </row>
    <row r="643" spans="3:48" ht="13.15" customHeight="1" x14ac:dyDescent="0.2">
      <c r="C643" s="35"/>
      <c r="D643" s="175" t="str">
        <f>IF(op!D531=0,"",op!D531)</f>
        <v/>
      </c>
      <c r="E643" s="175" t="str">
        <f>IF(op!E531=0,"",op!E531)</f>
        <v/>
      </c>
      <c r="F643" s="175" t="str">
        <f>IF(op!F531=0,"",op!F531)</f>
        <v/>
      </c>
      <c r="G643" s="38" t="str">
        <f>IF(op!G531="","",op!G531+1)</f>
        <v/>
      </c>
      <c r="H643" s="1184" t="str">
        <f>IF(op!H531=0,"",op!H531)</f>
        <v/>
      </c>
      <c r="I643" s="38" t="str">
        <f>IF(op!I531=0,"",op!I531)</f>
        <v/>
      </c>
      <c r="J643" s="177" t="str">
        <f t="shared" si="335"/>
        <v/>
      </c>
      <c r="K643" s="1185" t="str">
        <f>IF(op!K531=0,0,op!K531)</f>
        <v/>
      </c>
      <c r="L643" s="872"/>
      <c r="M643" s="860" t="str">
        <f>IF(K643="","",IF(op!M531=0,0,op!M531))</f>
        <v/>
      </c>
      <c r="N643" s="860" t="str">
        <f>IF(K643="","",IF(op!N531=0,0,op!N531))</f>
        <v/>
      </c>
      <c r="O643" s="990" t="str">
        <f t="shared" si="347"/>
        <v/>
      </c>
      <c r="P643" s="991" t="str">
        <f t="shared" si="348"/>
        <v/>
      </c>
      <c r="Q643" s="991" t="str">
        <f t="shared" si="349"/>
        <v/>
      </c>
      <c r="R643" s="872"/>
      <c r="S643" s="934" t="str">
        <f t="shared" si="336"/>
        <v/>
      </c>
      <c r="T643" s="934" t="str">
        <f t="shared" si="337"/>
        <v/>
      </c>
      <c r="U643" s="1055" t="str">
        <f t="shared" si="350"/>
        <v/>
      </c>
      <c r="V643" s="6"/>
      <c r="Z643" s="979" t="str">
        <f t="shared" si="338"/>
        <v/>
      </c>
      <c r="AA643" s="980">
        <f>+tab!$C$156</f>
        <v>0.62</v>
      </c>
      <c r="AB643" s="981" t="e">
        <f t="shared" si="351"/>
        <v>#VALUE!</v>
      </c>
      <c r="AC643" s="981" t="e">
        <f t="shared" si="352"/>
        <v>#VALUE!</v>
      </c>
      <c r="AD643" s="981" t="e">
        <f t="shared" si="353"/>
        <v>#VALUE!</v>
      </c>
      <c r="AE643" s="982" t="e">
        <f t="shared" si="339"/>
        <v>#VALUE!</v>
      </c>
      <c r="AF643" s="982" t="e">
        <f t="shared" si="340"/>
        <v>#VALUE!</v>
      </c>
      <c r="AG643" s="983">
        <f>IF(H643&gt;8,tab!C$157,tab!C$160)</f>
        <v>0.5</v>
      </c>
      <c r="AH643" s="957">
        <f t="shared" si="341"/>
        <v>0</v>
      </c>
      <c r="AI643" s="957">
        <f t="shared" si="342"/>
        <v>0</v>
      </c>
      <c r="AJ643" s="984" t="e">
        <f t="shared" si="343"/>
        <v>#VALUE!</v>
      </c>
      <c r="AK643" s="960" t="e">
        <f t="shared" si="344"/>
        <v>#VALUE!</v>
      </c>
      <c r="AL643" s="959">
        <f t="shared" si="345"/>
        <v>30</v>
      </c>
      <c r="AM643" s="959">
        <f t="shared" si="315"/>
        <v>30</v>
      </c>
      <c r="AN643" s="985">
        <f t="shared" si="346"/>
        <v>0</v>
      </c>
      <c r="AU643" s="39"/>
      <c r="AV643" s="39"/>
    </row>
    <row r="644" spans="3:48" ht="13.15" customHeight="1" x14ac:dyDescent="0.2">
      <c r="C644" s="35"/>
      <c r="D644" s="175" t="str">
        <f>IF(op!D532=0,"",op!D532)</f>
        <v/>
      </c>
      <c r="E644" s="175" t="str">
        <f>IF(op!E532=0,"",op!E532)</f>
        <v/>
      </c>
      <c r="F644" s="175" t="str">
        <f>IF(op!F532=0,"",op!F532)</f>
        <v/>
      </c>
      <c r="G644" s="38" t="str">
        <f>IF(op!G532="","",op!G532+1)</f>
        <v/>
      </c>
      <c r="H644" s="1184" t="str">
        <f>IF(op!H532=0,"",op!H532)</f>
        <v/>
      </c>
      <c r="I644" s="38" t="str">
        <f>IF(op!I532=0,"",op!I532)</f>
        <v/>
      </c>
      <c r="J644" s="177" t="str">
        <f t="shared" si="335"/>
        <v/>
      </c>
      <c r="K644" s="1185" t="str">
        <f>IF(op!K532=0,0,op!K532)</f>
        <v/>
      </c>
      <c r="L644" s="872"/>
      <c r="M644" s="860" t="str">
        <f>IF(K644="","",IF(op!M532=0,0,op!M532))</f>
        <v/>
      </c>
      <c r="N644" s="860" t="str">
        <f>IF(K644="","",IF(op!N532=0,0,op!N532))</f>
        <v/>
      </c>
      <c r="O644" s="990" t="str">
        <f t="shared" si="347"/>
        <v/>
      </c>
      <c r="P644" s="991" t="str">
        <f t="shared" si="348"/>
        <v/>
      </c>
      <c r="Q644" s="991" t="str">
        <f t="shared" si="349"/>
        <v/>
      </c>
      <c r="R644" s="872"/>
      <c r="S644" s="934" t="str">
        <f t="shared" si="336"/>
        <v/>
      </c>
      <c r="T644" s="934" t="str">
        <f t="shared" si="337"/>
        <v/>
      </c>
      <c r="U644" s="1055" t="str">
        <f t="shared" si="350"/>
        <v/>
      </c>
      <c r="V644" s="6"/>
      <c r="Z644" s="979" t="str">
        <f t="shared" si="338"/>
        <v/>
      </c>
      <c r="AA644" s="980">
        <f>+tab!$C$156</f>
        <v>0.62</v>
      </c>
      <c r="AB644" s="981" t="e">
        <f t="shared" si="351"/>
        <v>#VALUE!</v>
      </c>
      <c r="AC644" s="981" t="e">
        <f t="shared" si="352"/>
        <v>#VALUE!</v>
      </c>
      <c r="AD644" s="981" t="e">
        <f t="shared" si="353"/>
        <v>#VALUE!</v>
      </c>
      <c r="AE644" s="982" t="e">
        <f t="shared" si="339"/>
        <v>#VALUE!</v>
      </c>
      <c r="AF644" s="982" t="e">
        <f t="shared" si="340"/>
        <v>#VALUE!</v>
      </c>
      <c r="AG644" s="983">
        <f>IF(H644&gt;8,tab!C$157,tab!C$160)</f>
        <v>0.5</v>
      </c>
      <c r="AH644" s="957">
        <f t="shared" si="341"/>
        <v>0</v>
      </c>
      <c r="AI644" s="957">
        <f t="shared" si="342"/>
        <v>0</v>
      </c>
      <c r="AJ644" s="984" t="e">
        <f t="shared" si="343"/>
        <v>#VALUE!</v>
      </c>
      <c r="AK644" s="960" t="e">
        <f t="shared" si="344"/>
        <v>#VALUE!</v>
      </c>
      <c r="AL644" s="959">
        <f t="shared" si="345"/>
        <v>30</v>
      </c>
      <c r="AM644" s="959">
        <f t="shared" si="315"/>
        <v>30</v>
      </c>
      <c r="AN644" s="985">
        <f t="shared" si="346"/>
        <v>0</v>
      </c>
      <c r="AU644" s="39"/>
      <c r="AV644" s="39"/>
    </row>
    <row r="645" spans="3:48" ht="13.15" customHeight="1" x14ac:dyDescent="0.2">
      <c r="C645" s="35"/>
      <c r="D645" s="175" t="str">
        <f>IF(op!D533=0,"",op!D533)</f>
        <v/>
      </c>
      <c r="E645" s="175" t="str">
        <f>IF(op!E533=0,"",op!E533)</f>
        <v/>
      </c>
      <c r="F645" s="175" t="str">
        <f>IF(op!F533=0,"",op!F533)</f>
        <v/>
      </c>
      <c r="G645" s="38" t="str">
        <f>IF(op!G533="","",op!G533+1)</f>
        <v/>
      </c>
      <c r="H645" s="1184" t="str">
        <f>IF(op!H533=0,"",op!H533)</f>
        <v/>
      </c>
      <c r="I645" s="38" t="str">
        <f>IF(op!I533=0,"",op!I533)</f>
        <v/>
      </c>
      <c r="J645" s="177" t="str">
        <f t="shared" si="335"/>
        <v/>
      </c>
      <c r="K645" s="1185" t="str">
        <f>IF(op!K533=0,0,op!K533)</f>
        <v/>
      </c>
      <c r="L645" s="872"/>
      <c r="M645" s="860" t="str">
        <f>IF(K645="","",IF(op!M533=0,0,op!M533))</f>
        <v/>
      </c>
      <c r="N645" s="860" t="str">
        <f>IF(K645="","",IF(op!N533=0,0,op!N533))</f>
        <v/>
      </c>
      <c r="O645" s="990" t="str">
        <f t="shared" si="347"/>
        <v/>
      </c>
      <c r="P645" s="991" t="str">
        <f t="shared" si="348"/>
        <v/>
      </c>
      <c r="Q645" s="991" t="str">
        <f t="shared" si="349"/>
        <v/>
      </c>
      <c r="R645" s="872"/>
      <c r="S645" s="934" t="str">
        <f t="shared" si="336"/>
        <v/>
      </c>
      <c r="T645" s="934" t="str">
        <f t="shared" si="337"/>
        <v/>
      </c>
      <c r="U645" s="1055" t="str">
        <f t="shared" si="350"/>
        <v/>
      </c>
      <c r="V645" s="6"/>
      <c r="Z645" s="979" t="str">
        <f t="shared" si="338"/>
        <v/>
      </c>
      <c r="AA645" s="980">
        <f>+tab!$C$156</f>
        <v>0.62</v>
      </c>
      <c r="AB645" s="981" t="e">
        <f t="shared" si="351"/>
        <v>#VALUE!</v>
      </c>
      <c r="AC645" s="981" t="e">
        <f t="shared" si="352"/>
        <v>#VALUE!</v>
      </c>
      <c r="AD645" s="981" t="e">
        <f t="shared" si="353"/>
        <v>#VALUE!</v>
      </c>
      <c r="AE645" s="982" t="e">
        <f t="shared" si="339"/>
        <v>#VALUE!</v>
      </c>
      <c r="AF645" s="982" t="e">
        <f t="shared" si="340"/>
        <v>#VALUE!</v>
      </c>
      <c r="AG645" s="983">
        <f>IF(H645&gt;8,tab!C$157,tab!C$160)</f>
        <v>0.5</v>
      </c>
      <c r="AH645" s="957">
        <f t="shared" si="341"/>
        <v>0</v>
      </c>
      <c r="AI645" s="957">
        <f t="shared" si="342"/>
        <v>0</v>
      </c>
      <c r="AJ645" s="984" t="e">
        <f t="shared" si="343"/>
        <v>#VALUE!</v>
      </c>
      <c r="AK645" s="960" t="e">
        <f t="shared" si="344"/>
        <v>#VALUE!</v>
      </c>
      <c r="AL645" s="959">
        <f t="shared" si="345"/>
        <v>30</v>
      </c>
      <c r="AM645" s="959">
        <f t="shared" si="315"/>
        <v>30</v>
      </c>
      <c r="AN645" s="985">
        <f t="shared" si="346"/>
        <v>0</v>
      </c>
      <c r="AU645" s="39"/>
      <c r="AV645" s="39"/>
    </row>
    <row r="646" spans="3:48" ht="13.15" customHeight="1" x14ac:dyDescent="0.2">
      <c r="C646" s="35"/>
      <c r="D646" s="175" t="str">
        <f>IF(op!D534=0,"",op!D534)</f>
        <v/>
      </c>
      <c r="E646" s="175" t="str">
        <f>IF(op!E534=0,"",op!E534)</f>
        <v/>
      </c>
      <c r="F646" s="175" t="str">
        <f>IF(op!F534=0,"",op!F534)</f>
        <v/>
      </c>
      <c r="G646" s="38" t="str">
        <f>IF(op!G534="","",op!G534+1)</f>
        <v/>
      </c>
      <c r="H646" s="1184" t="str">
        <f>IF(op!H534=0,"",op!H534)</f>
        <v/>
      </c>
      <c r="I646" s="38" t="str">
        <f>IF(op!I534=0,"",op!I534)</f>
        <v/>
      </c>
      <c r="J646" s="177" t="str">
        <f t="shared" si="335"/>
        <v/>
      </c>
      <c r="K646" s="1185" t="str">
        <f>IF(op!K534=0,0,op!K534)</f>
        <v/>
      </c>
      <c r="L646" s="872"/>
      <c r="M646" s="860" t="str">
        <f>IF(K646="","",IF(op!M534=0,0,op!M534))</f>
        <v/>
      </c>
      <c r="N646" s="860" t="str">
        <f>IF(K646="","",IF(op!N534=0,0,op!N534))</f>
        <v/>
      </c>
      <c r="O646" s="990" t="str">
        <f t="shared" si="347"/>
        <v/>
      </c>
      <c r="P646" s="991" t="str">
        <f t="shared" si="348"/>
        <v/>
      </c>
      <c r="Q646" s="991" t="str">
        <f t="shared" si="349"/>
        <v/>
      </c>
      <c r="R646" s="872"/>
      <c r="S646" s="934" t="str">
        <f t="shared" si="336"/>
        <v/>
      </c>
      <c r="T646" s="934" t="str">
        <f t="shared" si="337"/>
        <v/>
      </c>
      <c r="U646" s="1055" t="str">
        <f t="shared" si="350"/>
        <v/>
      </c>
      <c r="V646" s="6"/>
      <c r="Z646" s="979" t="str">
        <f t="shared" si="338"/>
        <v/>
      </c>
      <c r="AA646" s="980">
        <f>+tab!$C$156</f>
        <v>0.62</v>
      </c>
      <c r="AB646" s="981" t="e">
        <f t="shared" si="351"/>
        <v>#VALUE!</v>
      </c>
      <c r="AC646" s="981" t="e">
        <f t="shared" si="352"/>
        <v>#VALUE!</v>
      </c>
      <c r="AD646" s="981" t="e">
        <f t="shared" si="353"/>
        <v>#VALUE!</v>
      </c>
      <c r="AE646" s="982" t="e">
        <f t="shared" si="339"/>
        <v>#VALUE!</v>
      </c>
      <c r="AF646" s="982" t="e">
        <f t="shared" si="340"/>
        <v>#VALUE!</v>
      </c>
      <c r="AG646" s="983">
        <f>IF(H646&gt;8,tab!C$157,tab!C$160)</f>
        <v>0.5</v>
      </c>
      <c r="AH646" s="957">
        <f t="shared" si="341"/>
        <v>0</v>
      </c>
      <c r="AI646" s="957">
        <f t="shared" si="342"/>
        <v>0</v>
      </c>
      <c r="AJ646" s="984" t="e">
        <f t="shared" si="343"/>
        <v>#VALUE!</v>
      </c>
      <c r="AK646" s="960" t="e">
        <f t="shared" si="344"/>
        <v>#VALUE!</v>
      </c>
      <c r="AL646" s="959">
        <f t="shared" si="345"/>
        <v>30</v>
      </c>
      <c r="AM646" s="959">
        <f t="shared" si="315"/>
        <v>30</v>
      </c>
      <c r="AN646" s="985">
        <f t="shared" si="346"/>
        <v>0</v>
      </c>
      <c r="AU646" s="39"/>
      <c r="AV646" s="39"/>
    </row>
    <row r="647" spans="3:48" ht="13.15" customHeight="1" x14ac:dyDescent="0.2">
      <c r="C647" s="35"/>
      <c r="D647" s="175" t="str">
        <f>IF(op!D535=0,"",op!D535)</f>
        <v/>
      </c>
      <c r="E647" s="175" t="str">
        <f>IF(op!E535=0,"",op!E535)</f>
        <v/>
      </c>
      <c r="F647" s="175" t="str">
        <f>IF(op!F535=0,"",op!F535)</f>
        <v/>
      </c>
      <c r="G647" s="38" t="str">
        <f>IF(op!G535="","",op!G535+1)</f>
        <v/>
      </c>
      <c r="H647" s="1184" t="str">
        <f>IF(op!H535=0,"",op!H535)</f>
        <v/>
      </c>
      <c r="I647" s="38" t="str">
        <f>IF(op!I535=0,"",op!I535)</f>
        <v/>
      </c>
      <c r="J647" s="177" t="str">
        <f t="shared" si="335"/>
        <v/>
      </c>
      <c r="K647" s="1185" t="str">
        <f>IF(op!K535=0,0,op!K535)</f>
        <v/>
      </c>
      <c r="L647" s="872"/>
      <c r="M647" s="860" t="str">
        <f>IF(K647="","",IF(op!M535=0,0,op!M535))</f>
        <v/>
      </c>
      <c r="N647" s="860" t="str">
        <f>IF(K647="","",IF(op!N535=0,0,op!N535))</f>
        <v/>
      </c>
      <c r="O647" s="990" t="str">
        <f t="shared" si="347"/>
        <v/>
      </c>
      <c r="P647" s="991" t="str">
        <f t="shared" si="348"/>
        <v/>
      </c>
      <c r="Q647" s="991" t="str">
        <f t="shared" si="349"/>
        <v/>
      </c>
      <c r="R647" s="872"/>
      <c r="S647" s="934" t="str">
        <f t="shared" si="336"/>
        <v/>
      </c>
      <c r="T647" s="934" t="str">
        <f t="shared" si="337"/>
        <v/>
      </c>
      <c r="U647" s="1055" t="str">
        <f t="shared" si="350"/>
        <v/>
      </c>
      <c r="V647" s="6"/>
      <c r="Z647" s="979" t="str">
        <f t="shared" si="338"/>
        <v/>
      </c>
      <c r="AA647" s="980">
        <f>+tab!$C$156</f>
        <v>0.62</v>
      </c>
      <c r="AB647" s="981" t="e">
        <f t="shared" si="351"/>
        <v>#VALUE!</v>
      </c>
      <c r="AC647" s="981" t="e">
        <f t="shared" si="352"/>
        <v>#VALUE!</v>
      </c>
      <c r="AD647" s="981" t="e">
        <f t="shared" si="353"/>
        <v>#VALUE!</v>
      </c>
      <c r="AE647" s="982" t="e">
        <f t="shared" si="339"/>
        <v>#VALUE!</v>
      </c>
      <c r="AF647" s="982" t="e">
        <f t="shared" si="340"/>
        <v>#VALUE!</v>
      </c>
      <c r="AG647" s="983">
        <f>IF(H647&gt;8,tab!C$157,tab!C$160)</f>
        <v>0.5</v>
      </c>
      <c r="AH647" s="957">
        <f t="shared" si="341"/>
        <v>0</v>
      </c>
      <c r="AI647" s="957">
        <f t="shared" si="342"/>
        <v>0</v>
      </c>
      <c r="AJ647" s="984" t="e">
        <f t="shared" si="343"/>
        <v>#VALUE!</v>
      </c>
      <c r="AK647" s="960" t="e">
        <f t="shared" si="344"/>
        <v>#VALUE!</v>
      </c>
      <c r="AL647" s="959">
        <f t="shared" si="345"/>
        <v>30</v>
      </c>
      <c r="AM647" s="959">
        <f t="shared" si="315"/>
        <v>30</v>
      </c>
      <c r="AN647" s="985">
        <f t="shared" si="346"/>
        <v>0</v>
      </c>
      <c r="AU647" s="39"/>
      <c r="AV647" s="39"/>
    </row>
    <row r="648" spans="3:48" ht="13.15" customHeight="1" x14ac:dyDescent="0.2">
      <c r="C648" s="35"/>
      <c r="D648" s="175" t="str">
        <f>IF(op!D536=0,"",op!D536)</f>
        <v/>
      </c>
      <c r="E648" s="175" t="str">
        <f>IF(op!E536=0,"",op!E536)</f>
        <v/>
      </c>
      <c r="F648" s="175" t="str">
        <f>IF(op!F536=0,"",op!F536)</f>
        <v/>
      </c>
      <c r="G648" s="38" t="str">
        <f>IF(op!G536="","",op!G536+1)</f>
        <v/>
      </c>
      <c r="H648" s="1184" t="str">
        <f>IF(op!H536=0,"",op!H536)</f>
        <v/>
      </c>
      <c r="I648" s="38" t="str">
        <f>IF(op!I536=0,"",op!I536)</f>
        <v/>
      </c>
      <c r="J648" s="177" t="str">
        <f t="shared" si="335"/>
        <v/>
      </c>
      <c r="K648" s="1185" t="str">
        <f>IF(op!K536=0,0,op!K536)</f>
        <v/>
      </c>
      <c r="L648" s="872"/>
      <c r="M648" s="860" t="str">
        <f>IF(K648="","",IF(op!M536=0,0,op!M536))</f>
        <v/>
      </c>
      <c r="N648" s="860" t="str">
        <f>IF(K648="","",IF(op!N536=0,0,op!N536))</f>
        <v/>
      </c>
      <c r="O648" s="990" t="str">
        <f t="shared" si="347"/>
        <v/>
      </c>
      <c r="P648" s="991" t="str">
        <f t="shared" si="348"/>
        <v/>
      </c>
      <c r="Q648" s="991" t="str">
        <f t="shared" si="349"/>
        <v/>
      </c>
      <c r="R648" s="872"/>
      <c r="S648" s="934" t="str">
        <f t="shared" si="336"/>
        <v/>
      </c>
      <c r="T648" s="934" t="str">
        <f t="shared" si="337"/>
        <v/>
      </c>
      <c r="U648" s="1055" t="str">
        <f t="shared" si="350"/>
        <v/>
      </c>
      <c r="V648" s="6"/>
      <c r="Z648" s="979" t="str">
        <f t="shared" si="338"/>
        <v/>
      </c>
      <c r="AA648" s="980">
        <f>+tab!$C$156</f>
        <v>0.62</v>
      </c>
      <c r="AB648" s="981" t="e">
        <f t="shared" si="351"/>
        <v>#VALUE!</v>
      </c>
      <c r="AC648" s="981" t="e">
        <f t="shared" si="352"/>
        <v>#VALUE!</v>
      </c>
      <c r="AD648" s="981" t="e">
        <f t="shared" si="353"/>
        <v>#VALUE!</v>
      </c>
      <c r="AE648" s="982" t="e">
        <f t="shared" si="339"/>
        <v>#VALUE!</v>
      </c>
      <c r="AF648" s="982" t="e">
        <f t="shared" si="340"/>
        <v>#VALUE!</v>
      </c>
      <c r="AG648" s="983">
        <f>IF(H648&gt;8,tab!C$157,tab!C$160)</f>
        <v>0.5</v>
      </c>
      <c r="AH648" s="957">
        <f t="shared" si="341"/>
        <v>0</v>
      </c>
      <c r="AI648" s="957">
        <f t="shared" si="342"/>
        <v>0</v>
      </c>
      <c r="AJ648" s="984" t="e">
        <f t="shared" si="343"/>
        <v>#VALUE!</v>
      </c>
      <c r="AK648" s="960" t="e">
        <f t="shared" si="344"/>
        <v>#VALUE!</v>
      </c>
      <c r="AL648" s="959">
        <f t="shared" si="345"/>
        <v>30</v>
      </c>
      <c r="AM648" s="959">
        <f t="shared" si="315"/>
        <v>30</v>
      </c>
      <c r="AN648" s="985">
        <f t="shared" si="346"/>
        <v>0</v>
      </c>
      <c r="AU648" s="39"/>
      <c r="AV648" s="39"/>
    </row>
    <row r="649" spans="3:48" ht="13.15" customHeight="1" x14ac:dyDescent="0.2">
      <c r="C649" s="35"/>
      <c r="D649" s="175" t="str">
        <f>IF(op!D537=0,"",op!D537)</f>
        <v/>
      </c>
      <c r="E649" s="175" t="str">
        <f>IF(op!E537=0,"",op!E537)</f>
        <v/>
      </c>
      <c r="F649" s="175" t="str">
        <f>IF(op!F537=0,"",op!F537)</f>
        <v/>
      </c>
      <c r="G649" s="38" t="str">
        <f>IF(op!G537="","",op!G537+1)</f>
        <v/>
      </c>
      <c r="H649" s="1184" t="str">
        <f>IF(op!H537=0,"",op!H537)</f>
        <v/>
      </c>
      <c r="I649" s="38" t="str">
        <f>IF(op!I537=0,"",op!I537)</f>
        <v/>
      </c>
      <c r="J649" s="177" t="str">
        <f t="shared" si="335"/>
        <v/>
      </c>
      <c r="K649" s="1185" t="str">
        <f>IF(op!K537=0,0,op!K537)</f>
        <v/>
      </c>
      <c r="L649" s="872"/>
      <c r="M649" s="860" t="str">
        <f>IF(K649="","",IF(op!M537=0,0,op!M537))</f>
        <v/>
      </c>
      <c r="N649" s="860" t="str">
        <f>IF(K649="","",IF(op!N537=0,0,op!N537))</f>
        <v/>
      </c>
      <c r="O649" s="990" t="str">
        <f t="shared" si="347"/>
        <v/>
      </c>
      <c r="P649" s="991" t="str">
        <f t="shared" si="348"/>
        <v/>
      </c>
      <c r="Q649" s="991" t="str">
        <f t="shared" si="349"/>
        <v/>
      </c>
      <c r="R649" s="872"/>
      <c r="S649" s="934" t="str">
        <f t="shared" si="336"/>
        <v/>
      </c>
      <c r="T649" s="934" t="str">
        <f t="shared" si="337"/>
        <v/>
      </c>
      <c r="U649" s="1055" t="str">
        <f t="shared" si="350"/>
        <v/>
      </c>
      <c r="V649" s="6"/>
      <c r="Z649" s="979" t="str">
        <f t="shared" si="338"/>
        <v/>
      </c>
      <c r="AA649" s="980">
        <f>+tab!$C$156</f>
        <v>0.62</v>
      </c>
      <c r="AB649" s="981" t="e">
        <f t="shared" si="351"/>
        <v>#VALUE!</v>
      </c>
      <c r="AC649" s="981" t="e">
        <f t="shared" si="352"/>
        <v>#VALUE!</v>
      </c>
      <c r="AD649" s="981" t="e">
        <f t="shared" si="353"/>
        <v>#VALUE!</v>
      </c>
      <c r="AE649" s="982" t="e">
        <f t="shared" si="339"/>
        <v>#VALUE!</v>
      </c>
      <c r="AF649" s="982" t="e">
        <f t="shared" si="340"/>
        <v>#VALUE!</v>
      </c>
      <c r="AG649" s="983">
        <f>IF(H649&gt;8,tab!C$157,tab!C$160)</f>
        <v>0.5</v>
      </c>
      <c r="AH649" s="957">
        <f t="shared" si="341"/>
        <v>0</v>
      </c>
      <c r="AI649" s="957">
        <f t="shared" si="342"/>
        <v>0</v>
      </c>
      <c r="AJ649" s="984" t="e">
        <f t="shared" si="343"/>
        <v>#VALUE!</v>
      </c>
      <c r="AK649" s="960" t="e">
        <f t="shared" si="344"/>
        <v>#VALUE!</v>
      </c>
      <c r="AL649" s="959">
        <f t="shared" si="345"/>
        <v>30</v>
      </c>
      <c r="AM649" s="959">
        <f t="shared" si="315"/>
        <v>30</v>
      </c>
      <c r="AN649" s="985">
        <f t="shared" si="346"/>
        <v>0</v>
      </c>
      <c r="AU649" s="39"/>
      <c r="AV649" s="39"/>
    </row>
    <row r="650" spans="3:48" ht="13.15" customHeight="1" x14ac:dyDescent="0.2">
      <c r="C650" s="35"/>
      <c r="D650" s="175" t="str">
        <f>IF(op!D538=0,"",op!D538)</f>
        <v/>
      </c>
      <c r="E650" s="175" t="str">
        <f>IF(op!E538=0,"",op!E538)</f>
        <v/>
      </c>
      <c r="F650" s="175" t="str">
        <f>IF(op!F538=0,"",op!F538)</f>
        <v/>
      </c>
      <c r="G650" s="38" t="str">
        <f>IF(op!G538="","",op!G538+1)</f>
        <v/>
      </c>
      <c r="H650" s="1184" t="str">
        <f>IF(op!H538=0,"",op!H538)</f>
        <v/>
      </c>
      <c r="I650" s="38" t="str">
        <f>IF(op!I538=0,"",op!I538)</f>
        <v/>
      </c>
      <c r="J650" s="177" t="str">
        <f t="shared" si="335"/>
        <v/>
      </c>
      <c r="K650" s="1185" t="str">
        <f>IF(op!K538=0,0,op!K538)</f>
        <v/>
      </c>
      <c r="L650" s="872"/>
      <c r="M650" s="860" t="str">
        <f>IF(K650="","",IF(op!M538=0,0,op!M538))</f>
        <v/>
      </c>
      <c r="N650" s="860" t="str">
        <f>IF(K650="","",IF(op!N538=0,0,op!N538))</f>
        <v/>
      </c>
      <c r="O650" s="990" t="str">
        <f t="shared" si="347"/>
        <v/>
      </c>
      <c r="P650" s="991" t="str">
        <f t="shared" si="348"/>
        <v/>
      </c>
      <c r="Q650" s="991" t="str">
        <f t="shared" si="349"/>
        <v/>
      </c>
      <c r="R650" s="872"/>
      <c r="S650" s="934" t="str">
        <f t="shared" si="336"/>
        <v/>
      </c>
      <c r="T650" s="934" t="str">
        <f t="shared" si="337"/>
        <v/>
      </c>
      <c r="U650" s="1055" t="str">
        <f t="shared" si="350"/>
        <v/>
      </c>
      <c r="V650" s="6"/>
      <c r="Z650" s="979" t="str">
        <f t="shared" si="338"/>
        <v/>
      </c>
      <c r="AA650" s="980">
        <f>+tab!$C$156</f>
        <v>0.62</v>
      </c>
      <c r="AB650" s="981" t="e">
        <f t="shared" si="351"/>
        <v>#VALUE!</v>
      </c>
      <c r="AC650" s="981" t="e">
        <f t="shared" si="352"/>
        <v>#VALUE!</v>
      </c>
      <c r="AD650" s="981" t="e">
        <f t="shared" si="353"/>
        <v>#VALUE!</v>
      </c>
      <c r="AE650" s="982" t="e">
        <f t="shared" si="339"/>
        <v>#VALUE!</v>
      </c>
      <c r="AF650" s="982" t="e">
        <f t="shared" si="340"/>
        <v>#VALUE!</v>
      </c>
      <c r="AG650" s="983">
        <f>IF(H650&gt;8,tab!C$157,tab!C$160)</f>
        <v>0.5</v>
      </c>
      <c r="AH650" s="957">
        <f t="shared" si="341"/>
        <v>0</v>
      </c>
      <c r="AI650" s="957">
        <f t="shared" si="342"/>
        <v>0</v>
      </c>
      <c r="AJ650" s="984" t="e">
        <f t="shared" si="343"/>
        <v>#VALUE!</v>
      </c>
      <c r="AK650" s="960" t="e">
        <f t="shared" si="344"/>
        <v>#VALUE!</v>
      </c>
      <c r="AL650" s="959">
        <f t="shared" si="345"/>
        <v>30</v>
      </c>
      <c r="AM650" s="959">
        <f t="shared" si="315"/>
        <v>30</v>
      </c>
      <c r="AN650" s="985">
        <f t="shared" si="346"/>
        <v>0</v>
      </c>
      <c r="AU650" s="39"/>
      <c r="AV650" s="39"/>
    </row>
    <row r="651" spans="3:48" ht="13.15" customHeight="1" x14ac:dyDescent="0.2">
      <c r="C651" s="35"/>
      <c r="D651" s="175" t="str">
        <f>IF(op!D539=0,"",op!D539)</f>
        <v/>
      </c>
      <c r="E651" s="175" t="str">
        <f>IF(op!E539=0,"",op!E539)</f>
        <v/>
      </c>
      <c r="F651" s="175" t="str">
        <f>IF(op!F539=0,"",op!F539)</f>
        <v/>
      </c>
      <c r="G651" s="38" t="str">
        <f>IF(op!G539="","",op!G539+1)</f>
        <v/>
      </c>
      <c r="H651" s="1184" t="str">
        <f>IF(op!H539=0,"",op!H539)</f>
        <v/>
      </c>
      <c r="I651" s="38" t="str">
        <f>IF(op!I539=0,"",op!I539)</f>
        <v/>
      </c>
      <c r="J651" s="177" t="str">
        <f t="shared" si="335"/>
        <v/>
      </c>
      <c r="K651" s="1185" t="str">
        <f>IF(op!K539=0,0,op!K539)</f>
        <v/>
      </c>
      <c r="L651" s="872"/>
      <c r="M651" s="860" t="str">
        <f>IF(K651="","",IF(op!M539=0,0,op!M539))</f>
        <v/>
      </c>
      <c r="N651" s="860" t="str">
        <f>IF(K651="","",IF(op!N539=0,0,op!N539))</f>
        <v/>
      </c>
      <c r="O651" s="990" t="str">
        <f t="shared" si="347"/>
        <v/>
      </c>
      <c r="P651" s="991" t="str">
        <f t="shared" si="348"/>
        <v/>
      </c>
      <c r="Q651" s="991" t="str">
        <f t="shared" si="349"/>
        <v/>
      </c>
      <c r="R651" s="872"/>
      <c r="S651" s="934" t="str">
        <f t="shared" si="336"/>
        <v/>
      </c>
      <c r="T651" s="934" t="str">
        <f t="shared" si="337"/>
        <v/>
      </c>
      <c r="U651" s="1055" t="str">
        <f t="shared" si="350"/>
        <v/>
      </c>
      <c r="V651" s="6"/>
      <c r="Z651" s="979" t="str">
        <f t="shared" si="338"/>
        <v/>
      </c>
      <c r="AA651" s="980">
        <f>+tab!$C$156</f>
        <v>0.62</v>
      </c>
      <c r="AB651" s="981" t="e">
        <f t="shared" si="351"/>
        <v>#VALUE!</v>
      </c>
      <c r="AC651" s="981" t="e">
        <f t="shared" si="352"/>
        <v>#VALUE!</v>
      </c>
      <c r="AD651" s="981" t="e">
        <f t="shared" si="353"/>
        <v>#VALUE!</v>
      </c>
      <c r="AE651" s="982" t="e">
        <f t="shared" si="339"/>
        <v>#VALUE!</v>
      </c>
      <c r="AF651" s="982" t="e">
        <f t="shared" si="340"/>
        <v>#VALUE!</v>
      </c>
      <c r="AG651" s="983">
        <f>IF(H651&gt;8,tab!C$157,tab!C$160)</f>
        <v>0.5</v>
      </c>
      <c r="AH651" s="957">
        <f t="shared" si="341"/>
        <v>0</v>
      </c>
      <c r="AI651" s="957">
        <f t="shared" si="342"/>
        <v>0</v>
      </c>
      <c r="AJ651" s="984" t="e">
        <f t="shared" si="343"/>
        <v>#VALUE!</v>
      </c>
      <c r="AK651" s="960" t="e">
        <f t="shared" si="344"/>
        <v>#VALUE!</v>
      </c>
      <c r="AL651" s="959">
        <f t="shared" si="345"/>
        <v>30</v>
      </c>
      <c r="AM651" s="959">
        <f t="shared" si="315"/>
        <v>30</v>
      </c>
      <c r="AN651" s="985">
        <f t="shared" si="346"/>
        <v>0</v>
      </c>
      <c r="AU651" s="39"/>
      <c r="AV651" s="39"/>
    </row>
    <row r="652" spans="3:48" ht="13.15" customHeight="1" x14ac:dyDescent="0.2">
      <c r="C652" s="35"/>
      <c r="D652" s="175" t="str">
        <f>IF(op!D540=0,"",op!D540)</f>
        <v/>
      </c>
      <c r="E652" s="175" t="str">
        <f>IF(op!E540=0,"",op!E540)</f>
        <v/>
      </c>
      <c r="F652" s="175" t="str">
        <f>IF(op!F540=0,"",op!F540)</f>
        <v/>
      </c>
      <c r="G652" s="38" t="str">
        <f>IF(op!G540="","",op!G540+1)</f>
        <v/>
      </c>
      <c r="H652" s="1184" t="str">
        <f>IF(op!H540=0,"",op!H540)</f>
        <v/>
      </c>
      <c r="I652" s="38" t="str">
        <f>IF(op!I540=0,"",op!I540)</f>
        <v/>
      </c>
      <c r="J652" s="177" t="str">
        <f t="shared" si="335"/>
        <v/>
      </c>
      <c r="K652" s="1185" t="str">
        <f>IF(op!K540=0,0,op!K540)</f>
        <v/>
      </c>
      <c r="L652" s="872"/>
      <c r="M652" s="860" t="str">
        <f>IF(K652="","",IF(op!M540=0,0,op!M540))</f>
        <v/>
      </c>
      <c r="N652" s="860" t="str">
        <f>IF(K652="","",IF(op!N540=0,0,op!N540))</f>
        <v/>
      </c>
      <c r="O652" s="990" t="str">
        <f t="shared" si="347"/>
        <v/>
      </c>
      <c r="P652" s="991" t="str">
        <f t="shared" si="348"/>
        <v/>
      </c>
      <c r="Q652" s="991" t="str">
        <f t="shared" si="349"/>
        <v/>
      </c>
      <c r="R652" s="872"/>
      <c r="S652" s="934" t="str">
        <f t="shared" si="336"/>
        <v/>
      </c>
      <c r="T652" s="934" t="str">
        <f t="shared" si="337"/>
        <v/>
      </c>
      <c r="U652" s="1055" t="str">
        <f t="shared" si="350"/>
        <v/>
      </c>
      <c r="V652" s="6"/>
      <c r="Z652" s="979" t="str">
        <f t="shared" si="338"/>
        <v/>
      </c>
      <c r="AA652" s="980">
        <f>+tab!$C$156</f>
        <v>0.62</v>
      </c>
      <c r="AB652" s="981" t="e">
        <f t="shared" si="351"/>
        <v>#VALUE!</v>
      </c>
      <c r="AC652" s="981" t="e">
        <f t="shared" si="352"/>
        <v>#VALUE!</v>
      </c>
      <c r="AD652" s="981" t="e">
        <f t="shared" si="353"/>
        <v>#VALUE!</v>
      </c>
      <c r="AE652" s="982" t="e">
        <f t="shared" si="339"/>
        <v>#VALUE!</v>
      </c>
      <c r="AF652" s="982" t="e">
        <f t="shared" si="340"/>
        <v>#VALUE!</v>
      </c>
      <c r="AG652" s="983">
        <f>IF(H652&gt;8,tab!C$157,tab!C$160)</f>
        <v>0.5</v>
      </c>
      <c r="AH652" s="957">
        <f t="shared" si="341"/>
        <v>0</v>
      </c>
      <c r="AI652" s="957">
        <f t="shared" si="342"/>
        <v>0</v>
      </c>
      <c r="AJ652" s="984" t="e">
        <f t="shared" si="343"/>
        <v>#VALUE!</v>
      </c>
      <c r="AK652" s="960" t="e">
        <f t="shared" si="344"/>
        <v>#VALUE!</v>
      </c>
      <c r="AL652" s="959">
        <f t="shared" si="345"/>
        <v>30</v>
      </c>
      <c r="AM652" s="959">
        <f t="shared" si="315"/>
        <v>30</v>
      </c>
      <c r="AN652" s="985">
        <f t="shared" si="346"/>
        <v>0</v>
      </c>
      <c r="AU652" s="39"/>
      <c r="AV652" s="39"/>
    </row>
    <row r="653" spans="3:48" ht="13.15" customHeight="1" x14ac:dyDescent="0.2">
      <c r="C653" s="35"/>
      <c r="D653" s="175" t="str">
        <f>IF(op!D541=0,"",op!D541)</f>
        <v/>
      </c>
      <c r="E653" s="175" t="str">
        <f>IF(op!E541=0,"",op!E541)</f>
        <v/>
      </c>
      <c r="F653" s="175" t="str">
        <f>IF(op!F541=0,"",op!F541)</f>
        <v/>
      </c>
      <c r="G653" s="38" t="str">
        <f>IF(op!G541="","",op!G541+1)</f>
        <v/>
      </c>
      <c r="H653" s="1184" t="str">
        <f>IF(op!H541=0,"",op!H541)</f>
        <v/>
      </c>
      <c r="I653" s="38" t="str">
        <f>IF(op!I541=0,"",op!I541)</f>
        <v/>
      </c>
      <c r="J653" s="177" t="str">
        <f t="shared" si="335"/>
        <v/>
      </c>
      <c r="K653" s="1185" t="str">
        <f>IF(op!K541=0,0,op!K541)</f>
        <v/>
      </c>
      <c r="L653" s="872"/>
      <c r="M653" s="860" t="str">
        <f>IF(K653="","",IF(op!M541=0,0,op!M541))</f>
        <v/>
      </c>
      <c r="N653" s="860" t="str">
        <f>IF(K653="","",IF(op!N541=0,0,op!N541))</f>
        <v/>
      </c>
      <c r="O653" s="990" t="str">
        <f t="shared" si="347"/>
        <v/>
      </c>
      <c r="P653" s="991" t="str">
        <f t="shared" si="348"/>
        <v/>
      </c>
      <c r="Q653" s="991" t="str">
        <f t="shared" si="349"/>
        <v/>
      </c>
      <c r="R653" s="872"/>
      <c r="S653" s="934" t="str">
        <f t="shared" si="336"/>
        <v/>
      </c>
      <c r="T653" s="934" t="str">
        <f t="shared" si="337"/>
        <v/>
      </c>
      <c r="U653" s="1055" t="str">
        <f t="shared" si="350"/>
        <v/>
      </c>
      <c r="V653" s="6"/>
      <c r="Z653" s="979" t="str">
        <f t="shared" si="338"/>
        <v/>
      </c>
      <c r="AA653" s="980">
        <f>+tab!$C$156</f>
        <v>0.62</v>
      </c>
      <c r="AB653" s="981" t="e">
        <f t="shared" si="351"/>
        <v>#VALUE!</v>
      </c>
      <c r="AC653" s="981" t="e">
        <f t="shared" si="352"/>
        <v>#VALUE!</v>
      </c>
      <c r="AD653" s="981" t="e">
        <f t="shared" si="353"/>
        <v>#VALUE!</v>
      </c>
      <c r="AE653" s="982" t="e">
        <f t="shared" si="339"/>
        <v>#VALUE!</v>
      </c>
      <c r="AF653" s="982" t="e">
        <f t="shared" si="340"/>
        <v>#VALUE!</v>
      </c>
      <c r="AG653" s="983">
        <f>IF(H653&gt;8,tab!C$157,tab!C$160)</f>
        <v>0.5</v>
      </c>
      <c r="AH653" s="957">
        <f t="shared" si="341"/>
        <v>0</v>
      </c>
      <c r="AI653" s="957">
        <f t="shared" si="342"/>
        <v>0</v>
      </c>
      <c r="AJ653" s="984" t="e">
        <f t="shared" si="343"/>
        <v>#VALUE!</v>
      </c>
      <c r="AK653" s="960" t="e">
        <f t="shared" si="344"/>
        <v>#VALUE!</v>
      </c>
      <c r="AL653" s="959">
        <f t="shared" si="345"/>
        <v>30</v>
      </c>
      <c r="AM653" s="959">
        <f t="shared" si="315"/>
        <v>30</v>
      </c>
      <c r="AN653" s="985">
        <f t="shared" si="346"/>
        <v>0</v>
      </c>
      <c r="AU653" s="39"/>
      <c r="AV653" s="39"/>
    </row>
    <row r="654" spans="3:48" ht="13.15" customHeight="1" x14ac:dyDescent="0.2">
      <c r="C654" s="35"/>
      <c r="D654" s="175" t="str">
        <f>IF(op!D542=0,"",op!D542)</f>
        <v/>
      </c>
      <c r="E654" s="175" t="str">
        <f>IF(op!E542=0,"",op!E542)</f>
        <v/>
      </c>
      <c r="F654" s="175" t="str">
        <f>IF(op!F542=0,"",op!F542)</f>
        <v/>
      </c>
      <c r="G654" s="38" t="str">
        <f>IF(op!G542="","",op!G542+1)</f>
        <v/>
      </c>
      <c r="H654" s="1184" t="str">
        <f>IF(op!H542=0,"",op!H542)</f>
        <v/>
      </c>
      <c r="I654" s="38" t="str">
        <f>IF(op!I542=0,"",op!I542)</f>
        <v/>
      </c>
      <c r="J654" s="177" t="str">
        <f t="shared" si="335"/>
        <v/>
      </c>
      <c r="K654" s="1185" t="str">
        <f>IF(op!K542=0,0,op!K542)</f>
        <v/>
      </c>
      <c r="L654" s="872"/>
      <c r="M654" s="860" t="str">
        <f>IF(K654="","",IF(op!M542=0,0,op!M542))</f>
        <v/>
      </c>
      <c r="N654" s="860" t="str">
        <f>IF(K654="","",IF(op!N542=0,0,op!N542))</f>
        <v/>
      </c>
      <c r="O654" s="990" t="str">
        <f t="shared" si="347"/>
        <v/>
      </c>
      <c r="P654" s="991" t="str">
        <f t="shared" si="348"/>
        <v/>
      </c>
      <c r="Q654" s="991" t="str">
        <f t="shared" si="349"/>
        <v/>
      </c>
      <c r="R654" s="872"/>
      <c r="S654" s="934" t="str">
        <f t="shared" si="336"/>
        <v/>
      </c>
      <c r="T654" s="934" t="str">
        <f t="shared" si="337"/>
        <v/>
      </c>
      <c r="U654" s="1055" t="str">
        <f t="shared" si="350"/>
        <v/>
      </c>
      <c r="V654" s="6"/>
      <c r="Z654" s="979" t="str">
        <f t="shared" si="338"/>
        <v/>
      </c>
      <c r="AA654" s="980">
        <f>+tab!$C$156</f>
        <v>0.62</v>
      </c>
      <c r="AB654" s="981" t="e">
        <f t="shared" si="351"/>
        <v>#VALUE!</v>
      </c>
      <c r="AC654" s="981" t="e">
        <f t="shared" si="352"/>
        <v>#VALUE!</v>
      </c>
      <c r="AD654" s="981" t="e">
        <f t="shared" si="353"/>
        <v>#VALUE!</v>
      </c>
      <c r="AE654" s="982" t="e">
        <f t="shared" si="339"/>
        <v>#VALUE!</v>
      </c>
      <c r="AF654" s="982" t="e">
        <f t="shared" si="340"/>
        <v>#VALUE!</v>
      </c>
      <c r="AG654" s="983">
        <f>IF(H654&gt;8,tab!C$157,tab!C$160)</f>
        <v>0.5</v>
      </c>
      <c r="AH654" s="957">
        <f t="shared" si="341"/>
        <v>0</v>
      </c>
      <c r="AI654" s="957">
        <f t="shared" si="342"/>
        <v>0</v>
      </c>
      <c r="AJ654" s="984" t="e">
        <f t="shared" si="343"/>
        <v>#VALUE!</v>
      </c>
      <c r="AK654" s="960" t="e">
        <f t="shared" si="344"/>
        <v>#VALUE!</v>
      </c>
      <c r="AL654" s="959">
        <f t="shared" si="345"/>
        <v>30</v>
      </c>
      <c r="AM654" s="959">
        <f t="shared" si="315"/>
        <v>30</v>
      </c>
      <c r="AN654" s="985">
        <f t="shared" si="346"/>
        <v>0</v>
      </c>
      <c r="AU654" s="39"/>
      <c r="AV654" s="39"/>
    </row>
    <row r="655" spans="3:48" ht="13.15" customHeight="1" x14ac:dyDescent="0.2">
      <c r="C655" s="35"/>
      <c r="D655" s="175" t="str">
        <f>IF(op!D543=0,"",op!D543)</f>
        <v/>
      </c>
      <c r="E655" s="175" t="str">
        <f>IF(op!E543=0,"",op!E543)</f>
        <v/>
      </c>
      <c r="F655" s="175" t="str">
        <f>IF(op!F543=0,"",op!F543)</f>
        <v/>
      </c>
      <c r="G655" s="38" t="str">
        <f>IF(op!G543="","",op!G543+1)</f>
        <v/>
      </c>
      <c r="H655" s="1184" t="str">
        <f>IF(op!H543=0,"",op!H543)</f>
        <v/>
      </c>
      <c r="I655" s="38" t="str">
        <f>IF(op!I543=0,"",op!I543)</f>
        <v/>
      </c>
      <c r="J655" s="177" t="str">
        <f t="shared" si="335"/>
        <v/>
      </c>
      <c r="K655" s="1185" t="str">
        <f>IF(op!K543=0,0,op!K543)</f>
        <v/>
      </c>
      <c r="L655" s="872"/>
      <c r="M655" s="860" t="str">
        <f>IF(K655="","",IF(op!M543=0,0,op!M543))</f>
        <v/>
      </c>
      <c r="N655" s="860" t="str">
        <f>IF(K655="","",IF(op!N543=0,0,op!N543))</f>
        <v/>
      </c>
      <c r="O655" s="990" t="str">
        <f t="shared" si="347"/>
        <v/>
      </c>
      <c r="P655" s="991" t="str">
        <f t="shared" si="348"/>
        <v/>
      </c>
      <c r="Q655" s="991" t="str">
        <f t="shared" si="349"/>
        <v/>
      </c>
      <c r="R655" s="872"/>
      <c r="S655" s="934" t="str">
        <f t="shared" si="336"/>
        <v/>
      </c>
      <c r="T655" s="934" t="str">
        <f t="shared" si="337"/>
        <v/>
      </c>
      <c r="U655" s="1055" t="str">
        <f t="shared" si="350"/>
        <v/>
      </c>
      <c r="V655" s="6"/>
      <c r="Z655" s="979" t="str">
        <f t="shared" si="338"/>
        <v/>
      </c>
      <c r="AA655" s="980">
        <f>+tab!$C$156</f>
        <v>0.62</v>
      </c>
      <c r="AB655" s="981" t="e">
        <f t="shared" si="351"/>
        <v>#VALUE!</v>
      </c>
      <c r="AC655" s="981" t="e">
        <f t="shared" si="352"/>
        <v>#VALUE!</v>
      </c>
      <c r="AD655" s="981" t="e">
        <f t="shared" si="353"/>
        <v>#VALUE!</v>
      </c>
      <c r="AE655" s="982" t="e">
        <f t="shared" si="339"/>
        <v>#VALUE!</v>
      </c>
      <c r="AF655" s="982" t="e">
        <f t="shared" si="340"/>
        <v>#VALUE!</v>
      </c>
      <c r="AG655" s="983">
        <f>IF(H655&gt;8,tab!C$157,tab!C$160)</f>
        <v>0.5</v>
      </c>
      <c r="AH655" s="957">
        <f t="shared" si="341"/>
        <v>0</v>
      </c>
      <c r="AI655" s="957">
        <f t="shared" si="342"/>
        <v>0</v>
      </c>
      <c r="AJ655" s="984" t="e">
        <f t="shared" si="343"/>
        <v>#VALUE!</v>
      </c>
      <c r="AK655" s="960" t="e">
        <f t="shared" si="344"/>
        <v>#VALUE!</v>
      </c>
      <c r="AL655" s="959">
        <f t="shared" si="345"/>
        <v>30</v>
      </c>
      <c r="AM655" s="959">
        <f t="shared" si="315"/>
        <v>30</v>
      </c>
      <c r="AN655" s="985">
        <f t="shared" si="346"/>
        <v>0</v>
      </c>
      <c r="AU655" s="39"/>
      <c r="AV655" s="39"/>
    </row>
    <row r="656" spans="3:48" ht="13.15" customHeight="1" x14ac:dyDescent="0.2">
      <c r="C656" s="35"/>
      <c r="D656" s="175" t="str">
        <f>IF(op!D544=0,"",op!D544)</f>
        <v/>
      </c>
      <c r="E656" s="175" t="str">
        <f>IF(op!E544=0,"",op!E544)</f>
        <v/>
      </c>
      <c r="F656" s="175" t="str">
        <f>IF(op!F544=0,"",op!F544)</f>
        <v/>
      </c>
      <c r="G656" s="38" t="str">
        <f>IF(op!G544="","",op!G544+1)</f>
        <v/>
      </c>
      <c r="H656" s="1184" t="str">
        <f>IF(op!H544=0,"",op!H544)</f>
        <v/>
      </c>
      <c r="I656" s="38" t="str">
        <f>IF(op!I544=0,"",op!I544)</f>
        <v/>
      </c>
      <c r="J656" s="177" t="str">
        <f t="shared" si="335"/>
        <v/>
      </c>
      <c r="K656" s="1185" t="str">
        <f>IF(op!K544=0,0,op!K544)</f>
        <v/>
      </c>
      <c r="L656" s="872"/>
      <c r="M656" s="860" t="str">
        <f>IF(K656="","",IF(op!M544=0,0,op!M544))</f>
        <v/>
      </c>
      <c r="N656" s="860" t="str">
        <f>IF(K656="","",IF(op!N544=0,0,op!N544))</f>
        <v/>
      </c>
      <c r="O656" s="990" t="str">
        <f t="shared" si="347"/>
        <v/>
      </c>
      <c r="P656" s="991" t="str">
        <f t="shared" si="348"/>
        <v/>
      </c>
      <c r="Q656" s="991" t="str">
        <f t="shared" si="349"/>
        <v/>
      </c>
      <c r="R656" s="872"/>
      <c r="S656" s="934" t="str">
        <f t="shared" si="336"/>
        <v/>
      </c>
      <c r="T656" s="934" t="str">
        <f t="shared" si="337"/>
        <v/>
      </c>
      <c r="U656" s="1055" t="str">
        <f t="shared" si="350"/>
        <v/>
      </c>
      <c r="V656" s="6"/>
      <c r="Z656" s="979" t="str">
        <f t="shared" si="338"/>
        <v/>
      </c>
      <c r="AA656" s="980">
        <f>+tab!$C$156</f>
        <v>0.62</v>
      </c>
      <c r="AB656" s="981" t="e">
        <f t="shared" si="351"/>
        <v>#VALUE!</v>
      </c>
      <c r="AC656" s="981" t="e">
        <f t="shared" si="352"/>
        <v>#VALUE!</v>
      </c>
      <c r="AD656" s="981" t="e">
        <f t="shared" si="353"/>
        <v>#VALUE!</v>
      </c>
      <c r="AE656" s="982" t="e">
        <f t="shared" si="339"/>
        <v>#VALUE!</v>
      </c>
      <c r="AF656" s="982" t="e">
        <f t="shared" si="340"/>
        <v>#VALUE!</v>
      </c>
      <c r="AG656" s="983">
        <f>IF(H656&gt;8,tab!C$157,tab!C$160)</f>
        <v>0.5</v>
      </c>
      <c r="AH656" s="957">
        <f t="shared" si="341"/>
        <v>0</v>
      </c>
      <c r="AI656" s="957">
        <f t="shared" si="342"/>
        <v>0</v>
      </c>
      <c r="AJ656" s="984" t="e">
        <f t="shared" si="343"/>
        <v>#VALUE!</v>
      </c>
      <c r="AK656" s="960" t="e">
        <f t="shared" si="344"/>
        <v>#VALUE!</v>
      </c>
      <c r="AL656" s="959">
        <f t="shared" si="345"/>
        <v>30</v>
      </c>
      <c r="AM656" s="959">
        <f t="shared" si="315"/>
        <v>30</v>
      </c>
      <c r="AN656" s="985">
        <f t="shared" si="346"/>
        <v>0</v>
      </c>
      <c r="AU656" s="39"/>
      <c r="AV656" s="39"/>
    </row>
    <row r="657" spans="3:48" ht="13.15" customHeight="1" x14ac:dyDescent="0.2">
      <c r="C657" s="35"/>
      <c r="D657" s="175" t="str">
        <f>IF(op!D545=0,"",op!D545)</f>
        <v/>
      </c>
      <c r="E657" s="175" t="str">
        <f>IF(op!E545=0,"",op!E545)</f>
        <v/>
      </c>
      <c r="F657" s="175" t="str">
        <f>IF(op!F545=0,"",op!F545)</f>
        <v/>
      </c>
      <c r="G657" s="38" t="str">
        <f>IF(op!G545="","",op!G545+1)</f>
        <v/>
      </c>
      <c r="H657" s="1184" t="str">
        <f>IF(op!H545=0,"",op!H545)</f>
        <v/>
      </c>
      <c r="I657" s="38" t="str">
        <f>IF(op!I545=0,"",op!I545)</f>
        <v/>
      </c>
      <c r="J657" s="177" t="str">
        <f t="shared" si="335"/>
        <v/>
      </c>
      <c r="K657" s="1185" t="str">
        <f>IF(op!K545=0,0,op!K545)</f>
        <v/>
      </c>
      <c r="L657" s="872"/>
      <c r="M657" s="860" t="str">
        <f>IF(K657="","",IF(op!M545=0,0,op!M545))</f>
        <v/>
      </c>
      <c r="N657" s="860" t="str">
        <f>IF(K657="","",IF(op!N545=0,0,op!N545))</f>
        <v/>
      </c>
      <c r="O657" s="990" t="str">
        <f t="shared" si="347"/>
        <v/>
      </c>
      <c r="P657" s="991" t="str">
        <f t="shared" si="348"/>
        <v/>
      </c>
      <c r="Q657" s="991" t="str">
        <f t="shared" si="349"/>
        <v/>
      </c>
      <c r="R657" s="872"/>
      <c r="S657" s="934" t="str">
        <f t="shared" si="336"/>
        <v/>
      </c>
      <c r="T657" s="934" t="str">
        <f t="shared" si="337"/>
        <v/>
      </c>
      <c r="U657" s="1055" t="str">
        <f t="shared" si="350"/>
        <v/>
      </c>
      <c r="V657" s="6"/>
      <c r="Z657" s="979" t="str">
        <f t="shared" si="338"/>
        <v/>
      </c>
      <c r="AA657" s="980">
        <f>+tab!$C$156</f>
        <v>0.62</v>
      </c>
      <c r="AB657" s="981" t="e">
        <f t="shared" si="351"/>
        <v>#VALUE!</v>
      </c>
      <c r="AC657" s="981" t="e">
        <f t="shared" si="352"/>
        <v>#VALUE!</v>
      </c>
      <c r="AD657" s="981" t="e">
        <f t="shared" si="353"/>
        <v>#VALUE!</v>
      </c>
      <c r="AE657" s="982" t="e">
        <f t="shared" si="339"/>
        <v>#VALUE!</v>
      </c>
      <c r="AF657" s="982" t="e">
        <f t="shared" si="340"/>
        <v>#VALUE!</v>
      </c>
      <c r="AG657" s="983">
        <f>IF(H657&gt;8,tab!C$157,tab!C$160)</f>
        <v>0.5</v>
      </c>
      <c r="AH657" s="957">
        <f t="shared" si="341"/>
        <v>0</v>
      </c>
      <c r="AI657" s="957">
        <f t="shared" si="342"/>
        <v>0</v>
      </c>
      <c r="AJ657" s="984" t="e">
        <f t="shared" si="343"/>
        <v>#VALUE!</v>
      </c>
      <c r="AK657" s="960" t="e">
        <f t="shared" si="344"/>
        <v>#VALUE!</v>
      </c>
      <c r="AL657" s="959">
        <f t="shared" si="345"/>
        <v>30</v>
      </c>
      <c r="AM657" s="959">
        <f t="shared" si="315"/>
        <v>30</v>
      </c>
      <c r="AN657" s="985">
        <f t="shared" si="346"/>
        <v>0</v>
      </c>
      <c r="AU657" s="39"/>
      <c r="AV657" s="39"/>
    </row>
    <row r="658" spans="3:48" ht="13.15" customHeight="1" x14ac:dyDescent="0.2">
      <c r="C658" s="35"/>
      <c r="D658" s="175" t="str">
        <f>IF(op!D546=0,"",op!D546)</f>
        <v/>
      </c>
      <c r="E658" s="175" t="str">
        <f>IF(op!E546=0,"",op!E546)</f>
        <v/>
      </c>
      <c r="F658" s="175" t="str">
        <f>IF(op!F546=0,"",op!F546)</f>
        <v/>
      </c>
      <c r="G658" s="38" t="str">
        <f>IF(op!G546="","",op!G546+1)</f>
        <v/>
      </c>
      <c r="H658" s="1184" t="str">
        <f>IF(op!H546=0,"",op!H546)</f>
        <v/>
      </c>
      <c r="I658" s="38" t="str">
        <f>IF(op!I546=0,"",op!I546)</f>
        <v/>
      </c>
      <c r="J658" s="177" t="str">
        <f t="shared" si="335"/>
        <v/>
      </c>
      <c r="K658" s="1185" t="str">
        <f>IF(op!K546=0,0,op!K546)</f>
        <v/>
      </c>
      <c r="L658" s="872"/>
      <c r="M658" s="860" t="str">
        <f>IF(K658="","",IF(op!M546=0,0,op!M546))</f>
        <v/>
      </c>
      <c r="N658" s="860" t="str">
        <f>IF(K658="","",IF(op!N546=0,0,op!N546))</f>
        <v/>
      </c>
      <c r="O658" s="990" t="str">
        <f t="shared" si="347"/>
        <v/>
      </c>
      <c r="P658" s="991" t="str">
        <f t="shared" si="348"/>
        <v/>
      </c>
      <c r="Q658" s="991" t="str">
        <f t="shared" si="349"/>
        <v/>
      </c>
      <c r="R658" s="872"/>
      <c r="S658" s="934" t="str">
        <f t="shared" si="336"/>
        <v/>
      </c>
      <c r="T658" s="934" t="str">
        <f t="shared" si="337"/>
        <v/>
      </c>
      <c r="U658" s="1055" t="str">
        <f t="shared" si="350"/>
        <v/>
      </c>
      <c r="V658" s="6"/>
      <c r="Z658" s="979" t="str">
        <f t="shared" si="338"/>
        <v/>
      </c>
      <c r="AA658" s="980">
        <f>+tab!$C$156</f>
        <v>0.62</v>
      </c>
      <c r="AB658" s="981" t="e">
        <f t="shared" si="351"/>
        <v>#VALUE!</v>
      </c>
      <c r="AC658" s="981" t="e">
        <f t="shared" si="352"/>
        <v>#VALUE!</v>
      </c>
      <c r="AD658" s="981" t="e">
        <f t="shared" si="353"/>
        <v>#VALUE!</v>
      </c>
      <c r="AE658" s="982" t="e">
        <f t="shared" si="339"/>
        <v>#VALUE!</v>
      </c>
      <c r="AF658" s="982" t="e">
        <f t="shared" si="340"/>
        <v>#VALUE!</v>
      </c>
      <c r="AG658" s="983">
        <f>IF(H658&gt;8,tab!C$157,tab!C$160)</f>
        <v>0.5</v>
      </c>
      <c r="AH658" s="957">
        <f t="shared" si="341"/>
        <v>0</v>
      </c>
      <c r="AI658" s="957">
        <f t="shared" si="342"/>
        <v>0</v>
      </c>
      <c r="AJ658" s="984" t="e">
        <f t="shared" si="343"/>
        <v>#VALUE!</v>
      </c>
      <c r="AK658" s="960" t="e">
        <f t="shared" si="344"/>
        <v>#VALUE!</v>
      </c>
      <c r="AL658" s="959">
        <f t="shared" si="345"/>
        <v>30</v>
      </c>
      <c r="AM658" s="959">
        <f t="shared" si="315"/>
        <v>30</v>
      </c>
      <c r="AN658" s="985">
        <f t="shared" si="346"/>
        <v>0</v>
      </c>
      <c r="AU658" s="39"/>
      <c r="AV658" s="39"/>
    </row>
    <row r="659" spans="3:48" ht="13.15" customHeight="1" x14ac:dyDescent="0.2">
      <c r="C659" s="35"/>
      <c r="D659" s="175" t="str">
        <f>IF(op!D547=0,"",op!D547)</f>
        <v/>
      </c>
      <c r="E659" s="175" t="str">
        <f>IF(op!E547=0,"",op!E547)</f>
        <v/>
      </c>
      <c r="F659" s="175" t="str">
        <f>IF(op!F547=0,"",op!F547)</f>
        <v/>
      </c>
      <c r="G659" s="38" t="str">
        <f>IF(op!G547="","",op!G547+1)</f>
        <v/>
      </c>
      <c r="H659" s="1184" t="str">
        <f>IF(op!H547=0,"",op!H547)</f>
        <v/>
      </c>
      <c r="I659" s="38" t="str">
        <f>IF(op!I547=0,"",op!I547)</f>
        <v/>
      </c>
      <c r="J659" s="177" t="str">
        <f t="shared" si="335"/>
        <v/>
      </c>
      <c r="K659" s="1185" t="str">
        <f>IF(op!K547=0,0,op!K547)</f>
        <v/>
      </c>
      <c r="L659" s="872"/>
      <c r="M659" s="860" t="str">
        <f>IF(K659="","",IF(op!M547=0,0,op!M547))</f>
        <v/>
      </c>
      <c r="N659" s="860" t="str">
        <f>IF(K659="","",IF(op!N547=0,0,op!N547))</f>
        <v/>
      </c>
      <c r="O659" s="990" t="str">
        <f t="shared" si="347"/>
        <v/>
      </c>
      <c r="P659" s="991" t="str">
        <f t="shared" si="348"/>
        <v/>
      </c>
      <c r="Q659" s="991" t="str">
        <f t="shared" si="349"/>
        <v/>
      </c>
      <c r="R659" s="872"/>
      <c r="S659" s="934" t="str">
        <f t="shared" si="336"/>
        <v/>
      </c>
      <c r="T659" s="934" t="str">
        <f t="shared" si="337"/>
        <v/>
      </c>
      <c r="U659" s="1055" t="str">
        <f t="shared" si="350"/>
        <v/>
      </c>
      <c r="V659" s="6"/>
      <c r="Z659" s="979" t="str">
        <f t="shared" si="338"/>
        <v/>
      </c>
      <c r="AA659" s="980">
        <f>+tab!$C$156</f>
        <v>0.62</v>
      </c>
      <c r="AB659" s="981" t="e">
        <f t="shared" si="351"/>
        <v>#VALUE!</v>
      </c>
      <c r="AC659" s="981" t="e">
        <f t="shared" si="352"/>
        <v>#VALUE!</v>
      </c>
      <c r="AD659" s="981" t="e">
        <f t="shared" si="353"/>
        <v>#VALUE!</v>
      </c>
      <c r="AE659" s="982" t="e">
        <f t="shared" si="339"/>
        <v>#VALUE!</v>
      </c>
      <c r="AF659" s="982" t="e">
        <f t="shared" si="340"/>
        <v>#VALUE!</v>
      </c>
      <c r="AG659" s="983">
        <f>IF(H659&gt;8,tab!C$157,tab!C$160)</f>
        <v>0.5</v>
      </c>
      <c r="AH659" s="957">
        <f t="shared" si="341"/>
        <v>0</v>
      </c>
      <c r="AI659" s="957">
        <f t="shared" si="342"/>
        <v>0</v>
      </c>
      <c r="AJ659" s="984" t="e">
        <f t="shared" si="343"/>
        <v>#VALUE!</v>
      </c>
      <c r="AK659" s="960" t="e">
        <f t="shared" si="344"/>
        <v>#VALUE!</v>
      </c>
      <c r="AL659" s="959">
        <f t="shared" si="345"/>
        <v>30</v>
      </c>
      <c r="AM659" s="959">
        <f t="shared" si="315"/>
        <v>30</v>
      </c>
      <c r="AN659" s="985">
        <f t="shared" si="346"/>
        <v>0</v>
      </c>
      <c r="AU659" s="39"/>
      <c r="AV659" s="39"/>
    </row>
    <row r="660" spans="3:48" ht="13.15" customHeight="1" x14ac:dyDescent="0.2">
      <c r="C660" s="35"/>
      <c r="D660" s="175" t="str">
        <f>IF(op!D548=0,"",op!D548)</f>
        <v/>
      </c>
      <c r="E660" s="175" t="str">
        <f>IF(op!E548=0,"",op!E548)</f>
        <v/>
      </c>
      <c r="F660" s="175" t="str">
        <f>IF(op!F548=0,"",op!F548)</f>
        <v/>
      </c>
      <c r="G660" s="38" t="str">
        <f>IF(op!G548="","",op!G548+1)</f>
        <v/>
      </c>
      <c r="H660" s="1184" t="str">
        <f>IF(op!H548=0,"",op!H548)</f>
        <v/>
      </c>
      <c r="I660" s="38" t="str">
        <f>IF(op!I548=0,"",op!I548)</f>
        <v/>
      </c>
      <c r="J660" s="177" t="str">
        <f t="shared" si="335"/>
        <v/>
      </c>
      <c r="K660" s="1185" t="str">
        <f>IF(op!K548=0,0,op!K548)</f>
        <v/>
      </c>
      <c r="L660" s="872"/>
      <c r="M660" s="860" t="str">
        <f>IF(K660="","",IF(op!M548=0,0,op!M548))</f>
        <v/>
      </c>
      <c r="N660" s="860" t="str">
        <f>IF(K660="","",IF(op!N548=0,0,op!N548))</f>
        <v/>
      </c>
      <c r="O660" s="990" t="str">
        <f t="shared" si="347"/>
        <v/>
      </c>
      <c r="P660" s="991" t="str">
        <f t="shared" si="348"/>
        <v/>
      </c>
      <c r="Q660" s="991" t="str">
        <f t="shared" si="349"/>
        <v/>
      </c>
      <c r="R660" s="872"/>
      <c r="S660" s="934" t="str">
        <f t="shared" si="336"/>
        <v/>
      </c>
      <c r="T660" s="934" t="str">
        <f t="shared" si="337"/>
        <v/>
      </c>
      <c r="U660" s="1055" t="str">
        <f t="shared" si="350"/>
        <v/>
      </c>
      <c r="V660" s="6"/>
      <c r="Z660" s="979" t="str">
        <f t="shared" si="338"/>
        <v/>
      </c>
      <c r="AA660" s="980">
        <f>+tab!$C$156</f>
        <v>0.62</v>
      </c>
      <c r="AB660" s="981" t="e">
        <f t="shared" si="351"/>
        <v>#VALUE!</v>
      </c>
      <c r="AC660" s="981" t="e">
        <f t="shared" si="352"/>
        <v>#VALUE!</v>
      </c>
      <c r="AD660" s="981" t="e">
        <f t="shared" si="353"/>
        <v>#VALUE!</v>
      </c>
      <c r="AE660" s="982" t="e">
        <f t="shared" si="339"/>
        <v>#VALUE!</v>
      </c>
      <c r="AF660" s="982" t="e">
        <f t="shared" si="340"/>
        <v>#VALUE!</v>
      </c>
      <c r="AG660" s="983">
        <f>IF(H660&gt;8,tab!C$157,tab!C$160)</f>
        <v>0.5</v>
      </c>
      <c r="AH660" s="957">
        <f t="shared" si="341"/>
        <v>0</v>
      </c>
      <c r="AI660" s="957">
        <f t="shared" si="342"/>
        <v>0</v>
      </c>
      <c r="AJ660" s="984" t="e">
        <f t="shared" si="343"/>
        <v>#VALUE!</v>
      </c>
      <c r="AK660" s="960" t="e">
        <f t="shared" si="344"/>
        <v>#VALUE!</v>
      </c>
      <c r="AL660" s="959">
        <f t="shared" si="345"/>
        <v>30</v>
      </c>
      <c r="AM660" s="959">
        <f t="shared" si="315"/>
        <v>30</v>
      </c>
      <c r="AN660" s="985">
        <f t="shared" si="346"/>
        <v>0</v>
      </c>
      <c r="AU660" s="39"/>
      <c r="AV660" s="39"/>
    </row>
    <row r="661" spans="3:48" ht="13.15" customHeight="1" x14ac:dyDescent="0.2">
      <c r="C661" s="35"/>
      <c r="D661" s="175" t="str">
        <f>IF(op!D549=0,"",op!D549)</f>
        <v/>
      </c>
      <c r="E661" s="175" t="str">
        <f>IF(op!E549=0,"",op!E549)</f>
        <v/>
      </c>
      <c r="F661" s="175" t="str">
        <f>IF(op!F549=0,"",op!F549)</f>
        <v/>
      </c>
      <c r="G661" s="38" t="str">
        <f>IF(op!G549="","",op!G549+1)</f>
        <v/>
      </c>
      <c r="H661" s="1184" t="str">
        <f>IF(op!H549=0,"",op!H549)</f>
        <v/>
      </c>
      <c r="I661" s="38" t="str">
        <f>IF(op!I549=0,"",op!I549)</f>
        <v/>
      </c>
      <c r="J661" s="177" t="str">
        <f t="shared" si="335"/>
        <v/>
      </c>
      <c r="K661" s="1185" t="str">
        <f>IF(op!K549=0,0,op!K549)</f>
        <v/>
      </c>
      <c r="L661" s="872"/>
      <c r="M661" s="860" t="str">
        <f>IF(K661="","",IF(op!M549=0,0,op!M549))</f>
        <v/>
      </c>
      <c r="N661" s="860" t="str">
        <f>IF(K661="","",IF(op!N549=0,0,op!N549))</f>
        <v/>
      </c>
      <c r="O661" s="990" t="str">
        <f t="shared" si="347"/>
        <v/>
      </c>
      <c r="P661" s="991" t="str">
        <f t="shared" si="348"/>
        <v/>
      </c>
      <c r="Q661" s="991" t="str">
        <f t="shared" si="349"/>
        <v/>
      </c>
      <c r="R661" s="872"/>
      <c r="S661" s="934" t="str">
        <f t="shared" si="336"/>
        <v/>
      </c>
      <c r="T661" s="934" t="str">
        <f t="shared" si="337"/>
        <v/>
      </c>
      <c r="U661" s="1055" t="str">
        <f t="shared" si="350"/>
        <v/>
      </c>
      <c r="V661" s="6"/>
      <c r="Z661" s="979" t="str">
        <f t="shared" si="338"/>
        <v/>
      </c>
      <c r="AA661" s="980">
        <f>+tab!$C$156</f>
        <v>0.62</v>
      </c>
      <c r="AB661" s="981" t="e">
        <f t="shared" si="351"/>
        <v>#VALUE!</v>
      </c>
      <c r="AC661" s="981" t="e">
        <f t="shared" si="352"/>
        <v>#VALUE!</v>
      </c>
      <c r="AD661" s="981" t="e">
        <f t="shared" si="353"/>
        <v>#VALUE!</v>
      </c>
      <c r="AE661" s="982" t="e">
        <f t="shared" si="339"/>
        <v>#VALUE!</v>
      </c>
      <c r="AF661" s="982" t="e">
        <f t="shared" si="340"/>
        <v>#VALUE!</v>
      </c>
      <c r="AG661" s="983">
        <f>IF(H661&gt;8,tab!C$157,tab!C$160)</f>
        <v>0.5</v>
      </c>
      <c r="AH661" s="957">
        <f t="shared" si="341"/>
        <v>0</v>
      </c>
      <c r="AI661" s="957">
        <f t="shared" si="342"/>
        <v>0</v>
      </c>
      <c r="AJ661" s="984" t="e">
        <f t="shared" si="343"/>
        <v>#VALUE!</v>
      </c>
      <c r="AK661" s="960" t="e">
        <f t="shared" si="344"/>
        <v>#VALUE!</v>
      </c>
      <c r="AL661" s="959">
        <f t="shared" si="345"/>
        <v>30</v>
      </c>
      <c r="AM661" s="959">
        <f t="shared" si="315"/>
        <v>30</v>
      </c>
      <c r="AN661" s="985">
        <f t="shared" si="346"/>
        <v>0</v>
      </c>
      <c r="AU661" s="39"/>
      <c r="AV661" s="39"/>
    </row>
    <row r="662" spans="3:48" ht="13.15" customHeight="1" x14ac:dyDescent="0.2">
      <c r="C662" s="35"/>
      <c r="D662" s="175" t="str">
        <f>IF(op!D550=0,"",op!D550)</f>
        <v/>
      </c>
      <c r="E662" s="175" t="str">
        <f>IF(op!E550=0,"",op!E550)</f>
        <v/>
      </c>
      <c r="F662" s="175" t="str">
        <f>IF(op!F550=0,"",op!F550)</f>
        <v/>
      </c>
      <c r="G662" s="38" t="str">
        <f>IF(op!G550="","",op!G550+1)</f>
        <v/>
      </c>
      <c r="H662" s="1184" t="str">
        <f>IF(op!H550=0,"",op!H550)</f>
        <v/>
      </c>
      <c r="I662" s="38" t="str">
        <f>IF(op!I550=0,"",op!I550)</f>
        <v/>
      </c>
      <c r="J662" s="177" t="str">
        <f t="shared" si="335"/>
        <v/>
      </c>
      <c r="K662" s="1185" t="str">
        <f>IF(op!K550=0,0,op!K550)</f>
        <v/>
      </c>
      <c r="L662" s="872"/>
      <c r="M662" s="860" t="str">
        <f>IF(K662="","",IF(op!M550=0,0,op!M550))</f>
        <v/>
      </c>
      <c r="N662" s="860" t="str">
        <f>IF(K662="","",IF(op!N550=0,0,op!N550))</f>
        <v/>
      </c>
      <c r="O662" s="990" t="str">
        <f t="shared" si="347"/>
        <v/>
      </c>
      <c r="P662" s="991" t="str">
        <f t="shared" si="348"/>
        <v/>
      </c>
      <c r="Q662" s="991" t="str">
        <f t="shared" si="349"/>
        <v/>
      </c>
      <c r="R662" s="872"/>
      <c r="S662" s="934" t="str">
        <f t="shared" si="336"/>
        <v/>
      </c>
      <c r="T662" s="934" t="str">
        <f t="shared" si="337"/>
        <v/>
      </c>
      <c r="U662" s="1055" t="str">
        <f t="shared" si="350"/>
        <v/>
      </c>
      <c r="V662" s="6"/>
      <c r="Z662" s="979" t="str">
        <f t="shared" si="338"/>
        <v/>
      </c>
      <c r="AA662" s="980">
        <f>+tab!$C$156</f>
        <v>0.62</v>
      </c>
      <c r="AB662" s="981" t="e">
        <f t="shared" si="351"/>
        <v>#VALUE!</v>
      </c>
      <c r="AC662" s="981" t="e">
        <f t="shared" si="352"/>
        <v>#VALUE!</v>
      </c>
      <c r="AD662" s="981" t="e">
        <f t="shared" si="353"/>
        <v>#VALUE!</v>
      </c>
      <c r="AE662" s="982" t="e">
        <f t="shared" si="339"/>
        <v>#VALUE!</v>
      </c>
      <c r="AF662" s="982" t="e">
        <f t="shared" si="340"/>
        <v>#VALUE!</v>
      </c>
      <c r="AG662" s="983">
        <f>IF(H662&gt;8,tab!C$157,tab!C$160)</f>
        <v>0.5</v>
      </c>
      <c r="AH662" s="957">
        <f t="shared" si="341"/>
        <v>0</v>
      </c>
      <c r="AI662" s="957">
        <f t="shared" si="342"/>
        <v>0</v>
      </c>
      <c r="AJ662" s="984" t="e">
        <f t="shared" si="343"/>
        <v>#VALUE!</v>
      </c>
      <c r="AK662" s="960" t="e">
        <f t="shared" si="344"/>
        <v>#VALUE!</v>
      </c>
      <c r="AL662" s="959">
        <f t="shared" si="345"/>
        <v>30</v>
      </c>
      <c r="AM662" s="959">
        <f t="shared" si="315"/>
        <v>30</v>
      </c>
      <c r="AN662" s="985">
        <f t="shared" si="346"/>
        <v>0</v>
      </c>
      <c r="AU662" s="39"/>
      <c r="AV662" s="39"/>
    </row>
    <row r="663" spans="3:48" ht="13.15" customHeight="1" x14ac:dyDescent="0.2">
      <c r="C663" s="35"/>
      <c r="D663" s="175" t="str">
        <f>IF(op!D551=0,"",op!D551)</f>
        <v/>
      </c>
      <c r="E663" s="175" t="str">
        <f>IF(op!E551=0,"",op!E551)</f>
        <v/>
      </c>
      <c r="F663" s="175" t="str">
        <f>IF(op!F551=0,"",op!F551)</f>
        <v/>
      </c>
      <c r="G663" s="38" t="str">
        <f>IF(op!G551="","",op!G551+1)</f>
        <v/>
      </c>
      <c r="H663" s="1184" t="str">
        <f>IF(op!H551=0,"",op!H551)</f>
        <v/>
      </c>
      <c r="I663" s="38" t="str">
        <f>IF(op!I551=0,"",op!I551)</f>
        <v/>
      </c>
      <c r="J663" s="177" t="str">
        <f t="shared" si="335"/>
        <v/>
      </c>
      <c r="K663" s="1185" t="str">
        <f>IF(op!K551=0,0,op!K551)</f>
        <v/>
      </c>
      <c r="L663" s="872"/>
      <c r="M663" s="860" t="str">
        <f>IF(K663="","",IF(op!M551=0,0,op!M551))</f>
        <v/>
      </c>
      <c r="N663" s="860" t="str">
        <f>IF(K663="","",IF(op!N551=0,0,op!N551))</f>
        <v/>
      </c>
      <c r="O663" s="990" t="str">
        <f t="shared" si="347"/>
        <v/>
      </c>
      <c r="P663" s="991" t="str">
        <f t="shared" si="348"/>
        <v/>
      </c>
      <c r="Q663" s="991" t="str">
        <f t="shared" si="349"/>
        <v/>
      </c>
      <c r="R663" s="872"/>
      <c r="S663" s="934" t="str">
        <f t="shared" si="336"/>
        <v/>
      </c>
      <c r="T663" s="934" t="str">
        <f t="shared" si="337"/>
        <v/>
      </c>
      <c r="U663" s="1055" t="str">
        <f t="shared" si="350"/>
        <v/>
      </c>
      <c r="V663" s="6"/>
      <c r="Z663" s="979" t="str">
        <f t="shared" si="338"/>
        <v/>
      </c>
      <c r="AA663" s="980">
        <f>+tab!$C$156</f>
        <v>0.62</v>
      </c>
      <c r="AB663" s="981" t="e">
        <f t="shared" si="351"/>
        <v>#VALUE!</v>
      </c>
      <c r="AC663" s="981" t="e">
        <f t="shared" si="352"/>
        <v>#VALUE!</v>
      </c>
      <c r="AD663" s="981" t="e">
        <f t="shared" si="353"/>
        <v>#VALUE!</v>
      </c>
      <c r="AE663" s="982" t="e">
        <f t="shared" si="339"/>
        <v>#VALUE!</v>
      </c>
      <c r="AF663" s="982" t="e">
        <f t="shared" si="340"/>
        <v>#VALUE!</v>
      </c>
      <c r="AG663" s="983">
        <f>IF(H663&gt;8,tab!C$157,tab!C$160)</f>
        <v>0.5</v>
      </c>
      <c r="AH663" s="957">
        <f t="shared" si="341"/>
        <v>0</v>
      </c>
      <c r="AI663" s="957">
        <f t="shared" si="342"/>
        <v>0</v>
      </c>
      <c r="AJ663" s="984" t="e">
        <f t="shared" si="343"/>
        <v>#VALUE!</v>
      </c>
      <c r="AK663" s="960" t="e">
        <f t="shared" si="344"/>
        <v>#VALUE!</v>
      </c>
      <c r="AL663" s="959">
        <f t="shared" si="345"/>
        <v>30</v>
      </c>
      <c r="AM663" s="959">
        <f t="shared" si="315"/>
        <v>30</v>
      </c>
      <c r="AN663" s="985">
        <f t="shared" si="346"/>
        <v>0</v>
      </c>
      <c r="AU663" s="39"/>
      <c r="AV663" s="39"/>
    </row>
    <row r="664" spans="3:48" ht="13.15" customHeight="1" x14ac:dyDescent="0.2">
      <c r="C664" s="35"/>
      <c r="D664" s="175" t="str">
        <f>IF(op!D552=0,"",op!D552)</f>
        <v/>
      </c>
      <c r="E664" s="175" t="str">
        <f>IF(op!E552=0,"",op!E552)</f>
        <v/>
      </c>
      <c r="F664" s="175" t="str">
        <f>IF(op!F552=0,"",op!F552)</f>
        <v/>
      </c>
      <c r="G664" s="38" t="str">
        <f>IF(op!G552="","",op!G552+1)</f>
        <v/>
      </c>
      <c r="H664" s="1184" t="str">
        <f>IF(op!H552=0,"",op!H552)</f>
        <v/>
      </c>
      <c r="I664" s="38" t="str">
        <f>IF(op!I552=0,"",op!I552)</f>
        <v/>
      </c>
      <c r="J664" s="177" t="str">
        <f t="shared" si="335"/>
        <v/>
      </c>
      <c r="K664" s="1185" t="str">
        <f>IF(op!K552=0,0,op!K552)</f>
        <v/>
      </c>
      <c r="L664" s="872"/>
      <c r="M664" s="860" t="str">
        <f>IF(K664="","",IF(op!M552=0,0,op!M552))</f>
        <v/>
      </c>
      <c r="N664" s="860" t="str">
        <f>IF(K664="","",IF(op!N552=0,0,op!N552))</f>
        <v/>
      </c>
      <c r="O664" s="990" t="str">
        <f t="shared" si="347"/>
        <v/>
      </c>
      <c r="P664" s="991" t="str">
        <f t="shared" si="348"/>
        <v/>
      </c>
      <c r="Q664" s="991" t="str">
        <f t="shared" si="349"/>
        <v/>
      </c>
      <c r="R664" s="872"/>
      <c r="S664" s="934" t="str">
        <f t="shared" si="336"/>
        <v/>
      </c>
      <c r="T664" s="934" t="str">
        <f t="shared" si="337"/>
        <v/>
      </c>
      <c r="U664" s="1055" t="str">
        <f t="shared" si="350"/>
        <v/>
      </c>
      <c r="V664" s="6"/>
      <c r="Z664" s="979" t="str">
        <f t="shared" si="338"/>
        <v/>
      </c>
      <c r="AA664" s="980">
        <f>+tab!$C$156</f>
        <v>0.62</v>
      </c>
      <c r="AB664" s="981" t="e">
        <f t="shared" si="351"/>
        <v>#VALUE!</v>
      </c>
      <c r="AC664" s="981" t="e">
        <f t="shared" si="352"/>
        <v>#VALUE!</v>
      </c>
      <c r="AD664" s="981" t="e">
        <f t="shared" si="353"/>
        <v>#VALUE!</v>
      </c>
      <c r="AE664" s="982" t="e">
        <f t="shared" si="339"/>
        <v>#VALUE!</v>
      </c>
      <c r="AF664" s="982" t="e">
        <f t="shared" si="340"/>
        <v>#VALUE!</v>
      </c>
      <c r="AG664" s="983">
        <f>IF(H664&gt;8,tab!C$157,tab!C$160)</f>
        <v>0.5</v>
      </c>
      <c r="AH664" s="957">
        <f t="shared" si="341"/>
        <v>0</v>
      </c>
      <c r="AI664" s="957">
        <f t="shared" si="342"/>
        <v>0</v>
      </c>
      <c r="AJ664" s="984" t="e">
        <f t="shared" si="343"/>
        <v>#VALUE!</v>
      </c>
      <c r="AK664" s="960" t="e">
        <f t="shared" si="344"/>
        <v>#VALUE!</v>
      </c>
      <c r="AL664" s="959">
        <f t="shared" si="345"/>
        <v>30</v>
      </c>
      <c r="AM664" s="959">
        <f t="shared" si="315"/>
        <v>30</v>
      </c>
      <c r="AN664" s="985">
        <f t="shared" si="346"/>
        <v>0</v>
      </c>
      <c r="AU664" s="39"/>
      <c r="AV664" s="39"/>
    </row>
    <row r="665" spans="3:48" ht="13.15" customHeight="1" x14ac:dyDescent="0.2">
      <c r="C665" s="35"/>
      <c r="D665" s="175" t="str">
        <f>IF(op!D553=0,"",op!D553)</f>
        <v/>
      </c>
      <c r="E665" s="175" t="str">
        <f>IF(op!E553=0,"",op!E553)</f>
        <v/>
      </c>
      <c r="F665" s="175" t="str">
        <f>IF(op!F553=0,"",op!F553)</f>
        <v/>
      </c>
      <c r="G665" s="38" t="str">
        <f>IF(op!G553="","",op!G553+1)</f>
        <v/>
      </c>
      <c r="H665" s="1184" t="str">
        <f>IF(op!H553=0,"",op!H553)</f>
        <v/>
      </c>
      <c r="I665" s="38" t="str">
        <f>IF(op!I553=0,"",op!I553)</f>
        <v/>
      </c>
      <c r="J665" s="177" t="str">
        <f t="shared" si="335"/>
        <v/>
      </c>
      <c r="K665" s="1185" t="str">
        <f>IF(op!K553=0,0,op!K553)</f>
        <v/>
      </c>
      <c r="L665" s="872"/>
      <c r="M665" s="860" t="str">
        <f>IF(K665="","",IF(op!M553=0,0,op!M553))</f>
        <v/>
      </c>
      <c r="N665" s="860" t="str">
        <f>IF(K665="","",IF(op!N553=0,0,op!N553))</f>
        <v/>
      </c>
      <c r="O665" s="990" t="str">
        <f t="shared" si="347"/>
        <v/>
      </c>
      <c r="P665" s="991" t="str">
        <f t="shared" si="348"/>
        <v/>
      </c>
      <c r="Q665" s="991" t="str">
        <f t="shared" si="349"/>
        <v/>
      </c>
      <c r="R665" s="872"/>
      <c r="S665" s="934" t="str">
        <f t="shared" si="336"/>
        <v/>
      </c>
      <c r="T665" s="934" t="str">
        <f t="shared" si="337"/>
        <v/>
      </c>
      <c r="U665" s="1055" t="str">
        <f t="shared" si="350"/>
        <v/>
      </c>
      <c r="V665" s="6"/>
      <c r="Z665" s="979" t="str">
        <f t="shared" si="338"/>
        <v/>
      </c>
      <c r="AA665" s="980">
        <f>+tab!$C$156</f>
        <v>0.62</v>
      </c>
      <c r="AB665" s="981" t="e">
        <f t="shared" si="351"/>
        <v>#VALUE!</v>
      </c>
      <c r="AC665" s="981" t="e">
        <f t="shared" si="352"/>
        <v>#VALUE!</v>
      </c>
      <c r="AD665" s="981" t="e">
        <f t="shared" si="353"/>
        <v>#VALUE!</v>
      </c>
      <c r="AE665" s="982" t="e">
        <f t="shared" si="339"/>
        <v>#VALUE!</v>
      </c>
      <c r="AF665" s="982" t="e">
        <f t="shared" si="340"/>
        <v>#VALUE!</v>
      </c>
      <c r="AG665" s="983">
        <f>IF(H665&gt;8,tab!C$157,tab!C$160)</f>
        <v>0.5</v>
      </c>
      <c r="AH665" s="957">
        <f t="shared" si="341"/>
        <v>0</v>
      </c>
      <c r="AI665" s="957">
        <f t="shared" si="342"/>
        <v>0</v>
      </c>
      <c r="AJ665" s="984" t="e">
        <f t="shared" si="343"/>
        <v>#VALUE!</v>
      </c>
      <c r="AK665" s="960" t="e">
        <f t="shared" si="344"/>
        <v>#VALUE!</v>
      </c>
      <c r="AL665" s="959">
        <f t="shared" si="345"/>
        <v>30</v>
      </c>
      <c r="AM665" s="959">
        <f t="shared" si="315"/>
        <v>30</v>
      </c>
      <c r="AN665" s="985">
        <f t="shared" si="346"/>
        <v>0</v>
      </c>
      <c r="AU665" s="39"/>
      <c r="AV665" s="39"/>
    </row>
    <row r="666" spans="3:48" ht="13.15" customHeight="1" x14ac:dyDescent="0.2">
      <c r="C666" s="35"/>
      <c r="D666" s="175" t="str">
        <f>IF(op!D554=0,"",op!D554)</f>
        <v/>
      </c>
      <c r="E666" s="175" t="str">
        <f>IF(op!E554=0,"",op!E554)</f>
        <v/>
      </c>
      <c r="F666" s="175" t="str">
        <f>IF(op!F554=0,"",op!F554)</f>
        <v/>
      </c>
      <c r="G666" s="38" t="str">
        <f>IF(op!G554="","",op!G554+1)</f>
        <v/>
      </c>
      <c r="H666" s="1184" t="str">
        <f>IF(op!H554=0,"",op!H554)</f>
        <v/>
      </c>
      <c r="I666" s="38" t="str">
        <f>IF(op!I554=0,"",op!I554)</f>
        <v/>
      </c>
      <c r="J666" s="177" t="str">
        <f t="shared" si="335"/>
        <v/>
      </c>
      <c r="K666" s="1185" t="str">
        <f>IF(op!K554=0,0,op!K554)</f>
        <v/>
      </c>
      <c r="L666" s="872"/>
      <c r="M666" s="860" t="str">
        <f>IF(K666="","",IF(op!M554=0,0,op!M554))</f>
        <v/>
      </c>
      <c r="N666" s="860" t="str">
        <f>IF(K666="","",IF(op!N554=0,0,op!N554))</f>
        <v/>
      </c>
      <c r="O666" s="990" t="str">
        <f t="shared" si="347"/>
        <v/>
      </c>
      <c r="P666" s="991" t="str">
        <f t="shared" si="348"/>
        <v/>
      </c>
      <c r="Q666" s="991" t="str">
        <f t="shared" si="349"/>
        <v/>
      </c>
      <c r="R666" s="872"/>
      <c r="S666" s="934" t="str">
        <f t="shared" si="336"/>
        <v/>
      </c>
      <c r="T666" s="934" t="str">
        <f t="shared" si="337"/>
        <v/>
      </c>
      <c r="U666" s="1055" t="str">
        <f t="shared" si="350"/>
        <v/>
      </c>
      <c r="V666" s="6"/>
      <c r="Z666" s="979" t="str">
        <f t="shared" si="338"/>
        <v/>
      </c>
      <c r="AA666" s="980">
        <f>+tab!$C$156</f>
        <v>0.62</v>
      </c>
      <c r="AB666" s="981" t="e">
        <f t="shared" si="351"/>
        <v>#VALUE!</v>
      </c>
      <c r="AC666" s="981" t="e">
        <f t="shared" si="352"/>
        <v>#VALUE!</v>
      </c>
      <c r="AD666" s="981" t="e">
        <f t="shared" si="353"/>
        <v>#VALUE!</v>
      </c>
      <c r="AE666" s="982" t="e">
        <f t="shared" si="339"/>
        <v>#VALUE!</v>
      </c>
      <c r="AF666" s="982" t="e">
        <f t="shared" si="340"/>
        <v>#VALUE!</v>
      </c>
      <c r="AG666" s="983">
        <f>IF(H666&gt;8,tab!C$157,tab!C$160)</f>
        <v>0.5</v>
      </c>
      <c r="AH666" s="957">
        <f t="shared" si="341"/>
        <v>0</v>
      </c>
      <c r="AI666" s="957">
        <f t="shared" si="342"/>
        <v>0</v>
      </c>
      <c r="AJ666" s="984" t="e">
        <f t="shared" si="343"/>
        <v>#VALUE!</v>
      </c>
      <c r="AK666" s="960" t="e">
        <f t="shared" si="344"/>
        <v>#VALUE!</v>
      </c>
      <c r="AL666" s="959">
        <f t="shared" si="345"/>
        <v>30</v>
      </c>
      <c r="AM666" s="959">
        <f t="shared" si="315"/>
        <v>30</v>
      </c>
      <c r="AN666" s="985">
        <f t="shared" si="346"/>
        <v>0</v>
      </c>
      <c r="AU666" s="39"/>
      <c r="AV666" s="39"/>
    </row>
    <row r="667" spans="3:48" ht="13.15" customHeight="1" x14ac:dyDescent="0.2">
      <c r="C667" s="35"/>
      <c r="D667" s="175" t="str">
        <f>IF(op!D555=0,"",op!D555)</f>
        <v/>
      </c>
      <c r="E667" s="175" t="str">
        <f>IF(op!E555=0,"",op!E555)</f>
        <v/>
      </c>
      <c r="F667" s="175" t="str">
        <f>IF(op!F555=0,"",op!F555)</f>
        <v/>
      </c>
      <c r="G667" s="38" t="str">
        <f>IF(op!G555="","",op!G555+1)</f>
        <v/>
      </c>
      <c r="H667" s="1184" t="str">
        <f>IF(op!H555=0,"",op!H555)</f>
        <v/>
      </c>
      <c r="I667" s="38" t="str">
        <f>IF(op!I555=0,"",op!I555)</f>
        <v/>
      </c>
      <c r="J667" s="177" t="str">
        <f t="shared" si="335"/>
        <v/>
      </c>
      <c r="K667" s="1185" t="str">
        <f>IF(op!K555=0,0,op!K555)</f>
        <v/>
      </c>
      <c r="L667" s="872"/>
      <c r="M667" s="860" t="str">
        <f>IF(K667="","",IF(op!M555=0,0,op!M555))</f>
        <v/>
      </c>
      <c r="N667" s="860" t="str">
        <f>IF(K667="","",IF(op!N555=0,0,op!N555))</f>
        <v/>
      </c>
      <c r="O667" s="990" t="str">
        <f t="shared" si="347"/>
        <v/>
      </c>
      <c r="P667" s="991" t="str">
        <f t="shared" si="348"/>
        <v/>
      </c>
      <c r="Q667" s="991" t="str">
        <f t="shared" si="349"/>
        <v/>
      </c>
      <c r="R667" s="872"/>
      <c r="S667" s="934" t="str">
        <f t="shared" si="336"/>
        <v/>
      </c>
      <c r="T667" s="934" t="str">
        <f t="shared" si="337"/>
        <v/>
      </c>
      <c r="U667" s="1055" t="str">
        <f t="shared" si="350"/>
        <v/>
      </c>
      <c r="V667" s="6"/>
      <c r="Z667" s="979" t="str">
        <f t="shared" si="338"/>
        <v/>
      </c>
      <c r="AA667" s="980">
        <f>+tab!$C$156</f>
        <v>0.62</v>
      </c>
      <c r="AB667" s="981" t="e">
        <f t="shared" si="351"/>
        <v>#VALUE!</v>
      </c>
      <c r="AC667" s="981" t="e">
        <f t="shared" si="352"/>
        <v>#VALUE!</v>
      </c>
      <c r="AD667" s="981" t="e">
        <f t="shared" si="353"/>
        <v>#VALUE!</v>
      </c>
      <c r="AE667" s="982" t="e">
        <f t="shared" si="339"/>
        <v>#VALUE!</v>
      </c>
      <c r="AF667" s="982" t="e">
        <f t="shared" si="340"/>
        <v>#VALUE!</v>
      </c>
      <c r="AG667" s="983">
        <f>IF(H667&gt;8,tab!C$157,tab!C$160)</f>
        <v>0.5</v>
      </c>
      <c r="AH667" s="957">
        <f t="shared" si="341"/>
        <v>0</v>
      </c>
      <c r="AI667" s="957">
        <f t="shared" si="342"/>
        <v>0</v>
      </c>
      <c r="AJ667" s="984" t="e">
        <f t="shared" si="343"/>
        <v>#VALUE!</v>
      </c>
      <c r="AK667" s="960" t="e">
        <f t="shared" si="344"/>
        <v>#VALUE!</v>
      </c>
      <c r="AL667" s="959">
        <f t="shared" si="345"/>
        <v>30</v>
      </c>
      <c r="AM667" s="959">
        <f t="shared" si="315"/>
        <v>30</v>
      </c>
      <c r="AN667" s="985">
        <f t="shared" si="346"/>
        <v>0</v>
      </c>
      <c r="AU667" s="39"/>
      <c r="AV667" s="39"/>
    </row>
    <row r="668" spans="3:48" ht="13.15" customHeight="1" x14ac:dyDescent="0.2">
      <c r="C668" s="35"/>
      <c r="D668" s="175" t="str">
        <f>IF(op!D556=0,"",op!D556)</f>
        <v/>
      </c>
      <c r="E668" s="175" t="str">
        <f>IF(op!E556=0,"",op!E556)</f>
        <v/>
      </c>
      <c r="F668" s="175" t="str">
        <f>IF(op!F556=0,"",op!F556)</f>
        <v/>
      </c>
      <c r="G668" s="38" t="str">
        <f>IF(op!G556="","",op!G556+1)</f>
        <v/>
      </c>
      <c r="H668" s="1184" t="str">
        <f>IF(op!H556=0,"",op!H556)</f>
        <v/>
      </c>
      <c r="I668" s="38" t="str">
        <f>IF(op!I556=0,"",op!I556)</f>
        <v/>
      </c>
      <c r="J668" s="177" t="str">
        <f t="shared" si="335"/>
        <v/>
      </c>
      <c r="K668" s="1185" t="str">
        <f>IF(op!K556=0,0,op!K556)</f>
        <v/>
      </c>
      <c r="L668" s="872"/>
      <c r="M668" s="860" t="str">
        <f>IF(K668="","",IF(op!M556=0,0,op!M556))</f>
        <v/>
      </c>
      <c r="N668" s="860" t="str">
        <f>IF(K668="","",IF(op!N556=0,0,op!N556))</f>
        <v/>
      </c>
      <c r="O668" s="990" t="str">
        <f t="shared" si="347"/>
        <v/>
      </c>
      <c r="P668" s="991" t="str">
        <f t="shared" si="348"/>
        <v/>
      </c>
      <c r="Q668" s="991" t="str">
        <f t="shared" si="349"/>
        <v/>
      </c>
      <c r="R668" s="872"/>
      <c r="S668" s="934" t="str">
        <f t="shared" si="336"/>
        <v/>
      </c>
      <c r="T668" s="934" t="str">
        <f t="shared" si="337"/>
        <v/>
      </c>
      <c r="U668" s="1055" t="str">
        <f t="shared" si="350"/>
        <v/>
      </c>
      <c r="V668" s="6"/>
      <c r="Z668" s="979" t="str">
        <f t="shared" si="338"/>
        <v/>
      </c>
      <c r="AA668" s="980">
        <f>+tab!$C$156</f>
        <v>0.62</v>
      </c>
      <c r="AB668" s="981" t="e">
        <f t="shared" si="351"/>
        <v>#VALUE!</v>
      </c>
      <c r="AC668" s="981" t="e">
        <f t="shared" si="352"/>
        <v>#VALUE!</v>
      </c>
      <c r="AD668" s="981" t="e">
        <f t="shared" si="353"/>
        <v>#VALUE!</v>
      </c>
      <c r="AE668" s="982" t="e">
        <f t="shared" si="339"/>
        <v>#VALUE!</v>
      </c>
      <c r="AF668" s="982" t="e">
        <f t="shared" si="340"/>
        <v>#VALUE!</v>
      </c>
      <c r="AG668" s="983">
        <f>IF(H668&gt;8,tab!C$157,tab!C$160)</f>
        <v>0.5</v>
      </c>
      <c r="AH668" s="957">
        <f t="shared" si="341"/>
        <v>0</v>
      </c>
      <c r="AI668" s="957">
        <f t="shared" si="342"/>
        <v>0</v>
      </c>
      <c r="AJ668" s="984" t="e">
        <f t="shared" si="343"/>
        <v>#VALUE!</v>
      </c>
      <c r="AK668" s="960" t="e">
        <f t="shared" si="344"/>
        <v>#VALUE!</v>
      </c>
      <c r="AL668" s="959">
        <f t="shared" si="345"/>
        <v>30</v>
      </c>
      <c r="AM668" s="959">
        <f t="shared" si="315"/>
        <v>30</v>
      </c>
      <c r="AN668" s="985">
        <f t="shared" si="346"/>
        <v>0</v>
      </c>
      <c r="AU668" s="39"/>
      <c r="AV668" s="39"/>
    </row>
    <row r="669" spans="3:48" ht="13.15" customHeight="1" x14ac:dyDescent="0.2">
      <c r="C669" s="35"/>
      <c r="D669" s="175" t="str">
        <f>IF(op!D557=0,"",op!D557)</f>
        <v/>
      </c>
      <c r="E669" s="175" t="str">
        <f>IF(op!E557=0,"",op!E557)</f>
        <v/>
      </c>
      <c r="F669" s="175" t="str">
        <f>IF(op!F557=0,"",op!F557)</f>
        <v/>
      </c>
      <c r="G669" s="38" t="str">
        <f>IF(op!G557="","",op!G557+1)</f>
        <v/>
      </c>
      <c r="H669" s="1184" t="str">
        <f>IF(op!H557=0,"",op!H557)</f>
        <v/>
      </c>
      <c r="I669" s="38" t="str">
        <f>IF(op!I557=0,"",op!I557)</f>
        <v/>
      </c>
      <c r="J669" s="177" t="str">
        <f t="shared" si="335"/>
        <v/>
      </c>
      <c r="K669" s="1185" t="str">
        <f>IF(op!K557=0,0,op!K557)</f>
        <v/>
      </c>
      <c r="L669" s="872"/>
      <c r="M669" s="860" t="str">
        <f>IF(K669="","",IF(op!M557=0,0,op!M557))</f>
        <v/>
      </c>
      <c r="N669" s="860" t="str">
        <f>IF(K669="","",IF(op!N557=0,0,op!N557))</f>
        <v/>
      </c>
      <c r="O669" s="990" t="str">
        <f t="shared" si="347"/>
        <v/>
      </c>
      <c r="P669" s="991" t="str">
        <f t="shared" si="348"/>
        <v/>
      </c>
      <c r="Q669" s="991" t="str">
        <f t="shared" si="349"/>
        <v/>
      </c>
      <c r="R669" s="872"/>
      <c r="S669" s="934" t="str">
        <f t="shared" si="336"/>
        <v/>
      </c>
      <c r="T669" s="934" t="str">
        <f t="shared" si="337"/>
        <v/>
      </c>
      <c r="U669" s="1055" t="str">
        <f t="shared" si="350"/>
        <v/>
      </c>
      <c r="V669" s="6"/>
      <c r="Z669" s="979" t="str">
        <f t="shared" si="338"/>
        <v/>
      </c>
      <c r="AA669" s="980">
        <f>+tab!$C$156</f>
        <v>0.62</v>
      </c>
      <c r="AB669" s="981" t="e">
        <f t="shared" si="351"/>
        <v>#VALUE!</v>
      </c>
      <c r="AC669" s="981" t="e">
        <f t="shared" si="352"/>
        <v>#VALUE!</v>
      </c>
      <c r="AD669" s="981" t="e">
        <f t="shared" si="353"/>
        <v>#VALUE!</v>
      </c>
      <c r="AE669" s="982" t="e">
        <f t="shared" si="339"/>
        <v>#VALUE!</v>
      </c>
      <c r="AF669" s="982" t="e">
        <f t="shared" si="340"/>
        <v>#VALUE!</v>
      </c>
      <c r="AG669" s="983">
        <f>IF(H669&gt;8,tab!C$157,tab!C$160)</f>
        <v>0.5</v>
      </c>
      <c r="AH669" s="957">
        <f t="shared" si="341"/>
        <v>0</v>
      </c>
      <c r="AI669" s="957">
        <f t="shared" si="342"/>
        <v>0</v>
      </c>
      <c r="AJ669" s="984" t="e">
        <f t="shared" si="343"/>
        <v>#VALUE!</v>
      </c>
      <c r="AK669" s="960" t="e">
        <f t="shared" si="344"/>
        <v>#VALUE!</v>
      </c>
      <c r="AL669" s="959">
        <f t="shared" si="345"/>
        <v>30</v>
      </c>
      <c r="AM669" s="959">
        <f t="shared" si="315"/>
        <v>30</v>
      </c>
      <c r="AN669" s="985">
        <f t="shared" si="346"/>
        <v>0</v>
      </c>
      <c r="AU669" s="39"/>
      <c r="AV669" s="39"/>
    </row>
    <row r="670" spans="3:48" ht="13.15" customHeight="1" x14ac:dyDescent="0.2">
      <c r="C670" s="35"/>
      <c r="D670" s="175" t="str">
        <f>IF(op!D558=0,"",op!D558)</f>
        <v/>
      </c>
      <c r="E670" s="175" t="str">
        <f>IF(op!E558=0,"",op!E558)</f>
        <v/>
      </c>
      <c r="F670" s="175" t="str">
        <f>IF(op!F558=0,"",op!F558)</f>
        <v/>
      </c>
      <c r="G670" s="38" t="str">
        <f>IF(op!G558="","",op!G558+1)</f>
        <v/>
      </c>
      <c r="H670" s="1184" t="str">
        <f>IF(op!H558=0,"",op!H558)</f>
        <v/>
      </c>
      <c r="I670" s="38" t="str">
        <f>IF(op!I558=0,"",op!I558)</f>
        <v/>
      </c>
      <c r="J670" s="177" t="str">
        <f t="shared" si="335"/>
        <v/>
      </c>
      <c r="K670" s="1185" t="str">
        <f>IF(op!K558=0,0,op!K558)</f>
        <v/>
      </c>
      <c r="L670" s="872"/>
      <c r="M670" s="860" t="str">
        <f>IF(K670="","",IF(op!M558=0,0,op!M558))</f>
        <v/>
      </c>
      <c r="N670" s="860" t="str">
        <f>IF(K670="","",IF(op!N558=0,0,op!N558))</f>
        <v/>
      </c>
      <c r="O670" s="990" t="str">
        <f t="shared" si="347"/>
        <v/>
      </c>
      <c r="P670" s="991" t="str">
        <f t="shared" si="348"/>
        <v/>
      </c>
      <c r="Q670" s="991" t="str">
        <f t="shared" si="349"/>
        <v/>
      </c>
      <c r="R670" s="872"/>
      <c r="S670" s="934" t="str">
        <f t="shared" si="336"/>
        <v/>
      </c>
      <c r="T670" s="934" t="str">
        <f t="shared" si="337"/>
        <v/>
      </c>
      <c r="U670" s="1055" t="str">
        <f t="shared" si="350"/>
        <v/>
      </c>
      <c r="V670" s="6"/>
      <c r="Z670" s="979" t="str">
        <f t="shared" si="338"/>
        <v/>
      </c>
      <c r="AA670" s="980">
        <f>+tab!$C$156</f>
        <v>0.62</v>
      </c>
      <c r="AB670" s="981" t="e">
        <f t="shared" si="351"/>
        <v>#VALUE!</v>
      </c>
      <c r="AC670" s="981" t="e">
        <f t="shared" si="352"/>
        <v>#VALUE!</v>
      </c>
      <c r="AD670" s="981" t="e">
        <f t="shared" si="353"/>
        <v>#VALUE!</v>
      </c>
      <c r="AE670" s="982" t="e">
        <f t="shared" si="339"/>
        <v>#VALUE!</v>
      </c>
      <c r="AF670" s="982" t="e">
        <f t="shared" si="340"/>
        <v>#VALUE!</v>
      </c>
      <c r="AG670" s="983">
        <f>IF(H670&gt;8,tab!C$157,tab!C$160)</f>
        <v>0.5</v>
      </c>
      <c r="AH670" s="957">
        <f t="shared" si="341"/>
        <v>0</v>
      </c>
      <c r="AI670" s="957">
        <f t="shared" si="342"/>
        <v>0</v>
      </c>
      <c r="AJ670" s="984" t="e">
        <f t="shared" si="343"/>
        <v>#VALUE!</v>
      </c>
      <c r="AK670" s="960" t="e">
        <f t="shared" si="344"/>
        <v>#VALUE!</v>
      </c>
      <c r="AL670" s="959">
        <f t="shared" si="345"/>
        <v>30</v>
      </c>
      <c r="AM670" s="959">
        <f t="shared" si="315"/>
        <v>30</v>
      </c>
      <c r="AN670" s="985">
        <f t="shared" si="346"/>
        <v>0</v>
      </c>
      <c r="AU670" s="39"/>
      <c r="AV670" s="39"/>
    </row>
    <row r="671" spans="3:48" ht="13.15" customHeight="1" x14ac:dyDescent="0.2">
      <c r="C671" s="35"/>
      <c r="D671" s="175" t="str">
        <f>IF(op!D559=0,"",op!D559)</f>
        <v/>
      </c>
      <c r="E671" s="175" t="str">
        <f>IF(op!E559=0,"",op!E559)</f>
        <v/>
      </c>
      <c r="F671" s="175" t="str">
        <f>IF(op!F559=0,"",op!F559)</f>
        <v/>
      </c>
      <c r="G671" s="38" t="str">
        <f>IF(op!G559="","",op!G559+1)</f>
        <v/>
      </c>
      <c r="H671" s="1184" t="str">
        <f>IF(op!H559=0,"",op!H559)</f>
        <v/>
      </c>
      <c r="I671" s="38" t="str">
        <f>IF(op!I559=0,"",op!I559)</f>
        <v/>
      </c>
      <c r="J671" s="177" t="str">
        <f t="shared" si="335"/>
        <v/>
      </c>
      <c r="K671" s="1185" t="str">
        <f>IF(op!K559=0,0,op!K559)</f>
        <v/>
      </c>
      <c r="L671" s="872"/>
      <c r="M671" s="860" t="str">
        <f>IF(K671="","",IF(op!M559=0,0,op!M559))</f>
        <v/>
      </c>
      <c r="N671" s="860" t="str">
        <f>IF(K671="","",IF(op!N559=0,0,op!N559))</f>
        <v/>
      </c>
      <c r="O671" s="990" t="str">
        <f t="shared" si="347"/>
        <v/>
      </c>
      <c r="P671" s="991" t="str">
        <f t="shared" si="348"/>
        <v/>
      </c>
      <c r="Q671" s="991" t="str">
        <f t="shared" si="349"/>
        <v/>
      </c>
      <c r="R671" s="872"/>
      <c r="S671" s="934" t="str">
        <f t="shared" si="336"/>
        <v/>
      </c>
      <c r="T671" s="934" t="str">
        <f t="shared" si="337"/>
        <v/>
      </c>
      <c r="U671" s="1055" t="str">
        <f t="shared" si="350"/>
        <v/>
      </c>
      <c r="V671" s="6"/>
      <c r="Z671" s="979" t="str">
        <f t="shared" si="338"/>
        <v/>
      </c>
      <c r="AA671" s="980">
        <f>+tab!$C$156</f>
        <v>0.62</v>
      </c>
      <c r="AB671" s="981" t="e">
        <f t="shared" si="351"/>
        <v>#VALUE!</v>
      </c>
      <c r="AC671" s="981" t="e">
        <f t="shared" si="352"/>
        <v>#VALUE!</v>
      </c>
      <c r="AD671" s="981" t="e">
        <f t="shared" si="353"/>
        <v>#VALUE!</v>
      </c>
      <c r="AE671" s="982" t="e">
        <f t="shared" si="339"/>
        <v>#VALUE!</v>
      </c>
      <c r="AF671" s="982" t="e">
        <f t="shared" si="340"/>
        <v>#VALUE!</v>
      </c>
      <c r="AG671" s="983">
        <f>IF(H671&gt;8,tab!C$157,tab!C$160)</f>
        <v>0.5</v>
      </c>
      <c r="AH671" s="957">
        <f t="shared" si="341"/>
        <v>0</v>
      </c>
      <c r="AI671" s="957">
        <f t="shared" si="342"/>
        <v>0</v>
      </c>
      <c r="AJ671" s="984" t="e">
        <f t="shared" si="343"/>
        <v>#VALUE!</v>
      </c>
      <c r="AK671" s="960" t="e">
        <f t="shared" si="344"/>
        <v>#VALUE!</v>
      </c>
      <c r="AL671" s="959">
        <f t="shared" si="345"/>
        <v>30</v>
      </c>
      <c r="AM671" s="959">
        <f t="shared" si="315"/>
        <v>30</v>
      </c>
      <c r="AN671" s="985">
        <f t="shared" si="346"/>
        <v>0</v>
      </c>
      <c r="AU671" s="39"/>
      <c r="AV671" s="39"/>
    </row>
    <row r="672" spans="3:48" ht="13.15" customHeight="1" x14ac:dyDescent="0.2">
      <c r="C672" s="35"/>
      <c r="D672" s="175" t="str">
        <f>IF(op!D560=0,"",op!D560)</f>
        <v/>
      </c>
      <c r="E672" s="175" t="str">
        <f>IF(op!E560=0,"",op!E560)</f>
        <v/>
      </c>
      <c r="F672" s="175" t="str">
        <f>IF(op!F560=0,"",op!F560)</f>
        <v/>
      </c>
      <c r="G672" s="38" t="str">
        <f>IF(op!G560="","",op!G560+1)</f>
        <v/>
      </c>
      <c r="H672" s="1184" t="str">
        <f>IF(op!H560=0,"",op!H560)</f>
        <v/>
      </c>
      <c r="I672" s="38" t="str">
        <f>IF(op!I560=0,"",op!I560)</f>
        <v/>
      </c>
      <c r="J672" s="177" t="str">
        <f t="shared" si="335"/>
        <v/>
      </c>
      <c r="K672" s="1185" t="str">
        <f>IF(op!K560=0,0,op!K560)</f>
        <v/>
      </c>
      <c r="L672" s="872"/>
      <c r="M672" s="860" t="str">
        <f>IF(K672="","",IF(op!M560=0,0,op!M560))</f>
        <v/>
      </c>
      <c r="N672" s="860" t="str">
        <f>IF(K672="","",IF(op!N560=0,0,op!N560))</f>
        <v/>
      </c>
      <c r="O672" s="990" t="str">
        <f t="shared" si="347"/>
        <v/>
      </c>
      <c r="P672" s="991" t="str">
        <f t="shared" si="348"/>
        <v/>
      </c>
      <c r="Q672" s="991" t="str">
        <f t="shared" si="349"/>
        <v/>
      </c>
      <c r="R672" s="872"/>
      <c r="S672" s="934" t="str">
        <f t="shared" si="336"/>
        <v/>
      </c>
      <c r="T672" s="934" t="str">
        <f t="shared" si="337"/>
        <v/>
      </c>
      <c r="U672" s="1055" t="str">
        <f t="shared" si="350"/>
        <v/>
      </c>
      <c r="V672" s="6"/>
      <c r="Z672" s="979" t="str">
        <f t="shared" si="338"/>
        <v/>
      </c>
      <c r="AA672" s="980">
        <f>+tab!$C$156</f>
        <v>0.62</v>
      </c>
      <c r="AB672" s="981" t="e">
        <f t="shared" si="351"/>
        <v>#VALUE!</v>
      </c>
      <c r="AC672" s="981" t="e">
        <f t="shared" si="352"/>
        <v>#VALUE!</v>
      </c>
      <c r="AD672" s="981" t="e">
        <f t="shared" si="353"/>
        <v>#VALUE!</v>
      </c>
      <c r="AE672" s="982" t="e">
        <f t="shared" si="339"/>
        <v>#VALUE!</v>
      </c>
      <c r="AF672" s="982" t="e">
        <f t="shared" si="340"/>
        <v>#VALUE!</v>
      </c>
      <c r="AG672" s="983">
        <f>IF(H672&gt;8,tab!C$157,tab!C$160)</f>
        <v>0.5</v>
      </c>
      <c r="AH672" s="957">
        <f t="shared" si="341"/>
        <v>0</v>
      </c>
      <c r="AI672" s="957">
        <f t="shared" ref="AI672:AI675" si="354">IF(AH672=25,Z672*1.08*K672/2,IF(AH672=40,Z672*1.08*K672,IF(AH672=0,0)))</f>
        <v>0</v>
      </c>
      <c r="AJ672" s="984" t="e">
        <f t="shared" si="343"/>
        <v>#VALUE!</v>
      </c>
      <c r="AK672" s="960" t="e">
        <f t="shared" ref="AK672:AK675" si="355">YEAR($E$569)-YEAR(H672)-AJ672</f>
        <v>#VALUE!</v>
      </c>
      <c r="AL672" s="959">
        <f t="shared" ref="AL672:AL675" si="356">IF((H672=""),30,AK672)</f>
        <v>30</v>
      </c>
      <c r="AM672" s="959">
        <f t="shared" si="315"/>
        <v>30</v>
      </c>
      <c r="AN672" s="985">
        <f t="shared" ref="AN672:AN675" si="357">(AM672*(SUM(K672:K672)))</f>
        <v>0</v>
      </c>
      <c r="AU672" s="39"/>
      <c r="AV672" s="39"/>
    </row>
    <row r="673" spans="3:48" ht="13.15" customHeight="1" x14ac:dyDescent="0.2">
      <c r="C673" s="35"/>
      <c r="D673" s="175" t="str">
        <f>IF(op!D561=0,"",op!D561)</f>
        <v/>
      </c>
      <c r="E673" s="175" t="str">
        <f>IF(op!E561=0,"",op!E561)</f>
        <v/>
      </c>
      <c r="F673" s="175" t="str">
        <f>IF(op!F561=0,"",op!F561)</f>
        <v/>
      </c>
      <c r="G673" s="38" t="str">
        <f>IF(op!G561="","",op!G561+1)</f>
        <v/>
      </c>
      <c r="H673" s="1184" t="str">
        <f>IF(op!H561=0,"",op!H561)</f>
        <v/>
      </c>
      <c r="I673" s="38" t="str">
        <f>IF(op!I561=0,"",op!I561)</f>
        <v/>
      </c>
      <c r="J673" s="177" t="str">
        <f t="shared" si="335"/>
        <v/>
      </c>
      <c r="K673" s="1185" t="str">
        <f>IF(op!K561=0,0,op!K561)</f>
        <v/>
      </c>
      <c r="L673" s="872"/>
      <c r="M673" s="860" t="str">
        <f>IF(K673="","",IF(op!M561=0,0,op!M561))</f>
        <v/>
      </c>
      <c r="N673" s="860" t="str">
        <f>IF(K673="","",IF(op!N561=0,0,op!N561))</f>
        <v/>
      </c>
      <c r="O673" s="990" t="str">
        <f t="shared" si="347"/>
        <v/>
      </c>
      <c r="P673" s="991" t="str">
        <f t="shared" si="348"/>
        <v/>
      </c>
      <c r="Q673" s="991" t="str">
        <f t="shared" si="349"/>
        <v/>
      </c>
      <c r="R673" s="872"/>
      <c r="S673" s="934" t="str">
        <f t="shared" si="336"/>
        <v/>
      </c>
      <c r="T673" s="934" t="str">
        <f t="shared" si="337"/>
        <v/>
      </c>
      <c r="U673" s="1055" t="str">
        <f t="shared" si="350"/>
        <v/>
      </c>
      <c r="V673" s="6"/>
      <c r="Z673" s="979" t="str">
        <f t="shared" si="338"/>
        <v/>
      </c>
      <c r="AA673" s="980">
        <f>+tab!$C$156</f>
        <v>0.62</v>
      </c>
      <c r="AB673" s="981" t="e">
        <f t="shared" si="351"/>
        <v>#VALUE!</v>
      </c>
      <c r="AC673" s="981" t="e">
        <f t="shared" si="352"/>
        <v>#VALUE!</v>
      </c>
      <c r="AD673" s="981" t="e">
        <f t="shared" si="353"/>
        <v>#VALUE!</v>
      </c>
      <c r="AE673" s="982" t="e">
        <f t="shared" si="339"/>
        <v>#VALUE!</v>
      </c>
      <c r="AF673" s="982" t="e">
        <f t="shared" si="340"/>
        <v>#VALUE!</v>
      </c>
      <c r="AG673" s="983">
        <f>IF(H673&gt;8,tab!C$157,tab!C$160)</f>
        <v>0.5</v>
      </c>
      <c r="AH673" s="957">
        <f t="shared" si="341"/>
        <v>0</v>
      </c>
      <c r="AI673" s="957">
        <f t="shared" si="354"/>
        <v>0</v>
      </c>
      <c r="AJ673" s="984" t="e">
        <f t="shared" si="343"/>
        <v>#VALUE!</v>
      </c>
      <c r="AK673" s="960" t="e">
        <f t="shared" si="355"/>
        <v>#VALUE!</v>
      </c>
      <c r="AL673" s="959">
        <f t="shared" si="356"/>
        <v>30</v>
      </c>
      <c r="AM673" s="959">
        <f t="shared" si="315"/>
        <v>30</v>
      </c>
      <c r="AN673" s="985">
        <f t="shared" si="357"/>
        <v>0</v>
      </c>
      <c r="AU673" s="39"/>
      <c r="AV673" s="39"/>
    </row>
    <row r="674" spans="3:48" ht="13.15" customHeight="1" x14ac:dyDescent="0.2">
      <c r="C674" s="35"/>
      <c r="D674" s="175" t="str">
        <f>IF(op!D562=0,"",op!D562)</f>
        <v/>
      </c>
      <c r="E674" s="175" t="str">
        <f>IF(op!E562=0,"",op!E562)</f>
        <v/>
      </c>
      <c r="F674" s="175" t="str">
        <f>IF(op!F562=0,"",op!F562)</f>
        <v/>
      </c>
      <c r="G674" s="38" t="str">
        <f>IF(op!G562="","",op!G562+1)</f>
        <v/>
      </c>
      <c r="H674" s="1184" t="str">
        <f>IF(op!H562=0,"",op!H562)</f>
        <v/>
      </c>
      <c r="I674" s="38" t="str">
        <f>IF(op!I562=0,"",op!I562)</f>
        <v/>
      </c>
      <c r="J674" s="177" t="str">
        <f t="shared" si="335"/>
        <v/>
      </c>
      <c r="K674" s="1185" t="str">
        <f>IF(op!K562=0,0,op!K562)</f>
        <v/>
      </c>
      <c r="L674" s="872"/>
      <c r="M674" s="860" t="str">
        <f>IF(K674="","",IF(op!M562=0,0,op!M562))</f>
        <v/>
      </c>
      <c r="N674" s="860" t="str">
        <f>IF(K674="","",IF(op!N562=0,0,op!N562))</f>
        <v/>
      </c>
      <c r="O674" s="990" t="str">
        <f t="shared" si="347"/>
        <v/>
      </c>
      <c r="P674" s="991" t="str">
        <f t="shared" si="348"/>
        <v/>
      </c>
      <c r="Q674" s="991" t="str">
        <f t="shared" si="349"/>
        <v/>
      </c>
      <c r="R674" s="872"/>
      <c r="S674" s="934" t="str">
        <f t="shared" si="336"/>
        <v/>
      </c>
      <c r="T674" s="934" t="str">
        <f t="shared" si="337"/>
        <v/>
      </c>
      <c r="U674" s="1055" t="str">
        <f t="shared" si="350"/>
        <v/>
      </c>
      <c r="V674" s="6"/>
      <c r="Z674" s="979" t="str">
        <f t="shared" si="338"/>
        <v/>
      </c>
      <c r="AA674" s="980">
        <f>+tab!$C$156</f>
        <v>0.62</v>
      </c>
      <c r="AB674" s="981" t="e">
        <f t="shared" si="351"/>
        <v>#VALUE!</v>
      </c>
      <c r="AC674" s="981" t="e">
        <f t="shared" si="352"/>
        <v>#VALUE!</v>
      </c>
      <c r="AD674" s="981" t="e">
        <f t="shared" si="353"/>
        <v>#VALUE!</v>
      </c>
      <c r="AE674" s="982" t="e">
        <f t="shared" si="339"/>
        <v>#VALUE!</v>
      </c>
      <c r="AF674" s="982" t="e">
        <f t="shared" si="340"/>
        <v>#VALUE!</v>
      </c>
      <c r="AG674" s="983">
        <f>IF(H674&gt;8,tab!C$157,tab!C$160)</f>
        <v>0.5</v>
      </c>
      <c r="AH674" s="957">
        <f t="shared" si="341"/>
        <v>0</v>
      </c>
      <c r="AI674" s="957">
        <f t="shared" si="354"/>
        <v>0</v>
      </c>
      <c r="AJ674" s="984" t="e">
        <f t="shared" si="343"/>
        <v>#VALUE!</v>
      </c>
      <c r="AK674" s="960" t="e">
        <f t="shared" si="355"/>
        <v>#VALUE!</v>
      </c>
      <c r="AL674" s="959">
        <f t="shared" si="356"/>
        <v>30</v>
      </c>
      <c r="AM674" s="959">
        <f t="shared" si="315"/>
        <v>30</v>
      </c>
      <c r="AN674" s="985">
        <f t="shared" si="357"/>
        <v>0</v>
      </c>
      <c r="AU674" s="39"/>
      <c r="AV674" s="39"/>
    </row>
    <row r="675" spans="3:48" ht="13.15" customHeight="1" x14ac:dyDescent="0.2">
      <c r="C675" s="35"/>
      <c r="D675" s="175" t="str">
        <f>IF(op!D563=0,"",op!D563)</f>
        <v/>
      </c>
      <c r="E675" s="175" t="str">
        <f>IF(op!E563=0,"",op!E563)</f>
        <v/>
      </c>
      <c r="F675" s="175" t="str">
        <f>IF(op!F563=0,"",op!F563)</f>
        <v/>
      </c>
      <c r="G675" s="38" t="str">
        <f>IF(op!G563="","",op!G563+1)</f>
        <v/>
      </c>
      <c r="H675" s="1184" t="str">
        <f>IF(op!H563=0,"",op!H563)</f>
        <v/>
      </c>
      <c r="I675" s="38" t="str">
        <f>IF(op!I563=0,"",op!I563)</f>
        <v/>
      </c>
      <c r="J675" s="177" t="str">
        <f t="shared" si="335"/>
        <v/>
      </c>
      <c r="K675" s="1185" t="str">
        <f>IF(op!K563=0,0,op!K563)</f>
        <v/>
      </c>
      <c r="L675" s="872"/>
      <c r="M675" s="860" t="str">
        <f>IF(K675="","",IF(op!M563=0,0,op!M563))</f>
        <v/>
      </c>
      <c r="N675" s="860" t="str">
        <f>IF(K675="","",IF(op!N563=0,0,op!N563))</f>
        <v/>
      </c>
      <c r="O675" s="990" t="str">
        <f t="shared" si="347"/>
        <v/>
      </c>
      <c r="P675" s="991" t="str">
        <f t="shared" si="348"/>
        <v/>
      </c>
      <c r="Q675" s="991" t="str">
        <f t="shared" si="349"/>
        <v/>
      </c>
      <c r="R675" s="872"/>
      <c r="S675" s="934" t="str">
        <f t="shared" si="336"/>
        <v/>
      </c>
      <c r="T675" s="934" t="str">
        <f t="shared" si="337"/>
        <v/>
      </c>
      <c r="U675" s="1055" t="str">
        <f t="shared" si="350"/>
        <v/>
      </c>
      <c r="V675" s="6"/>
      <c r="Z675" s="979" t="str">
        <f t="shared" si="338"/>
        <v/>
      </c>
      <c r="AA675" s="980">
        <f>+tab!$C$156</f>
        <v>0.62</v>
      </c>
      <c r="AB675" s="981" t="e">
        <f t="shared" si="351"/>
        <v>#VALUE!</v>
      </c>
      <c r="AC675" s="981" t="e">
        <f t="shared" si="352"/>
        <v>#VALUE!</v>
      </c>
      <c r="AD675" s="981" t="e">
        <f t="shared" si="353"/>
        <v>#VALUE!</v>
      </c>
      <c r="AE675" s="982" t="e">
        <f t="shared" si="339"/>
        <v>#VALUE!</v>
      </c>
      <c r="AF675" s="982" t="e">
        <f t="shared" si="340"/>
        <v>#VALUE!</v>
      </c>
      <c r="AG675" s="983">
        <f>IF(H675&gt;8,tab!C$157,tab!C$160)</f>
        <v>0.5</v>
      </c>
      <c r="AH675" s="957">
        <f t="shared" si="341"/>
        <v>0</v>
      </c>
      <c r="AI675" s="957">
        <f t="shared" si="354"/>
        <v>0</v>
      </c>
      <c r="AJ675" s="984" t="e">
        <f t="shared" si="343"/>
        <v>#VALUE!</v>
      </c>
      <c r="AK675" s="960" t="e">
        <f t="shared" si="355"/>
        <v>#VALUE!</v>
      </c>
      <c r="AL675" s="959">
        <f t="shared" si="356"/>
        <v>30</v>
      </c>
      <c r="AM675" s="959">
        <f t="shared" si="315"/>
        <v>30</v>
      </c>
      <c r="AN675" s="985">
        <f t="shared" si="357"/>
        <v>0</v>
      </c>
      <c r="AU675" s="39"/>
      <c r="AV675" s="39"/>
    </row>
    <row r="676" spans="3:48" ht="13.15" customHeight="1" x14ac:dyDescent="0.2">
      <c r="C676" s="35"/>
      <c r="D676" s="31"/>
      <c r="E676" s="34"/>
      <c r="F676" s="31"/>
      <c r="G676" s="34"/>
      <c r="H676" s="1179"/>
      <c r="I676" s="34"/>
      <c r="J676" s="240"/>
      <c r="K676" s="951">
        <f>SUM(K576:K675)</f>
        <v>1</v>
      </c>
      <c r="L676" s="858"/>
      <c r="M676" s="992">
        <f>SUM(M576:M675)</f>
        <v>0</v>
      </c>
      <c r="N676" s="992">
        <f t="shared" ref="N676" si="358">SUM(N576:N675)</f>
        <v>0</v>
      </c>
      <c r="O676" s="992">
        <f t="shared" ref="O676" si="359">SUM(O576:O675)</f>
        <v>40</v>
      </c>
      <c r="P676" s="992">
        <f t="shared" ref="P676" si="360">SUM(P576:P675)</f>
        <v>0</v>
      </c>
      <c r="Q676" s="992">
        <f t="shared" ref="Q676" si="361">SUM(Q576:Q675)</f>
        <v>40</v>
      </c>
      <c r="R676" s="858"/>
      <c r="S676" s="953">
        <f t="shared" ref="S676" si="362">SUM(S576:S675)</f>
        <v>62851.863580470163</v>
      </c>
      <c r="T676" s="953">
        <f t="shared" ref="T676" si="363">SUM(T576:T675)</f>
        <v>1552.8564195298372</v>
      </c>
      <c r="U676" s="953">
        <f t="shared" ref="U676" si="364">SUM(U576:U675)</f>
        <v>64404.72</v>
      </c>
      <c r="V676" s="6"/>
      <c r="AI676" s="957">
        <f>SUM(AI576:AI675)</f>
        <v>0</v>
      </c>
      <c r="AJ676" s="986"/>
      <c r="AK676" s="986"/>
      <c r="AN676" s="987">
        <f>ROUND(SUM(AN576:AN675)/K676,2)</f>
        <v>46</v>
      </c>
      <c r="AU676" s="39"/>
      <c r="AV676" s="39"/>
    </row>
    <row r="677" spans="3:48" ht="13.15" customHeight="1" x14ac:dyDescent="0.2"/>
    <row r="678" spans="3:48" ht="13.15" customHeight="1" x14ac:dyDescent="0.2"/>
    <row r="679" spans="3:48" ht="13.15" customHeight="1" x14ac:dyDescent="0.2"/>
    <row r="680" spans="3:48" ht="13.15" customHeight="1" x14ac:dyDescent="0.2">
      <c r="C680" s="39" t="s">
        <v>49</v>
      </c>
      <c r="E680" s="211" t="str">
        <f>tab!I2</f>
        <v>2020/21</v>
      </c>
    </row>
    <row r="681" spans="3:48" ht="13.15" customHeight="1" x14ac:dyDescent="0.2">
      <c r="C681" s="39" t="s">
        <v>165</v>
      </c>
      <c r="E681" s="211">
        <f>tab!J3</f>
        <v>44105</v>
      </c>
    </row>
    <row r="682" spans="3:48" ht="13.15" customHeight="1" x14ac:dyDescent="0.2"/>
    <row r="683" spans="3:48" ht="13.15" customHeight="1" x14ac:dyDescent="0.2">
      <c r="C683" s="25"/>
      <c r="D683" s="145"/>
      <c r="E683" s="146"/>
      <c r="F683" s="68"/>
      <c r="G683" s="27"/>
      <c r="H683" s="147"/>
      <c r="I683" s="148"/>
      <c r="J683" s="148"/>
      <c r="K683" s="149"/>
      <c r="L683" s="149"/>
      <c r="M683" s="149"/>
      <c r="N683" s="149"/>
      <c r="O683" s="149"/>
      <c r="P683" s="148"/>
      <c r="Q683" s="26"/>
      <c r="R683" s="149"/>
      <c r="S683" s="150"/>
      <c r="T683" s="150"/>
      <c r="U683" s="1047"/>
      <c r="V683" s="28"/>
    </row>
    <row r="684" spans="3:48" ht="13.15" customHeight="1" x14ac:dyDescent="0.2">
      <c r="C684" s="224"/>
      <c r="D684" s="914" t="s">
        <v>166</v>
      </c>
      <c r="E684" s="923"/>
      <c r="F684" s="923"/>
      <c r="G684" s="917"/>
      <c r="H684" s="917"/>
      <c r="I684" s="1182"/>
      <c r="J684" s="1182"/>
      <c r="K684" s="1182"/>
      <c r="L684" s="924"/>
      <c r="M684" s="914" t="s">
        <v>627</v>
      </c>
      <c r="N684" s="925"/>
      <c r="O684" s="925"/>
      <c r="P684" s="925"/>
      <c r="Q684" s="925"/>
      <c r="R684" s="924"/>
      <c r="S684" s="1237" t="s">
        <v>637</v>
      </c>
      <c r="T684" s="1238"/>
      <c r="U684" s="1239"/>
      <c r="V684" s="225"/>
      <c r="AJ684" s="959"/>
      <c r="AK684" s="959"/>
      <c r="AN684" s="959"/>
    </row>
    <row r="685" spans="3:48" ht="13.15" customHeight="1" x14ac:dyDescent="0.2">
      <c r="C685" s="230"/>
      <c r="D685" s="898" t="s">
        <v>167</v>
      </c>
      <c r="E685" s="898" t="s">
        <v>121</v>
      </c>
      <c r="F685" s="898" t="s">
        <v>168</v>
      </c>
      <c r="G685" s="1168" t="s">
        <v>169</v>
      </c>
      <c r="H685" s="1169" t="s">
        <v>170</v>
      </c>
      <c r="I685" s="1168" t="s">
        <v>171</v>
      </c>
      <c r="J685" s="1168" t="s">
        <v>172</v>
      </c>
      <c r="K685" s="930" t="s">
        <v>173</v>
      </c>
      <c r="L685" s="927"/>
      <c r="M685" s="916" t="s">
        <v>628</v>
      </c>
      <c r="N685" s="916" t="s">
        <v>630</v>
      </c>
      <c r="O685" s="916" t="s">
        <v>632</v>
      </c>
      <c r="P685" s="916" t="s">
        <v>634</v>
      </c>
      <c r="Q685" s="918" t="s">
        <v>636</v>
      </c>
      <c r="R685" s="927"/>
      <c r="S685" s="928" t="s">
        <v>638</v>
      </c>
      <c r="T685" s="928" t="s">
        <v>641</v>
      </c>
      <c r="U685" s="1038" t="s">
        <v>174</v>
      </c>
      <c r="V685" s="231"/>
      <c r="Z685" s="972" t="s">
        <v>180</v>
      </c>
      <c r="AA685" s="973" t="s">
        <v>643</v>
      </c>
      <c r="AB685" s="974" t="s">
        <v>644</v>
      </c>
      <c r="AC685" s="974" t="s">
        <v>644</v>
      </c>
      <c r="AD685" s="974" t="s">
        <v>647</v>
      </c>
      <c r="AE685" s="974" t="s">
        <v>652</v>
      </c>
      <c r="AF685" s="974" t="s">
        <v>650</v>
      </c>
      <c r="AG685" s="974" t="s">
        <v>653</v>
      </c>
      <c r="AH685" s="974" t="s">
        <v>175</v>
      </c>
      <c r="AI685" s="975" t="s">
        <v>176</v>
      </c>
      <c r="AJ685" s="976" t="s">
        <v>185</v>
      </c>
      <c r="AK685" s="976" t="s">
        <v>186</v>
      </c>
      <c r="AL685" s="976" t="s">
        <v>187</v>
      </c>
      <c r="AM685" s="974" t="s">
        <v>188</v>
      </c>
      <c r="AN685" s="972" t="s">
        <v>1</v>
      </c>
    </row>
    <row r="686" spans="3:48" s="196" customFormat="1" ht="13.15" customHeight="1" x14ac:dyDescent="0.2">
      <c r="C686" s="235"/>
      <c r="D686" s="923"/>
      <c r="E686" s="898"/>
      <c r="F686" s="929"/>
      <c r="G686" s="1168" t="s">
        <v>177</v>
      </c>
      <c r="H686" s="1169" t="s">
        <v>178</v>
      </c>
      <c r="I686" s="1168"/>
      <c r="J686" s="1168"/>
      <c r="K686" s="930" t="s">
        <v>179</v>
      </c>
      <c r="L686" s="927"/>
      <c r="M686" s="916" t="s">
        <v>629</v>
      </c>
      <c r="N686" s="916" t="s">
        <v>631</v>
      </c>
      <c r="O686" s="916" t="s">
        <v>633</v>
      </c>
      <c r="P686" s="916" t="s">
        <v>635</v>
      </c>
      <c r="Q686" s="918" t="s">
        <v>182</v>
      </c>
      <c r="R686" s="927"/>
      <c r="S686" s="928" t="s">
        <v>639</v>
      </c>
      <c r="T686" s="928" t="s">
        <v>640</v>
      </c>
      <c r="U686" s="1038" t="s">
        <v>182</v>
      </c>
      <c r="V686" s="236"/>
      <c r="Z686" s="974" t="s">
        <v>642</v>
      </c>
      <c r="AA686" s="977">
        <f>+tab!$C$156</f>
        <v>0.62</v>
      </c>
      <c r="AB686" s="974" t="s">
        <v>645</v>
      </c>
      <c r="AC686" s="974" t="s">
        <v>646</v>
      </c>
      <c r="AD686" s="974" t="s">
        <v>648</v>
      </c>
      <c r="AE686" s="974" t="s">
        <v>651</v>
      </c>
      <c r="AF686" s="974" t="s">
        <v>651</v>
      </c>
      <c r="AG686" s="974" t="s">
        <v>649</v>
      </c>
      <c r="AH686" s="974"/>
      <c r="AI686" s="974" t="s">
        <v>181</v>
      </c>
      <c r="AJ686" s="978" t="s">
        <v>189</v>
      </c>
      <c r="AK686" s="978" t="s">
        <v>189</v>
      </c>
      <c r="AL686" s="976"/>
      <c r="AM686" s="974" t="s">
        <v>1</v>
      </c>
      <c r="AN686" s="972"/>
      <c r="AU686" s="152"/>
      <c r="AV686" s="261"/>
    </row>
    <row r="687" spans="3:48" ht="13.15" customHeight="1" x14ac:dyDescent="0.2">
      <c r="C687" s="35"/>
      <c r="D687" s="923"/>
      <c r="E687" s="923"/>
      <c r="F687" s="923"/>
      <c r="G687" s="917"/>
      <c r="H687" s="1178"/>
      <c r="I687" s="1168"/>
      <c r="J687" s="1168"/>
      <c r="K687" s="930"/>
      <c r="L687" s="930"/>
      <c r="M687" s="930"/>
      <c r="N687" s="930"/>
      <c r="O687" s="930"/>
      <c r="P687" s="931"/>
      <c r="Q687" s="923"/>
      <c r="R687" s="930"/>
      <c r="S687" s="932"/>
      <c r="T687" s="932"/>
      <c r="U687" s="1054"/>
      <c r="V687" s="6"/>
      <c r="AN687" s="972"/>
    </row>
    <row r="688" spans="3:48" ht="13.15" customHeight="1" x14ac:dyDescent="0.2">
      <c r="C688" s="35"/>
      <c r="D688" s="175" t="str">
        <f>IF(op!D576=0,"",op!D576)</f>
        <v/>
      </c>
      <c r="E688" s="175" t="str">
        <f>IF(op!E576=0,"",op!E576)</f>
        <v>piet</v>
      </c>
      <c r="F688" s="175" t="str">
        <f>IF(op!F576=0,"",op!F576)</f>
        <v>leraar</v>
      </c>
      <c r="G688" s="38">
        <f>IF(op!G576="","",op!G576+1)</f>
        <v>29</v>
      </c>
      <c r="H688" s="1184">
        <f>IF(op!H576=0,"",op!H576)</f>
        <v>26665</v>
      </c>
      <c r="I688" s="38" t="str">
        <f>IF(op!I576=0,"",op!I576)</f>
        <v>LA</v>
      </c>
      <c r="J688" s="177">
        <f t="shared" ref="J688:J751" si="365">IF(E688="","",IF(J576=VLOOKUP(I688,Schaal2014,22,FALSE),J576,J576+1))</f>
        <v>15</v>
      </c>
      <c r="K688" s="1185">
        <f>IF(op!K576=0,0,op!K576)</f>
        <v>1</v>
      </c>
      <c r="L688" s="872"/>
      <c r="M688" s="860">
        <f>IF(K688="","",IF(op!M576=0,0,op!M576))</f>
        <v>0</v>
      </c>
      <c r="N688" s="860">
        <f>IF(K688="","",IF(op!N576=0,0,op!N576))</f>
        <v>0</v>
      </c>
      <c r="O688" s="990">
        <f t="shared" ref="O688:O751" si="366">IF(K688="","",IF(K688*40&gt;40,40,K688*40))</f>
        <v>40</v>
      </c>
      <c r="P688" s="991">
        <f t="shared" ref="P688:P751" si="367">IF(I688="","",IF(J688&lt;4,IF(40*K688&gt;40,40,40*K688),0))</f>
        <v>0</v>
      </c>
      <c r="Q688" s="991">
        <f t="shared" ref="Q688:Q751" si="368">IF(K688="","",SUM(M688:P688))</f>
        <v>40</v>
      </c>
      <c r="R688" s="872"/>
      <c r="S688" s="934">
        <f t="shared" ref="S688:S719" si="369">IF(K688="","",(1659*K688-Q688)*AC688)</f>
        <v>62851.863580470163</v>
      </c>
      <c r="T688" s="934">
        <f t="shared" ref="T688:T719" si="370">IF(K688="","",(Q688*AD688)+AB688*(AE688+AF688*(1-AG688)))</f>
        <v>1552.8564195298372</v>
      </c>
      <c r="U688" s="1055">
        <f t="shared" ref="U688:U751" si="371">IF(K688="","",SUM(S688:T688))</f>
        <v>64404.72</v>
      </c>
      <c r="V688" s="239"/>
      <c r="Z688" s="979">
        <f t="shared" ref="Z688:Z719" si="372">IF(I688="","",VLOOKUP(I688,Schaal2014,J688+1,FALSE))</f>
        <v>3313</v>
      </c>
      <c r="AA688" s="980">
        <f>+tab!$C$156</f>
        <v>0.62</v>
      </c>
      <c r="AB688" s="981">
        <f>Z688*12/1659</f>
        <v>23.963833634719709</v>
      </c>
      <c r="AC688" s="981">
        <f>Z688*12*(1+AA688)/1659</f>
        <v>38.821410488245931</v>
      </c>
      <c r="AD688" s="981">
        <f>AC688-AB688</f>
        <v>14.857576853526222</v>
      </c>
      <c r="AE688" s="982">
        <f t="shared" ref="AE688:AE719" si="373">O688+P688</f>
        <v>40</v>
      </c>
      <c r="AF688" s="982">
        <f t="shared" ref="AF688:AF719" si="374">M688+N688</f>
        <v>0</v>
      </c>
      <c r="AG688" s="983">
        <f>IF(H688&gt;8,tab!C$157,tab!C$160)</f>
        <v>0.5</v>
      </c>
      <c r="AH688" s="957">
        <f t="shared" ref="AH688:AH719" si="375">IF(G688&lt;25,0,IF(G688=25,25,IF(G688&lt;40,0,IF(G688=40,40,IF(G688&gt;=40,0)))))</f>
        <v>0</v>
      </c>
      <c r="AI688" s="957">
        <f t="shared" ref="AI688:AI719" si="376">IF(AH688=25,Z688*1.08*K688/2,IF(AH688=40,Z688*1.08*K688,IF(AH688=0,0)))</f>
        <v>0</v>
      </c>
      <c r="AJ688" s="984" t="b">
        <f t="shared" ref="AJ688:AJ719" si="377">DATE(YEAR($E$345),MONTH(H688),DAY(H688))&gt;$E$345</f>
        <v>0</v>
      </c>
      <c r="AK688" s="960">
        <f t="shared" ref="AK688:AK719" si="378">YEAR($E$681)-YEAR(H688)-AJ688</f>
        <v>47</v>
      </c>
      <c r="AL688" s="959">
        <f t="shared" ref="AL688:AL719" si="379">IF((H688=""),30,AK688)</f>
        <v>47</v>
      </c>
      <c r="AM688" s="959">
        <f t="shared" ref="AM688:AM787" si="380">IF((AL688)&gt;50,50,(AL688))</f>
        <v>47</v>
      </c>
      <c r="AN688" s="985">
        <f t="shared" ref="AN688:AN719" si="381">(AM688*(SUM(K688:K688)))</f>
        <v>47</v>
      </c>
    </row>
    <row r="689" spans="3:48" ht="13.15" customHeight="1" x14ac:dyDescent="0.2">
      <c r="C689" s="35"/>
      <c r="D689" s="175" t="str">
        <f>IF(op!D577=0,"",op!D577)</f>
        <v/>
      </c>
      <c r="E689" s="175" t="str">
        <f>IF(op!E577=0,"",op!E577)</f>
        <v/>
      </c>
      <c r="F689" s="175" t="str">
        <f>IF(op!F577=0,"",op!F577)</f>
        <v/>
      </c>
      <c r="G689" s="38" t="str">
        <f>IF(op!G577="","",op!G577+1)</f>
        <v/>
      </c>
      <c r="H689" s="1184" t="str">
        <f>IF(op!H577=0,"",op!H577)</f>
        <v/>
      </c>
      <c r="I689" s="38" t="str">
        <f>IF(op!I577=0,"",op!I577)</f>
        <v/>
      </c>
      <c r="J689" s="177" t="str">
        <f t="shared" si="365"/>
        <v/>
      </c>
      <c r="K689" s="1185" t="str">
        <f>IF(op!K577=0,0,op!K577)</f>
        <v/>
      </c>
      <c r="L689" s="872"/>
      <c r="M689" s="860" t="str">
        <f>IF(K689="","",IF(op!M577=0,0,op!M577))</f>
        <v/>
      </c>
      <c r="N689" s="860" t="str">
        <f>IF(K689="","",IF(op!N577=0,0,op!N577))</f>
        <v/>
      </c>
      <c r="O689" s="990" t="str">
        <f t="shared" si="366"/>
        <v/>
      </c>
      <c r="P689" s="991" t="str">
        <f t="shared" si="367"/>
        <v/>
      </c>
      <c r="Q689" s="991" t="str">
        <f t="shared" si="368"/>
        <v/>
      </c>
      <c r="R689" s="872"/>
      <c r="S689" s="934" t="str">
        <f t="shared" si="369"/>
        <v/>
      </c>
      <c r="T689" s="934" t="str">
        <f t="shared" si="370"/>
        <v/>
      </c>
      <c r="U689" s="1055" t="str">
        <f t="shared" si="371"/>
        <v/>
      </c>
      <c r="V689" s="239"/>
      <c r="Z689" s="979" t="str">
        <f t="shared" si="372"/>
        <v/>
      </c>
      <c r="AA689" s="980">
        <f>+tab!$C$156</f>
        <v>0.62</v>
      </c>
      <c r="AB689" s="981" t="e">
        <f t="shared" ref="AB689:AB752" si="382">Z689*12/1659</f>
        <v>#VALUE!</v>
      </c>
      <c r="AC689" s="981" t="e">
        <f t="shared" ref="AC689:AC752" si="383">Z689*12*(1+AA689)/1659</f>
        <v>#VALUE!</v>
      </c>
      <c r="AD689" s="981" t="e">
        <f t="shared" ref="AD689:AD752" si="384">AC689-AB689</f>
        <v>#VALUE!</v>
      </c>
      <c r="AE689" s="982" t="e">
        <f t="shared" si="373"/>
        <v>#VALUE!</v>
      </c>
      <c r="AF689" s="982" t="e">
        <f t="shared" si="374"/>
        <v>#VALUE!</v>
      </c>
      <c r="AG689" s="983">
        <f>IF(H689&gt;8,tab!C$157,tab!C$160)</f>
        <v>0.5</v>
      </c>
      <c r="AH689" s="957">
        <f t="shared" si="375"/>
        <v>0</v>
      </c>
      <c r="AI689" s="957">
        <f t="shared" si="376"/>
        <v>0</v>
      </c>
      <c r="AJ689" s="984" t="e">
        <f t="shared" si="377"/>
        <v>#VALUE!</v>
      </c>
      <c r="AK689" s="960" t="e">
        <f t="shared" si="378"/>
        <v>#VALUE!</v>
      </c>
      <c r="AL689" s="959">
        <f t="shared" si="379"/>
        <v>30</v>
      </c>
      <c r="AM689" s="959">
        <f t="shared" si="380"/>
        <v>30</v>
      </c>
      <c r="AN689" s="985">
        <f t="shared" si="381"/>
        <v>0</v>
      </c>
      <c r="AU689" s="39"/>
      <c r="AV689" s="39"/>
    </row>
    <row r="690" spans="3:48" ht="13.15" customHeight="1" x14ac:dyDescent="0.2">
      <c r="C690" s="35"/>
      <c r="D690" s="175" t="str">
        <f>IF(op!D578=0,"",op!D578)</f>
        <v/>
      </c>
      <c r="E690" s="175" t="str">
        <f>IF(op!E578=0,"",op!E578)</f>
        <v/>
      </c>
      <c r="F690" s="175" t="str">
        <f>IF(op!F578=0,"",op!F578)</f>
        <v/>
      </c>
      <c r="G690" s="38" t="str">
        <f>IF(op!G578="","",op!G578+1)</f>
        <v/>
      </c>
      <c r="H690" s="1184" t="str">
        <f>IF(op!H578=0,"",op!H578)</f>
        <v/>
      </c>
      <c r="I690" s="38" t="str">
        <f>IF(op!I578=0,"",op!I578)</f>
        <v/>
      </c>
      <c r="J690" s="177" t="str">
        <f t="shared" si="365"/>
        <v/>
      </c>
      <c r="K690" s="1185" t="str">
        <f>IF(op!K578=0,0,op!K578)</f>
        <v/>
      </c>
      <c r="L690" s="872"/>
      <c r="M690" s="860" t="str">
        <f>IF(K690="","",IF(op!M578=0,0,op!M578))</f>
        <v/>
      </c>
      <c r="N690" s="860" t="str">
        <f>IF(K690="","",IF(op!N578=0,0,op!N578))</f>
        <v/>
      </c>
      <c r="O690" s="990" t="str">
        <f t="shared" si="366"/>
        <v/>
      </c>
      <c r="P690" s="991" t="str">
        <f t="shared" si="367"/>
        <v/>
      </c>
      <c r="Q690" s="991" t="str">
        <f t="shared" si="368"/>
        <v/>
      </c>
      <c r="R690" s="872"/>
      <c r="S690" s="934" t="str">
        <f t="shared" si="369"/>
        <v/>
      </c>
      <c r="T690" s="934" t="str">
        <f t="shared" si="370"/>
        <v/>
      </c>
      <c r="U690" s="1055" t="str">
        <f t="shared" si="371"/>
        <v/>
      </c>
      <c r="V690" s="185"/>
      <c r="Z690" s="979" t="str">
        <f t="shared" si="372"/>
        <v/>
      </c>
      <c r="AA690" s="980">
        <f>+tab!$C$156</f>
        <v>0.62</v>
      </c>
      <c r="AB690" s="981" t="e">
        <f t="shared" si="382"/>
        <v>#VALUE!</v>
      </c>
      <c r="AC690" s="981" t="e">
        <f t="shared" si="383"/>
        <v>#VALUE!</v>
      </c>
      <c r="AD690" s="981" t="e">
        <f t="shared" si="384"/>
        <v>#VALUE!</v>
      </c>
      <c r="AE690" s="982" t="e">
        <f t="shared" si="373"/>
        <v>#VALUE!</v>
      </c>
      <c r="AF690" s="982" t="e">
        <f t="shared" si="374"/>
        <v>#VALUE!</v>
      </c>
      <c r="AG690" s="983">
        <f>IF(H690&gt;8,tab!C$157,tab!C$160)</f>
        <v>0.5</v>
      </c>
      <c r="AH690" s="957">
        <f t="shared" si="375"/>
        <v>0</v>
      </c>
      <c r="AI690" s="957">
        <f t="shared" si="376"/>
        <v>0</v>
      </c>
      <c r="AJ690" s="984" t="e">
        <f t="shared" si="377"/>
        <v>#VALUE!</v>
      </c>
      <c r="AK690" s="960" t="e">
        <f t="shared" si="378"/>
        <v>#VALUE!</v>
      </c>
      <c r="AL690" s="959">
        <f t="shared" si="379"/>
        <v>30</v>
      </c>
      <c r="AM690" s="959">
        <f t="shared" si="380"/>
        <v>30</v>
      </c>
      <c r="AN690" s="985">
        <f t="shared" si="381"/>
        <v>0</v>
      </c>
      <c r="AU690" s="39"/>
      <c r="AV690" s="39"/>
    </row>
    <row r="691" spans="3:48" ht="13.15" customHeight="1" x14ac:dyDescent="0.2">
      <c r="C691" s="35"/>
      <c r="D691" s="175" t="str">
        <f>IF(op!D579=0,"",op!D579)</f>
        <v/>
      </c>
      <c r="E691" s="175" t="str">
        <f>IF(op!E579=0,"",op!E579)</f>
        <v/>
      </c>
      <c r="F691" s="175" t="str">
        <f>IF(op!F579=0,"",op!F579)</f>
        <v/>
      </c>
      <c r="G691" s="38" t="str">
        <f>IF(op!G579="","",op!G579+1)</f>
        <v/>
      </c>
      <c r="H691" s="1184" t="str">
        <f>IF(op!H579=0,"",op!H579)</f>
        <v/>
      </c>
      <c r="I691" s="38" t="str">
        <f>IF(op!I579=0,"",op!I579)</f>
        <v/>
      </c>
      <c r="J691" s="177" t="str">
        <f t="shared" si="365"/>
        <v/>
      </c>
      <c r="K691" s="1185" t="str">
        <f>IF(op!K579=0,0,op!K579)</f>
        <v/>
      </c>
      <c r="L691" s="872"/>
      <c r="M691" s="860" t="str">
        <f>IF(K691="","",IF(op!M579=0,0,op!M579))</f>
        <v/>
      </c>
      <c r="N691" s="860" t="str">
        <f>IF(K691="","",IF(op!N579=0,0,op!N579))</f>
        <v/>
      </c>
      <c r="O691" s="990" t="str">
        <f t="shared" si="366"/>
        <v/>
      </c>
      <c r="P691" s="991" t="str">
        <f t="shared" si="367"/>
        <v/>
      </c>
      <c r="Q691" s="991" t="str">
        <f t="shared" si="368"/>
        <v/>
      </c>
      <c r="R691" s="872"/>
      <c r="S691" s="934" t="str">
        <f t="shared" si="369"/>
        <v/>
      </c>
      <c r="T691" s="934" t="str">
        <f t="shared" si="370"/>
        <v/>
      </c>
      <c r="U691" s="1055" t="str">
        <f t="shared" si="371"/>
        <v/>
      </c>
      <c r="V691" s="185"/>
      <c r="Z691" s="979" t="str">
        <f t="shared" si="372"/>
        <v/>
      </c>
      <c r="AA691" s="980">
        <f>+tab!$C$156</f>
        <v>0.62</v>
      </c>
      <c r="AB691" s="981" t="e">
        <f t="shared" si="382"/>
        <v>#VALUE!</v>
      </c>
      <c r="AC691" s="981" t="e">
        <f t="shared" si="383"/>
        <v>#VALUE!</v>
      </c>
      <c r="AD691" s="981" t="e">
        <f t="shared" si="384"/>
        <v>#VALUE!</v>
      </c>
      <c r="AE691" s="982" t="e">
        <f t="shared" si="373"/>
        <v>#VALUE!</v>
      </c>
      <c r="AF691" s="982" t="e">
        <f t="shared" si="374"/>
        <v>#VALUE!</v>
      </c>
      <c r="AG691" s="983">
        <f>IF(H691&gt;8,tab!C$157,tab!C$160)</f>
        <v>0.5</v>
      </c>
      <c r="AH691" s="957">
        <f t="shared" si="375"/>
        <v>0</v>
      </c>
      <c r="AI691" s="957">
        <f t="shared" si="376"/>
        <v>0</v>
      </c>
      <c r="AJ691" s="984" t="e">
        <f t="shared" si="377"/>
        <v>#VALUE!</v>
      </c>
      <c r="AK691" s="960" t="e">
        <f t="shared" si="378"/>
        <v>#VALUE!</v>
      </c>
      <c r="AL691" s="959">
        <f t="shared" si="379"/>
        <v>30</v>
      </c>
      <c r="AM691" s="959">
        <f t="shared" si="380"/>
        <v>30</v>
      </c>
      <c r="AN691" s="985">
        <f t="shared" si="381"/>
        <v>0</v>
      </c>
      <c r="AU691" s="39"/>
      <c r="AV691" s="39"/>
    </row>
    <row r="692" spans="3:48" ht="13.15" customHeight="1" x14ac:dyDescent="0.2">
      <c r="C692" s="35"/>
      <c r="D692" s="175" t="str">
        <f>IF(op!D580=0,"",op!D580)</f>
        <v/>
      </c>
      <c r="E692" s="175" t="str">
        <f>IF(op!E580=0,"",op!E580)</f>
        <v/>
      </c>
      <c r="F692" s="175" t="str">
        <f>IF(op!F580=0,"",op!F580)</f>
        <v/>
      </c>
      <c r="G692" s="38" t="str">
        <f>IF(op!G580="","",op!G580+1)</f>
        <v/>
      </c>
      <c r="H692" s="1184" t="str">
        <f>IF(op!H580=0,"",op!H580)</f>
        <v/>
      </c>
      <c r="I692" s="38" t="str">
        <f>IF(op!I580=0,"",op!I580)</f>
        <v/>
      </c>
      <c r="J692" s="177" t="str">
        <f t="shared" si="365"/>
        <v/>
      </c>
      <c r="K692" s="1185" t="str">
        <f>IF(op!K580=0,0,op!K580)</f>
        <v/>
      </c>
      <c r="L692" s="872"/>
      <c r="M692" s="860" t="str">
        <f>IF(K692="","",IF(op!M580=0,0,op!M580))</f>
        <v/>
      </c>
      <c r="N692" s="860" t="str">
        <f>IF(K692="","",IF(op!N580=0,0,op!N580))</f>
        <v/>
      </c>
      <c r="O692" s="990" t="str">
        <f t="shared" si="366"/>
        <v/>
      </c>
      <c r="P692" s="991" t="str">
        <f t="shared" si="367"/>
        <v/>
      </c>
      <c r="Q692" s="991" t="str">
        <f t="shared" si="368"/>
        <v/>
      </c>
      <c r="R692" s="872"/>
      <c r="S692" s="934" t="str">
        <f t="shared" si="369"/>
        <v/>
      </c>
      <c r="T692" s="934" t="str">
        <f t="shared" si="370"/>
        <v/>
      </c>
      <c r="U692" s="1055" t="str">
        <f t="shared" si="371"/>
        <v/>
      </c>
      <c r="V692" s="239"/>
      <c r="Z692" s="979" t="str">
        <f t="shared" si="372"/>
        <v/>
      </c>
      <c r="AA692" s="980">
        <f>+tab!$C$156</f>
        <v>0.62</v>
      </c>
      <c r="AB692" s="981" t="e">
        <f t="shared" si="382"/>
        <v>#VALUE!</v>
      </c>
      <c r="AC692" s="981" t="e">
        <f t="shared" si="383"/>
        <v>#VALUE!</v>
      </c>
      <c r="AD692" s="981" t="e">
        <f t="shared" si="384"/>
        <v>#VALUE!</v>
      </c>
      <c r="AE692" s="982" t="e">
        <f t="shared" si="373"/>
        <v>#VALUE!</v>
      </c>
      <c r="AF692" s="982" t="e">
        <f t="shared" si="374"/>
        <v>#VALUE!</v>
      </c>
      <c r="AG692" s="983">
        <f>IF(H692&gt;8,tab!C$157,tab!C$160)</f>
        <v>0.5</v>
      </c>
      <c r="AH692" s="957">
        <f t="shared" si="375"/>
        <v>0</v>
      </c>
      <c r="AI692" s="957">
        <f t="shared" si="376"/>
        <v>0</v>
      </c>
      <c r="AJ692" s="984" t="e">
        <f t="shared" si="377"/>
        <v>#VALUE!</v>
      </c>
      <c r="AK692" s="960" t="e">
        <f t="shared" si="378"/>
        <v>#VALUE!</v>
      </c>
      <c r="AL692" s="959">
        <f t="shared" si="379"/>
        <v>30</v>
      </c>
      <c r="AM692" s="959">
        <f t="shared" si="380"/>
        <v>30</v>
      </c>
      <c r="AN692" s="985">
        <f t="shared" si="381"/>
        <v>0</v>
      </c>
      <c r="AU692" s="39"/>
      <c r="AV692" s="39"/>
    </row>
    <row r="693" spans="3:48" ht="13.15" customHeight="1" x14ac:dyDescent="0.2">
      <c r="C693" s="35"/>
      <c r="D693" s="175" t="str">
        <f>IF(op!D581=0,"",op!D581)</f>
        <v/>
      </c>
      <c r="E693" s="175" t="str">
        <f>IF(op!E581=0,"",op!E581)</f>
        <v/>
      </c>
      <c r="F693" s="175" t="str">
        <f>IF(op!F581=0,"",op!F581)</f>
        <v/>
      </c>
      <c r="G693" s="38" t="str">
        <f>IF(op!G581="","",op!G581+1)</f>
        <v/>
      </c>
      <c r="H693" s="1184" t="str">
        <f>IF(op!H581=0,"",op!H581)</f>
        <v/>
      </c>
      <c r="I693" s="38" t="str">
        <f>IF(op!I581=0,"",op!I581)</f>
        <v/>
      </c>
      <c r="J693" s="177" t="str">
        <f t="shared" si="365"/>
        <v/>
      </c>
      <c r="K693" s="1185" t="str">
        <f>IF(op!K581=0,0,op!K581)</f>
        <v/>
      </c>
      <c r="L693" s="872"/>
      <c r="M693" s="860" t="str">
        <f>IF(K693="","",IF(op!M581=0,0,op!M581))</f>
        <v/>
      </c>
      <c r="N693" s="860" t="str">
        <f>IF(K693="","",IF(op!N581=0,0,op!N581))</f>
        <v/>
      </c>
      <c r="O693" s="990" t="str">
        <f t="shared" si="366"/>
        <v/>
      </c>
      <c r="P693" s="991" t="str">
        <f t="shared" si="367"/>
        <v/>
      </c>
      <c r="Q693" s="991" t="str">
        <f t="shared" si="368"/>
        <v/>
      </c>
      <c r="R693" s="872"/>
      <c r="S693" s="934" t="str">
        <f t="shared" si="369"/>
        <v/>
      </c>
      <c r="T693" s="934" t="str">
        <f t="shared" si="370"/>
        <v/>
      </c>
      <c r="U693" s="1055" t="str">
        <f t="shared" si="371"/>
        <v/>
      </c>
      <c r="V693" s="239"/>
      <c r="Z693" s="979" t="str">
        <f t="shared" si="372"/>
        <v/>
      </c>
      <c r="AA693" s="980">
        <f>+tab!$C$156</f>
        <v>0.62</v>
      </c>
      <c r="AB693" s="981" t="e">
        <f t="shared" si="382"/>
        <v>#VALUE!</v>
      </c>
      <c r="AC693" s="981" t="e">
        <f t="shared" si="383"/>
        <v>#VALUE!</v>
      </c>
      <c r="AD693" s="981" t="e">
        <f t="shared" si="384"/>
        <v>#VALUE!</v>
      </c>
      <c r="AE693" s="982" t="e">
        <f t="shared" si="373"/>
        <v>#VALUE!</v>
      </c>
      <c r="AF693" s="982" t="e">
        <f t="shared" si="374"/>
        <v>#VALUE!</v>
      </c>
      <c r="AG693" s="983">
        <f>IF(H693&gt;8,tab!C$157,tab!C$160)</f>
        <v>0.5</v>
      </c>
      <c r="AH693" s="957">
        <f t="shared" si="375"/>
        <v>0</v>
      </c>
      <c r="AI693" s="957">
        <f t="shared" si="376"/>
        <v>0</v>
      </c>
      <c r="AJ693" s="984" t="e">
        <f t="shared" si="377"/>
        <v>#VALUE!</v>
      </c>
      <c r="AK693" s="960" t="e">
        <f t="shared" si="378"/>
        <v>#VALUE!</v>
      </c>
      <c r="AL693" s="959">
        <f t="shared" si="379"/>
        <v>30</v>
      </c>
      <c r="AM693" s="959">
        <f t="shared" si="380"/>
        <v>30</v>
      </c>
      <c r="AN693" s="985">
        <f t="shared" si="381"/>
        <v>0</v>
      </c>
      <c r="AU693" s="39"/>
      <c r="AV693" s="39"/>
    </row>
    <row r="694" spans="3:48" ht="13.15" customHeight="1" x14ac:dyDescent="0.2">
      <c r="C694" s="35"/>
      <c r="D694" s="175" t="str">
        <f>IF(op!D582=0,"",op!D582)</f>
        <v/>
      </c>
      <c r="E694" s="175" t="str">
        <f>IF(op!E582=0,"",op!E582)</f>
        <v/>
      </c>
      <c r="F694" s="175" t="str">
        <f>IF(op!F582=0,"",op!F582)</f>
        <v/>
      </c>
      <c r="G694" s="38" t="str">
        <f>IF(op!G582="","",op!G582+1)</f>
        <v/>
      </c>
      <c r="H694" s="1184" t="str">
        <f>IF(op!H582=0,"",op!H582)</f>
        <v/>
      </c>
      <c r="I694" s="38" t="str">
        <f>IF(op!I582=0,"",op!I582)</f>
        <v/>
      </c>
      <c r="J694" s="177" t="str">
        <f t="shared" si="365"/>
        <v/>
      </c>
      <c r="K694" s="1185" t="str">
        <f>IF(op!K582=0,0,op!K582)</f>
        <v/>
      </c>
      <c r="L694" s="872"/>
      <c r="M694" s="860" t="str">
        <f>IF(K694="","",IF(op!M582=0,0,op!M582))</f>
        <v/>
      </c>
      <c r="N694" s="860" t="str">
        <f>IF(K694="","",IF(op!N582=0,0,op!N582))</f>
        <v/>
      </c>
      <c r="O694" s="990" t="str">
        <f t="shared" si="366"/>
        <v/>
      </c>
      <c r="P694" s="991" t="str">
        <f t="shared" si="367"/>
        <v/>
      </c>
      <c r="Q694" s="991" t="str">
        <f t="shared" si="368"/>
        <v/>
      </c>
      <c r="R694" s="872"/>
      <c r="S694" s="934" t="str">
        <f t="shared" si="369"/>
        <v/>
      </c>
      <c r="T694" s="934" t="str">
        <f t="shared" si="370"/>
        <v/>
      </c>
      <c r="U694" s="1055" t="str">
        <f t="shared" si="371"/>
        <v/>
      </c>
      <c r="V694" s="6"/>
      <c r="Z694" s="979" t="str">
        <f t="shared" si="372"/>
        <v/>
      </c>
      <c r="AA694" s="980">
        <f>+tab!$C$156</f>
        <v>0.62</v>
      </c>
      <c r="AB694" s="981" t="e">
        <f t="shared" si="382"/>
        <v>#VALUE!</v>
      </c>
      <c r="AC694" s="981" t="e">
        <f t="shared" si="383"/>
        <v>#VALUE!</v>
      </c>
      <c r="AD694" s="981" t="e">
        <f t="shared" si="384"/>
        <v>#VALUE!</v>
      </c>
      <c r="AE694" s="982" t="e">
        <f t="shared" si="373"/>
        <v>#VALUE!</v>
      </c>
      <c r="AF694" s="982" t="e">
        <f t="shared" si="374"/>
        <v>#VALUE!</v>
      </c>
      <c r="AG694" s="983">
        <f>IF(H694&gt;8,tab!C$157,tab!C$160)</f>
        <v>0.5</v>
      </c>
      <c r="AH694" s="957">
        <f t="shared" si="375"/>
        <v>0</v>
      </c>
      <c r="AI694" s="957">
        <f t="shared" si="376"/>
        <v>0</v>
      </c>
      <c r="AJ694" s="984" t="e">
        <f t="shared" si="377"/>
        <v>#VALUE!</v>
      </c>
      <c r="AK694" s="960" t="e">
        <f t="shared" si="378"/>
        <v>#VALUE!</v>
      </c>
      <c r="AL694" s="959">
        <f t="shared" si="379"/>
        <v>30</v>
      </c>
      <c r="AM694" s="959">
        <f t="shared" si="380"/>
        <v>30</v>
      </c>
      <c r="AN694" s="985">
        <f t="shared" si="381"/>
        <v>0</v>
      </c>
      <c r="AU694" s="39"/>
      <c r="AV694" s="39"/>
    </row>
    <row r="695" spans="3:48" ht="13.15" customHeight="1" x14ac:dyDescent="0.2">
      <c r="C695" s="35"/>
      <c r="D695" s="175" t="str">
        <f>IF(op!D583=0,"",op!D583)</f>
        <v/>
      </c>
      <c r="E695" s="175" t="str">
        <f>IF(op!E583=0,"",op!E583)</f>
        <v/>
      </c>
      <c r="F695" s="175" t="str">
        <f>IF(op!F583=0,"",op!F583)</f>
        <v/>
      </c>
      <c r="G695" s="38" t="str">
        <f>IF(op!G583="","",op!G583+1)</f>
        <v/>
      </c>
      <c r="H695" s="1184" t="str">
        <f>IF(op!H583=0,"",op!H583)</f>
        <v/>
      </c>
      <c r="I695" s="38" t="str">
        <f>IF(op!I583=0,"",op!I583)</f>
        <v/>
      </c>
      <c r="J695" s="177" t="str">
        <f t="shared" si="365"/>
        <v/>
      </c>
      <c r="K695" s="1185" t="str">
        <f>IF(op!K583=0,0,op!K583)</f>
        <v/>
      </c>
      <c r="L695" s="872"/>
      <c r="M695" s="860" t="str">
        <f>IF(K695="","",IF(op!M583=0,0,op!M583))</f>
        <v/>
      </c>
      <c r="N695" s="860" t="str">
        <f>IF(K695="","",IF(op!N583=0,0,op!N583))</f>
        <v/>
      </c>
      <c r="O695" s="990" t="str">
        <f t="shared" si="366"/>
        <v/>
      </c>
      <c r="P695" s="991" t="str">
        <f t="shared" si="367"/>
        <v/>
      </c>
      <c r="Q695" s="991" t="str">
        <f t="shared" si="368"/>
        <v/>
      </c>
      <c r="R695" s="872"/>
      <c r="S695" s="934" t="str">
        <f t="shared" si="369"/>
        <v/>
      </c>
      <c r="T695" s="934" t="str">
        <f t="shared" si="370"/>
        <v/>
      </c>
      <c r="U695" s="1055" t="str">
        <f t="shared" si="371"/>
        <v/>
      </c>
      <c r="V695" s="6"/>
      <c r="Z695" s="979" t="str">
        <f t="shared" si="372"/>
        <v/>
      </c>
      <c r="AA695" s="980">
        <f>+tab!$C$156</f>
        <v>0.62</v>
      </c>
      <c r="AB695" s="981" t="e">
        <f t="shared" si="382"/>
        <v>#VALUE!</v>
      </c>
      <c r="AC695" s="981" t="e">
        <f t="shared" si="383"/>
        <v>#VALUE!</v>
      </c>
      <c r="AD695" s="981" t="e">
        <f t="shared" si="384"/>
        <v>#VALUE!</v>
      </c>
      <c r="AE695" s="982" t="e">
        <f t="shared" si="373"/>
        <v>#VALUE!</v>
      </c>
      <c r="AF695" s="982" t="e">
        <f t="shared" si="374"/>
        <v>#VALUE!</v>
      </c>
      <c r="AG695" s="983">
        <f>IF(H695&gt;8,tab!C$157,tab!C$160)</f>
        <v>0.5</v>
      </c>
      <c r="AH695" s="957">
        <f t="shared" si="375"/>
        <v>0</v>
      </c>
      <c r="AI695" s="957">
        <f t="shared" si="376"/>
        <v>0</v>
      </c>
      <c r="AJ695" s="984" t="e">
        <f t="shared" si="377"/>
        <v>#VALUE!</v>
      </c>
      <c r="AK695" s="960" t="e">
        <f t="shared" si="378"/>
        <v>#VALUE!</v>
      </c>
      <c r="AL695" s="959">
        <f t="shared" si="379"/>
        <v>30</v>
      </c>
      <c r="AM695" s="959">
        <f t="shared" si="380"/>
        <v>30</v>
      </c>
      <c r="AN695" s="985">
        <f t="shared" si="381"/>
        <v>0</v>
      </c>
      <c r="AU695" s="39"/>
      <c r="AV695" s="39"/>
    </row>
    <row r="696" spans="3:48" ht="13.15" customHeight="1" x14ac:dyDescent="0.2">
      <c r="C696" s="35"/>
      <c r="D696" s="175" t="str">
        <f>IF(op!D584=0,"",op!D584)</f>
        <v/>
      </c>
      <c r="E696" s="175" t="str">
        <f>IF(op!E584=0,"",op!E584)</f>
        <v/>
      </c>
      <c r="F696" s="175" t="str">
        <f>IF(op!F584=0,"",op!F584)</f>
        <v/>
      </c>
      <c r="G696" s="38" t="str">
        <f>IF(op!G584="","",op!G584+1)</f>
        <v/>
      </c>
      <c r="H696" s="1184" t="str">
        <f>IF(op!H584=0,"",op!H584)</f>
        <v/>
      </c>
      <c r="I696" s="38" t="str">
        <f>IF(op!I584=0,"",op!I584)</f>
        <v/>
      </c>
      <c r="J696" s="177" t="str">
        <f t="shared" si="365"/>
        <v/>
      </c>
      <c r="K696" s="1185" t="str">
        <f>IF(op!K584=0,0,op!K584)</f>
        <v/>
      </c>
      <c r="L696" s="872"/>
      <c r="M696" s="860" t="str">
        <f>IF(K696="","",IF(op!M584=0,0,op!M584))</f>
        <v/>
      </c>
      <c r="N696" s="860" t="str">
        <f>IF(K696="","",IF(op!N584=0,0,op!N584))</f>
        <v/>
      </c>
      <c r="O696" s="990" t="str">
        <f t="shared" si="366"/>
        <v/>
      </c>
      <c r="P696" s="991" t="str">
        <f t="shared" si="367"/>
        <v/>
      </c>
      <c r="Q696" s="991" t="str">
        <f t="shared" si="368"/>
        <v/>
      </c>
      <c r="R696" s="872"/>
      <c r="S696" s="934" t="str">
        <f t="shared" si="369"/>
        <v/>
      </c>
      <c r="T696" s="934" t="str">
        <f t="shared" si="370"/>
        <v/>
      </c>
      <c r="U696" s="1055" t="str">
        <f t="shared" si="371"/>
        <v/>
      </c>
      <c r="V696" s="6"/>
      <c r="Z696" s="979" t="str">
        <f t="shared" si="372"/>
        <v/>
      </c>
      <c r="AA696" s="980">
        <f>+tab!$C$156</f>
        <v>0.62</v>
      </c>
      <c r="AB696" s="981" t="e">
        <f t="shared" si="382"/>
        <v>#VALUE!</v>
      </c>
      <c r="AC696" s="981" t="e">
        <f t="shared" si="383"/>
        <v>#VALUE!</v>
      </c>
      <c r="AD696" s="981" t="e">
        <f t="shared" si="384"/>
        <v>#VALUE!</v>
      </c>
      <c r="AE696" s="982" t="e">
        <f t="shared" si="373"/>
        <v>#VALUE!</v>
      </c>
      <c r="AF696" s="982" t="e">
        <f t="shared" si="374"/>
        <v>#VALUE!</v>
      </c>
      <c r="AG696" s="983">
        <f>IF(H696&gt;8,tab!C$157,tab!C$160)</f>
        <v>0.5</v>
      </c>
      <c r="AH696" s="957">
        <f t="shared" si="375"/>
        <v>0</v>
      </c>
      <c r="AI696" s="957">
        <f t="shared" si="376"/>
        <v>0</v>
      </c>
      <c r="AJ696" s="984" t="e">
        <f t="shared" si="377"/>
        <v>#VALUE!</v>
      </c>
      <c r="AK696" s="960" t="e">
        <f t="shared" si="378"/>
        <v>#VALUE!</v>
      </c>
      <c r="AL696" s="959">
        <f t="shared" si="379"/>
        <v>30</v>
      </c>
      <c r="AM696" s="959">
        <f t="shared" si="380"/>
        <v>30</v>
      </c>
      <c r="AN696" s="985">
        <f t="shared" si="381"/>
        <v>0</v>
      </c>
      <c r="AU696" s="39"/>
      <c r="AV696" s="39"/>
    </row>
    <row r="697" spans="3:48" ht="13.15" customHeight="1" x14ac:dyDescent="0.2">
      <c r="C697" s="35"/>
      <c r="D697" s="175" t="str">
        <f>IF(op!D585=0,"",op!D585)</f>
        <v/>
      </c>
      <c r="E697" s="175" t="str">
        <f>IF(op!E585=0,"",op!E585)</f>
        <v/>
      </c>
      <c r="F697" s="175" t="str">
        <f>IF(op!F585=0,"",op!F585)</f>
        <v/>
      </c>
      <c r="G697" s="38" t="str">
        <f>IF(op!G585="","",op!G585+1)</f>
        <v/>
      </c>
      <c r="H697" s="1184" t="str">
        <f>IF(op!H585=0,"",op!H585)</f>
        <v/>
      </c>
      <c r="I697" s="38" t="str">
        <f>IF(op!I585=0,"",op!I585)</f>
        <v/>
      </c>
      <c r="J697" s="177" t="str">
        <f t="shared" si="365"/>
        <v/>
      </c>
      <c r="K697" s="1185" t="str">
        <f>IF(op!K585=0,0,op!K585)</f>
        <v/>
      </c>
      <c r="L697" s="872"/>
      <c r="M697" s="860" t="str">
        <f>IF(K697="","",IF(op!M585=0,0,op!M585))</f>
        <v/>
      </c>
      <c r="N697" s="860" t="str">
        <f>IF(K697="","",IF(op!N585=0,0,op!N585))</f>
        <v/>
      </c>
      <c r="O697" s="990" t="str">
        <f t="shared" si="366"/>
        <v/>
      </c>
      <c r="P697" s="991" t="str">
        <f t="shared" si="367"/>
        <v/>
      </c>
      <c r="Q697" s="991" t="str">
        <f t="shared" si="368"/>
        <v/>
      </c>
      <c r="R697" s="872"/>
      <c r="S697" s="934" t="str">
        <f t="shared" si="369"/>
        <v/>
      </c>
      <c r="T697" s="934" t="str">
        <f t="shared" si="370"/>
        <v/>
      </c>
      <c r="U697" s="1055" t="str">
        <f t="shared" si="371"/>
        <v/>
      </c>
      <c r="V697" s="6"/>
      <c r="Z697" s="979" t="str">
        <f t="shared" si="372"/>
        <v/>
      </c>
      <c r="AA697" s="980">
        <f>+tab!$C$156</f>
        <v>0.62</v>
      </c>
      <c r="AB697" s="981" t="e">
        <f t="shared" si="382"/>
        <v>#VALUE!</v>
      </c>
      <c r="AC697" s="981" t="e">
        <f t="shared" si="383"/>
        <v>#VALUE!</v>
      </c>
      <c r="AD697" s="981" t="e">
        <f t="shared" si="384"/>
        <v>#VALUE!</v>
      </c>
      <c r="AE697" s="982" t="e">
        <f t="shared" si="373"/>
        <v>#VALUE!</v>
      </c>
      <c r="AF697" s="982" t="e">
        <f t="shared" si="374"/>
        <v>#VALUE!</v>
      </c>
      <c r="AG697" s="983">
        <f>IF(H697&gt;8,tab!C$157,tab!C$160)</f>
        <v>0.5</v>
      </c>
      <c r="AH697" s="957">
        <f t="shared" si="375"/>
        <v>0</v>
      </c>
      <c r="AI697" s="957">
        <f t="shared" si="376"/>
        <v>0</v>
      </c>
      <c r="AJ697" s="984" t="e">
        <f t="shared" si="377"/>
        <v>#VALUE!</v>
      </c>
      <c r="AK697" s="960" t="e">
        <f t="shared" si="378"/>
        <v>#VALUE!</v>
      </c>
      <c r="AL697" s="959">
        <f t="shared" si="379"/>
        <v>30</v>
      </c>
      <c r="AM697" s="959">
        <f t="shared" si="380"/>
        <v>30</v>
      </c>
      <c r="AN697" s="985">
        <f t="shared" si="381"/>
        <v>0</v>
      </c>
      <c r="AU697" s="39"/>
      <c r="AV697" s="39"/>
    </row>
    <row r="698" spans="3:48" ht="13.15" customHeight="1" x14ac:dyDescent="0.2">
      <c r="C698" s="35"/>
      <c r="D698" s="175" t="str">
        <f>IF(op!D586=0,"",op!D586)</f>
        <v/>
      </c>
      <c r="E698" s="175" t="str">
        <f>IF(op!E586=0,"",op!E586)</f>
        <v/>
      </c>
      <c r="F698" s="175" t="str">
        <f>IF(op!F586=0,"",op!F586)</f>
        <v/>
      </c>
      <c r="G698" s="38" t="str">
        <f>IF(op!G586="","",op!G586+1)</f>
        <v/>
      </c>
      <c r="H698" s="1184" t="str">
        <f>IF(op!H586=0,"",op!H586)</f>
        <v/>
      </c>
      <c r="I698" s="38" t="str">
        <f>IF(op!I586=0,"",op!I586)</f>
        <v/>
      </c>
      <c r="J698" s="177" t="str">
        <f t="shared" si="365"/>
        <v/>
      </c>
      <c r="K698" s="1185" t="str">
        <f>IF(op!K586=0,0,op!K586)</f>
        <v/>
      </c>
      <c r="L698" s="872"/>
      <c r="M698" s="860" t="str">
        <f>IF(K698="","",IF(op!M586=0,0,op!M586))</f>
        <v/>
      </c>
      <c r="N698" s="860" t="str">
        <f>IF(K698="","",IF(op!N586=0,0,op!N586))</f>
        <v/>
      </c>
      <c r="O698" s="990" t="str">
        <f t="shared" si="366"/>
        <v/>
      </c>
      <c r="P698" s="991" t="str">
        <f t="shared" si="367"/>
        <v/>
      </c>
      <c r="Q698" s="991" t="str">
        <f t="shared" si="368"/>
        <v/>
      </c>
      <c r="R698" s="872"/>
      <c r="S698" s="934" t="str">
        <f t="shared" si="369"/>
        <v/>
      </c>
      <c r="T698" s="934" t="str">
        <f t="shared" si="370"/>
        <v/>
      </c>
      <c r="U698" s="1055" t="str">
        <f t="shared" si="371"/>
        <v/>
      </c>
      <c r="V698" s="6"/>
      <c r="Z698" s="979" t="str">
        <f t="shared" si="372"/>
        <v/>
      </c>
      <c r="AA698" s="980">
        <f>+tab!$C$156</f>
        <v>0.62</v>
      </c>
      <c r="AB698" s="981" t="e">
        <f t="shared" si="382"/>
        <v>#VALUE!</v>
      </c>
      <c r="AC698" s="981" t="e">
        <f t="shared" si="383"/>
        <v>#VALUE!</v>
      </c>
      <c r="AD698" s="981" t="e">
        <f t="shared" si="384"/>
        <v>#VALUE!</v>
      </c>
      <c r="AE698" s="982" t="e">
        <f t="shared" si="373"/>
        <v>#VALUE!</v>
      </c>
      <c r="AF698" s="982" t="e">
        <f t="shared" si="374"/>
        <v>#VALUE!</v>
      </c>
      <c r="AG698" s="983">
        <f>IF(H698&gt;8,tab!C$157,tab!C$160)</f>
        <v>0.5</v>
      </c>
      <c r="AH698" s="957">
        <f t="shared" si="375"/>
        <v>0</v>
      </c>
      <c r="AI698" s="957">
        <f t="shared" si="376"/>
        <v>0</v>
      </c>
      <c r="AJ698" s="984" t="e">
        <f t="shared" si="377"/>
        <v>#VALUE!</v>
      </c>
      <c r="AK698" s="960" t="e">
        <f t="shared" si="378"/>
        <v>#VALUE!</v>
      </c>
      <c r="AL698" s="959">
        <f t="shared" si="379"/>
        <v>30</v>
      </c>
      <c r="AM698" s="959">
        <f t="shared" si="380"/>
        <v>30</v>
      </c>
      <c r="AN698" s="985">
        <f t="shared" si="381"/>
        <v>0</v>
      </c>
      <c r="AU698" s="39"/>
      <c r="AV698" s="39"/>
    </row>
    <row r="699" spans="3:48" ht="13.15" customHeight="1" x14ac:dyDescent="0.2">
      <c r="C699" s="35"/>
      <c r="D699" s="175" t="str">
        <f>IF(op!D587=0,"",op!D587)</f>
        <v/>
      </c>
      <c r="E699" s="175" t="str">
        <f>IF(op!E587=0,"",op!E587)</f>
        <v/>
      </c>
      <c r="F699" s="175" t="str">
        <f>IF(op!F587=0,"",op!F587)</f>
        <v/>
      </c>
      <c r="G699" s="38" t="str">
        <f>IF(op!G587="","",op!G587+1)</f>
        <v/>
      </c>
      <c r="H699" s="1184" t="str">
        <f>IF(op!H587=0,"",op!H587)</f>
        <v/>
      </c>
      <c r="I699" s="38" t="str">
        <f>IF(op!I587=0,"",op!I587)</f>
        <v/>
      </c>
      <c r="J699" s="177" t="str">
        <f t="shared" si="365"/>
        <v/>
      </c>
      <c r="K699" s="1185" t="str">
        <f>IF(op!K587=0,0,op!K587)</f>
        <v/>
      </c>
      <c r="L699" s="872"/>
      <c r="M699" s="860" t="str">
        <f>IF(K699="","",IF(op!M587=0,0,op!M587))</f>
        <v/>
      </c>
      <c r="N699" s="860" t="str">
        <f>IF(K699="","",IF(op!N587=0,0,op!N587))</f>
        <v/>
      </c>
      <c r="O699" s="990" t="str">
        <f t="shared" si="366"/>
        <v/>
      </c>
      <c r="P699" s="991" t="str">
        <f t="shared" si="367"/>
        <v/>
      </c>
      <c r="Q699" s="991" t="str">
        <f t="shared" si="368"/>
        <v/>
      </c>
      <c r="R699" s="872"/>
      <c r="S699" s="934" t="str">
        <f t="shared" si="369"/>
        <v/>
      </c>
      <c r="T699" s="934" t="str">
        <f t="shared" si="370"/>
        <v/>
      </c>
      <c r="U699" s="1055" t="str">
        <f t="shared" si="371"/>
        <v/>
      </c>
      <c r="V699" s="6"/>
      <c r="Z699" s="979" t="str">
        <f t="shared" si="372"/>
        <v/>
      </c>
      <c r="AA699" s="980">
        <f>+tab!$C$156</f>
        <v>0.62</v>
      </c>
      <c r="AB699" s="981" t="e">
        <f t="shared" si="382"/>
        <v>#VALUE!</v>
      </c>
      <c r="AC699" s="981" t="e">
        <f t="shared" si="383"/>
        <v>#VALUE!</v>
      </c>
      <c r="AD699" s="981" t="e">
        <f t="shared" si="384"/>
        <v>#VALUE!</v>
      </c>
      <c r="AE699" s="982" t="e">
        <f t="shared" si="373"/>
        <v>#VALUE!</v>
      </c>
      <c r="AF699" s="982" t="e">
        <f t="shared" si="374"/>
        <v>#VALUE!</v>
      </c>
      <c r="AG699" s="983">
        <f>IF(H699&gt;8,tab!C$157,tab!C$160)</f>
        <v>0.5</v>
      </c>
      <c r="AH699" s="957">
        <f t="shared" si="375"/>
        <v>0</v>
      </c>
      <c r="AI699" s="957">
        <f t="shared" si="376"/>
        <v>0</v>
      </c>
      <c r="AJ699" s="984" t="e">
        <f t="shared" si="377"/>
        <v>#VALUE!</v>
      </c>
      <c r="AK699" s="960" t="e">
        <f t="shared" si="378"/>
        <v>#VALUE!</v>
      </c>
      <c r="AL699" s="959">
        <f t="shared" si="379"/>
        <v>30</v>
      </c>
      <c r="AM699" s="959">
        <f t="shared" si="380"/>
        <v>30</v>
      </c>
      <c r="AN699" s="985">
        <f t="shared" si="381"/>
        <v>0</v>
      </c>
      <c r="AU699" s="39"/>
      <c r="AV699" s="39"/>
    </row>
    <row r="700" spans="3:48" ht="13.15" customHeight="1" x14ac:dyDescent="0.2">
      <c r="C700" s="35"/>
      <c r="D700" s="175" t="str">
        <f>IF(op!D588=0,"",op!D588)</f>
        <v/>
      </c>
      <c r="E700" s="175" t="str">
        <f>IF(op!E588=0,"",op!E588)</f>
        <v/>
      </c>
      <c r="F700" s="175" t="str">
        <f>IF(op!F588=0,"",op!F588)</f>
        <v/>
      </c>
      <c r="G700" s="38" t="str">
        <f>IF(op!G588="","",op!G588+1)</f>
        <v/>
      </c>
      <c r="H700" s="1184" t="str">
        <f>IF(op!H588=0,"",op!H588)</f>
        <v/>
      </c>
      <c r="I700" s="38" t="str">
        <f>IF(op!I588=0,"",op!I588)</f>
        <v/>
      </c>
      <c r="J700" s="177" t="str">
        <f t="shared" si="365"/>
        <v/>
      </c>
      <c r="K700" s="1185" t="str">
        <f>IF(op!K588=0,0,op!K588)</f>
        <v/>
      </c>
      <c r="L700" s="872"/>
      <c r="M700" s="860" t="str">
        <f>IF(K700="","",IF(op!M588=0,0,op!M588))</f>
        <v/>
      </c>
      <c r="N700" s="860" t="str">
        <f>IF(K700="","",IF(op!N588=0,0,op!N588))</f>
        <v/>
      </c>
      <c r="O700" s="990" t="str">
        <f t="shared" si="366"/>
        <v/>
      </c>
      <c r="P700" s="991" t="str">
        <f t="shared" si="367"/>
        <v/>
      </c>
      <c r="Q700" s="991" t="str">
        <f t="shared" si="368"/>
        <v/>
      </c>
      <c r="R700" s="872"/>
      <c r="S700" s="934" t="str">
        <f t="shared" si="369"/>
        <v/>
      </c>
      <c r="T700" s="934" t="str">
        <f t="shared" si="370"/>
        <v/>
      </c>
      <c r="U700" s="1055" t="str">
        <f t="shared" si="371"/>
        <v/>
      </c>
      <c r="V700" s="6"/>
      <c r="Z700" s="979" t="str">
        <f t="shared" si="372"/>
        <v/>
      </c>
      <c r="AA700" s="980">
        <f>+tab!$C$156</f>
        <v>0.62</v>
      </c>
      <c r="AB700" s="981" t="e">
        <f t="shared" si="382"/>
        <v>#VALUE!</v>
      </c>
      <c r="AC700" s="981" t="e">
        <f t="shared" si="383"/>
        <v>#VALUE!</v>
      </c>
      <c r="AD700" s="981" t="e">
        <f t="shared" si="384"/>
        <v>#VALUE!</v>
      </c>
      <c r="AE700" s="982" t="e">
        <f t="shared" si="373"/>
        <v>#VALUE!</v>
      </c>
      <c r="AF700" s="982" t="e">
        <f t="shared" si="374"/>
        <v>#VALUE!</v>
      </c>
      <c r="AG700" s="983">
        <f>IF(H700&gt;8,tab!C$157,tab!C$160)</f>
        <v>0.5</v>
      </c>
      <c r="AH700" s="957">
        <f t="shared" si="375"/>
        <v>0</v>
      </c>
      <c r="AI700" s="957">
        <f t="shared" si="376"/>
        <v>0</v>
      </c>
      <c r="AJ700" s="984" t="e">
        <f t="shared" si="377"/>
        <v>#VALUE!</v>
      </c>
      <c r="AK700" s="960" t="e">
        <f t="shared" si="378"/>
        <v>#VALUE!</v>
      </c>
      <c r="AL700" s="959">
        <f t="shared" si="379"/>
        <v>30</v>
      </c>
      <c r="AM700" s="959">
        <f t="shared" si="380"/>
        <v>30</v>
      </c>
      <c r="AN700" s="985">
        <f t="shared" si="381"/>
        <v>0</v>
      </c>
      <c r="AU700" s="39"/>
      <c r="AV700" s="39"/>
    </row>
    <row r="701" spans="3:48" ht="13.15" customHeight="1" x14ac:dyDescent="0.2">
      <c r="C701" s="35"/>
      <c r="D701" s="175" t="str">
        <f>IF(op!D589=0,"",op!D589)</f>
        <v/>
      </c>
      <c r="E701" s="175" t="str">
        <f>IF(op!E589=0,"",op!E589)</f>
        <v/>
      </c>
      <c r="F701" s="175" t="str">
        <f>IF(op!F589=0,"",op!F589)</f>
        <v/>
      </c>
      <c r="G701" s="38" t="str">
        <f>IF(op!G589="","",op!G589+1)</f>
        <v/>
      </c>
      <c r="H701" s="1184" t="str">
        <f>IF(op!H589=0,"",op!H589)</f>
        <v/>
      </c>
      <c r="I701" s="38" t="str">
        <f>IF(op!I589=0,"",op!I589)</f>
        <v/>
      </c>
      <c r="J701" s="177" t="str">
        <f t="shared" si="365"/>
        <v/>
      </c>
      <c r="K701" s="1185" t="str">
        <f>IF(op!K589=0,0,op!K589)</f>
        <v/>
      </c>
      <c r="L701" s="872"/>
      <c r="M701" s="860" t="str">
        <f>IF(K701="","",IF(op!M589=0,0,op!M589))</f>
        <v/>
      </c>
      <c r="N701" s="860" t="str">
        <f>IF(K701="","",IF(op!N589=0,0,op!N589))</f>
        <v/>
      </c>
      <c r="O701" s="990" t="str">
        <f t="shared" si="366"/>
        <v/>
      </c>
      <c r="P701" s="991" t="str">
        <f t="shared" si="367"/>
        <v/>
      </c>
      <c r="Q701" s="991" t="str">
        <f t="shared" si="368"/>
        <v/>
      </c>
      <c r="R701" s="872"/>
      <c r="S701" s="934" t="str">
        <f t="shared" si="369"/>
        <v/>
      </c>
      <c r="T701" s="934" t="str">
        <f t="shared" si="370"/>
        <v/>
      </c>
      <c r="U701" s="1055" t="str">
        <f t="shared" si="371"/>
        <v/>
      </c>
      <c r="V701" s="6"/>
      <c r="Z701" s="979" t="str">
        <f t="shared" si="372"/>
        <v/>
      </c>
      <c r="AA701" s="980">
        <f>+tab!$C$156</f>
        <v>0.62</v>
      </c>
      <c r="AB701" s="981" t="e">
        <f t="shared" si="382"/>
        <v>#VALUE!</v>
      </c>
      <c r="AC701" s="981" t="e">
        <f t="shared" si="383"/>
        <v>#VALUE!</v>
      </c>
      <c r="AD701" s="981" t="e">
        <f t="shared" si="384"/>
        <v>#VALUE!</v>
      </c>
      <c r="AE701" s="982" t="e">
        <f t="shared" si="373"/>
        <v>#VALUE!</v>
      </c>
      <c r="AF701" s="982" t="e">
        <f t="shared" si="374"/>
        <v>#VALUE!</v>
      </c>
      <c r="AG701" s="983">
        <f>IF(H701&gt;8,tab!C$157,tab!C$160)</f>
        <v>0.5</v>
      </c>
      <c r="AH701" s="957">
        <f t="shared" si="375"/>
        <v>0</v>
      </c>
      <c r="AI701" s="957">
        <f t="shared" si="376"/>
        <v>0</v>
      </c>
      <c r="AJ701" s="984" t="e">
        <f t="shared" si="377"/>
        <v>#VALUE!</v>
      </c>
      <c r="AK701" s="960" t="e">
        <f t="shared" si="378"/>
        <v>#VALUE!</v>
      </c>
      <c r="AL701" s="959">
        <f t="shared" si="379"/>
        <v>30</v>
      </c>
      <c r="AM701" s="959">
        <f t="shared" si="380"/>
        <v>30</v>
      </c>
      <c r="AN701" s="985">
        <f t="shared" si="381"/>
        <v>0</v>
      </c>
      <c r="AU701" s="39"/>
      <c r="AV701" s="39"/>
    </row>
    <row r="702" spans="3:48" ht="13.15" customHeight="1" x14ac:dyDescent="0.2">
      <c r="C702" s="35"/>
      <c r="D702" s="175" t="str">
        <f>IF(op!D590=0,"",op!D590)</f>
        <v/>
      </c>
      <c r="E702" s="175" t="str">
        <f>IF(op!E590=0,"",op!E590)</f>
        <v/>
      </c>
      <c r="F702" s="175" t="str">
        <f>IF(op!F590=0,"",op!F590)</f>
        <v/>
      </c>
      <c r="G702" s="38" t="str">
        <f>IF(op!G590="","",op!G590+1)</f>
        <v/>
      </c>
      <c r="H702" s="1184" t="str">
        <f>IF(op!H590=0,"",op!H590)</f>
        <v/>
      </c>
      <c r="I702" s="38" t="str">
        <f>IF(op!I590=0,"",op!I590)</f>
        <v/>
      </c>
      <c r="J702" s="177" t="str">
        <f t="shared" si="365"/>
        <v/>
      </c>
      <c r="K702" s="1185" t="str">
        <f>IF(op!K590=0,0,op!K590)</f>
        <v/>
      </c>
      <c r="L702" s="872"/>
      <c r="M702" s="860" t="str">
        <f>IF(K702="","",IF(op!M590=0,0,op!M590))</f>
        <v/>
      </c>
      <c r="N702" s="860" t="str">
        <f>IF(K702="","",IF(op!N590=0,0,op!N590))</f>
        <v/>
      </c>
      <c r="O702" s="990" t="str">
        <f t="shared" si="366"/>
        <v/>
      </c>
      <c r="P702" s="991" t="str">
        <f t="shared" si="367"/>
        <v/>
      </c>
      <c r="Q702" s="991" t="str">
        <f t="shared" si="368"/>
        <v/>
      </c>
      <c r="R702" s="872"/>
      <c r="S702" s="934" t="str">
        <f t="shared" si="369"/>
        <v/>
      </c>
      <c r="T702" s="934" t="str">
        <f t="shared" si="370"/>
        <v/>
      </c>
      <c r="U702" s="1055" t="str">
        <f t="shared" si="371"/>
        <v/>
      </c>
      <c r="V702" s="6"/>
      <c r="Z702" s="979" t="str">
        <f t="shared" si="372"/>
        <v/>
      </c>
      <c r="AA702" s="980">
        <f>+tab!$C$156</f>
        <v>0.62</v>
      </c>
      <c r="AB702" s="981" t="e">
        <f t="shared" si="382"/>
        <v>#VALUE!</v>
      </c>
      <c r="AC702" s="981" t="e">
        <f t="shared" si="383"/>
        <v>#VALUE!</v>
      </c>
      <c r="AD702" s="981" t="e">
        <f t="shared" si="384"/>
        <v>#VALUE!</v>
      </c>
      <c r="AE702" s="982" t="e">
        <f t="shared" si="373"/>
        <v>#VALUE!</v>
      </c>
      <c r="AF702" s="982" t="e">
        <f t="shared" si="374"/>
        <v>#VALUE!</v>
      </c>
      <c r="AG702" s="983">
        <f>IF(H702&gt;8,tab!C$157,tab!C$160)</f>
        <v>0.5</v>
      </c>
      <c r="AH702" s="957">
        <f t="shared" si="375"/>
        <v>0</v>
      </c>
      <c r="AI702" s="957">
        <f t="shared" si="376"/>
        <v>0</v>
      </c>
      <c r="AJ702" s="984" t="e">
        <f t="shared" si="377"/>
        <v>#VALUE!</v>
      </c>
      <c r="AK702" s="960" t="e">
        <f t="shared" si="378"/>
        <v>#VALUE!</v>
      </c>
      <c r="AL702" s="959">
        <f t="shared" si="379"/>
        <v>30</v>
      </c>
      <c r="AM702" s="959">
        <f t="shared" si="380"/>
        <v>30</v>
      </c>
      <c r="AN702" s="985">
        <f t="shared" si="381"/>
        <v>0</v>
      </c>
      <c r="AU702" s="39"/>
      <c r="AV702" s="39"/>
    </row>
    <row r="703" spans="3:48" ht="13.15" customHeight="1" x14ac:dyDescent="0.2">
      <c r="C703" s="35"/>
      <c r="D703" s="175" t="str">
        <f>IF(op!D591=0,"",op!D591)</f>
        <v/>
      </c>
      <c r="E703" s="175" t="str">
        <f>IF(op!E591=0,"",op!E591)</f>
        <v/>
      </c>
      <c r="F703" s="175" t="str">
        <f>IF(op!F591=0,"",op!F591)</f>
        <v/>
      </c>
      <c r="G703" s="38" t="str">
        <f>IF(op!G591="","",op!G591+1)</f>
        <v/>
      </c>
      <c r="H703" s="1184" t="str">
        <f>IF(op!H591=0,"",op!H591)</f>
        <v/>
      </c>
      <c r="I703" s="38" t="str">
        <f>IF(op!I591=0,"",op!I591)</f>
        <v/>
      </c>
      <c r="J703" s="177" t="str">
        <f t="shared" si="365"/>
        <v/>
      </c>
      <c r="K703" s="1185" t="str">
        <f>IF(op!K591=0,0,op!K591)</f>
        <v/>
      </c>
      <c r="L703" s="872"/>
      <c r="M703" s="860" t="str">
        <f>IF(K703="","",IF(op!M591=0,0,op!M591))</f>
        <v/>
      </c>
      <c r="N703" s="860" t="str">
        <f>IF(K703="","",IF(op!N591=0,0,op!N591))</f>
        <v/>
      </c>
      <c r="O703" s="990" t="str">
        <f t="shared" si="366"/>
        <v/>
      </c>
      <c r="P703" s="991" t="str">
        <f t="shared" si="367"/>
        <v/>
      </c>
      <c r="Q703" s="991" t="str">
        <f t="shared" si="368"/>
        <v/>
      </c>
      <c r="R703" s="872"/>
      <c r="S703" s="934" t="str">
        <f t="shared" si="369"/>
        <v/>
      </c>
      <c r="T703" s="934" t="str">
        <f t="shared" si="370"/>
        <v/>
      </c>
      <c r="U703" s="1055" t="str">
        <f t="shared" si="371"/>
        <v/>
      </c>
      <c r="V703" s="6"/>
      <c r="Z703" s="979" t="str">
        <f t="shared" si="372"/>
        <v/>
      </c>
      <c r="AA703" s="980">
        <f>+tab!$C$156</f>
        <v>0.62</v>
      </c>
      <c r="AB703" s="981" t="e">
        <f t="shared" si="382"/>
        <v>#VALUE!</v>
      </c>
      <c r="AC703" s="981" t="e">
        <f t="shared" si="383"/>
        <v>#VALUE!</v>
      </c>
      <c r="AD703" s="981" t="e">
        <f t="shared" si="384"/>
        <v>#VALUE!</v>
      </c>
      <c r="AE703" s="982" t="e">
        <f t="shared" si="373"/>
        <v>#VALUE!</v>
      </c>
      <c r="AF703" s="982" t="e">
        <f t="shared" si="374"/>
        <v>#VALUE!</v>
      </c>
      <c r="AG703" s="983">
        <f>IF(H703&gt;8,tab!C$157,tab!C$160)</f>
        <v>0.5</v>
      </c>
      <c r="AH703" s="957">
        <f t="shared" si="375"/>
        <v>0</v>
      </c>
      <c r="AI703" s="957">
        <f t="shared" si="376"/>
        <v>0</v>
      </c>
      <c r="AJ703" s="984" t="e">
        <f t="shared" si="377"/>
        <v>#VALUE!</v>
      </c>
      <c r="AK703" s="960" t="e">
        <f t="shared" si="378"/>
        <v>#VALUE!</v>
      </c>
      <c r="AL703" s="959">
        <f t="shared" si="379"/>
        <v>30</v>
      </c>
      <c r="AM703" s="959">
        <f t="shared" si="380"/>
        <v>30</v>
      </c>
      <c r="AN703" s="985">
        <f t="shared" si="381"/>
        <v>0</v>
      </c>
      <c r="AU703" s="39"/>
      <c r="AV703" s="39"/>
    </row>
    <row r="704" spans="3:48" ht="13.15" customHeight="1" x14ac:dyDescent="0.2">
      <c r="C704" s="35"/>
      <c r="D704" s="175" t="str">
        <f>IF(op!D592=0,"",op!D592)</f>
        <v/>
      </c>
      <c r="E704" s="175" t="str">
        <f>IF(op!E592=0,"",op!E592)</f>
        <v/>
      </c>
      <c r="F704" s="175" t="str">
        <f>IF(op!F592=0,"",op!F592)</f>
        <v/>
      </c>
      <c r="G704" s="38" t="str">
        <f>IF(op!G592="","",op!G592+1)</f>
        <v/>
      </c>
      <c r="H704" s="1184" t="str">
        <f>IF(op!H592=0,"",op!H592)</f>
        <v/>
      </c>
      <c r="I704" s="38" t="str">
        <f>IF(op!I592=0,"",op!I592)</f>
        <v/>
      </c>
      <c r="J704" s="177" t="str">
        <f t="shared" si="365"/>
        <v/>
      </c>
      <c r="K704" s="1185" t="str">
        <f>IF(op!K592=0,0,op!K592)</f>
        <v/>
      </c>
      <c r="L704" s="872"/>
      <c r="M704" s="860" t="str">
        <f>IF(K704="","",IF(op!M592=0,0,op!M592))</f>
        <v/>
      </c>
      <c r="N704" s="860" t="str">
        <f>IF(K704="","",IF(op!N592=0,0,op!N592))</f>
        <v/>
      </c>
      <c r="O704" s="990" t="str">
        <f t="shared" si="366"/>
        <v/>
      </c>
      <c r="P704" s="991" t="str">
        <f t="shared" si="367"/>
        <v/>
      </c>
      <c r="Q704" s="991" t="str">
        <f t="shared" si="368"/>
        <v/>
      </c>
      <c r="R704" s="872"/>
      <c r="S704" s="934" t="str">
        <f t="shared" si="369"/>
        <v/>
      </c>
      <c r="T704" s="934" t="str">
        <f t="shared" si="370"/>
        <v/>
      </c>
      <c r="U704" s="1055" t="str">
        <f t="shared" si="371"/>
        <v/>
      </c>
      <c r="V704" s="6"/>
      <c r="Z704" s="979" t="str">
        <f t="shared" si="372"/>
        <v/>
      </c>
      <c r="AA704" s="980">
        <f>+tab!$C$156</f>
        <v>0.62</v>
      </c>
      <c r="AB704" s="981" t="e">
        <f t="shared" si="382"/>
        <v>#VALUE!</v>
      </c>
      <c r="AC704" s="981" t="e">
        <f t="shared" si="383"/>
        <v>#VALUE!</v>
      </c>
      <c r="AD704" s="981" t="e">
        <f t="shared" si="384"/>
        <v>#VALUE!</v>
      </c>
      <c r="AE704" s="982" t="e">
        <f t="shared" si="373"/>
        <v>#VALUE!</v>
      </c>
      <c r="AF704" s="982" t="e">
        <f t="shared" si="374"/>
        <v>#VALUE!</v>
      </c>
      <c r="AG704" s="983">
        <f>IF(H704&gt;8,tab!C$157,tab!C$160)</f>
        <v>0.5</v>
      </c>
      <c r="AH704" s="957">
        <f t="shared" si="375"/>
        <v>0</v>
      </c>
      <c r="AI704" s="957">
        <f t="shared" si="376"/>
        <v>0</v>
      </c>
      <c r="AJ704" s="984" t="e">
        <f t="shared" si="377"/>
        <v>#VALUE!</v>
      </c>
      <c r="AK704" s="960" t="e">
        <f t="shared" si="378"/>
        <v>#VALUE!</v>
      </c>
      <c r="AL704" s="959">
        <f t="shared" si="379"/>
        <v>30</v>
      </c>
      <c r="AM704" s="959">
        <f t="shared" si="380"/>
        <v>30</v>
      </c>
      <c r="AN704" s="985">
        <f t="shared" si="381"/>
        <v>0</v>
      </c>
      <c r="AU704" s="39"/>
      <c r="AV704" s="39"/>
    </row>
    <row r="705" spans="3:48" ht="13.15" customHeight="1" x14ac:dyDescent="0.2">
      <c r="C705" s="35"/>
      <c r="D705" s="175" t="str">
        <f>IF(op!D593=0,"",op!D593)</f>
        <v/>
      </c>
      <c r="E705" s="175" t="str">
        <f>IF(op!E593=0,"",op!E593)</f>
        <v/>
      </c>
      <c r="F705" s="175" t="str">
        <f>IF(op!F593=0,"",op!F593)</f>
        <v/>
      </c>
      <c r="G705" s="38" t="str">
        <f>IF(op!G593="","",op!G593+1)</f>
        <v/>
      </c>
      <c r="H705" s="1184" t="str">
        <f>IF(op!H593=0,"",op!H593)</f>
        <v/>
      </c>
      <c r="I705" s="38" t="str">
        <f>IF(op!I593=0,"",op!I593)</f>
        <v/>
      </c>
      <c r="J705" s="177" t="str">
        <f t="shared" si="365"/>
        <v/>
      </c>
      <c r="K705" s="1185" t="str">
        <f>IF(op!K593=0,0,op!K593)</f>
        <v/>
      </c>
      <c r="L705" s="872"/>
      <c r="M705" s="860" t="str">
        <f>IF(K705="","",IF(op!M593=0,0,op!M593))</f>
        <v/>
      </c>
      <c r="N705" s="860" t="str">
        <f>IF(K705="","",IF(op!N593=0,0,op!N593))</f>
        <v/>
      </c>
      <c r="O705" s="990" t="str">
        <f t="shared" si="366"/>
        <v/>
      </c>
      <c r="P705" s="991" t="str">
        <f t="shared" si="367"/>
        <v/>
      </c>
      <c r="Q705" s="991" t="str">
        <f t="shared" si="368"/>
        <v/>
      </c>
      <c r="R705" s="872"/>
      <c r="S705" s="934" t="str">
        <f t="shared" si="369"/>
        <v/>
      </c>
      <c r="T705" s="934" t="str">
        <f t="shared" si="370"/>
        <v/>
      </c>
      <c r="U705" s="1055" t="str">
        <f t="shared" si="371"/>
        <v/>
      </c>
      <c r="V705" s="6"/>
      <c r="Z705" s="979" t="str">
        <f t="shared" si="372"/>
        <v/>
      </c>
      <c r="AA705" s="980">
        <f>+tab!$C$156</f>
        <v>0.62</v>
      </c>
      <c r="AB705" s="981" t="e">
        <f t="shared" si="382"/>
        <v>#VALUE!</v>
      </c>
      <c r="AC705" s="981" t="e">
        <f t="shared" si="383"/>
        <v>#VALUE!</v>
      </c>
      <c r="AD705" s="981" t="e">
        <f t="shared" si="384"/>
        <v>#VALUE!</v>
      </c>
      <c r="AE705" s="982" t="e">
        <f t="shared" si="373"/>
        <v>#VALUE!</v>
      </c>
      <c r="AF705" s="982" t="e">
        <f t="shared" si="374"/>
        <v>#VALUE!</v>
      </c>
      <c r="AG705" s="983">
        <f>IF(H705&gt;8,tab!C$157,tab!C$160)</f>
        <v>0.5</v>
      </c>
      <c r="AH705" s="957">
        <f t="shared" si="375"/>
        <v>0</v>
      </c>
      <c r="AI705" s="957">
        <f t="shared" si="376"/>
        <v>0</v>
      </c>
      <c r="AJ705" s="984" t="e">
        <f t="shared" si="377"/>
        <v>#VALUE!</v>
      </c>
      <c r="AK705" s="960" t="e">
        <f t="shared" si="378"/>
        <v>#VALUE!</v>
      </c>
      <c r="AL705" s="959">
        <f t="shared" si="379"/>
        <v>30</v>
      </c>
      <c r="AM705" s="959">
        <f t="shared" si="380"/>
        <v>30</v>
      </c>
      <c r="AN705" s="985">
        <f t="shared" si="381"/>
        <v>0</v>
      </c>
      <c r="AU705" s="39"/>
      <c r="AV705" s="39"/>
    </row>
    <row r="706" spans="3:48" ht="13.15" customHeight="1" x14ac:dyDescent="0.2">
      <c r="C706" s="35"/>
      <c r="D706" s="175" t="str">
        <f>IF(op!D594=0,"",op!D594)</f>
        <v/>
      </c>
      <c r="E706" s="175" t="str">
        <f>IF(op!E594=0,"",op!E594)</f>
        <v/>
      </c>
      <c r="F706" s="175" t="str">
        <f>IF(op!F594=0,"",op!F594)</f>
        <v/>
      </c>
      <c r="G706" s="38" t="str">
        <f>IF(op!G594="","",op!G594+1)</f>
        <v/>
      </c>
      <c r="H706" s="1184" t="str">
        <f>IF(op!H594=0,"",op!H594)</f>
        <v/>
      </c>
      <c r="I706" s="38" t="str">
        <f>IF(op!I594=0,"",op!I594)</f>
        <v/>
      </c>
      <c r="J706" s="177" t="str">
        <f t="shared" si="365"/>
        <v/>
      </c>
      <c r="K706" s="1185" t="str">
        <f>IF(op!K594=0,0,op!K594)</f>
        <v/>
      </c>
      <c r="L706" s="872"/>
      <c r="M706" s="860" t="str">
        <f>IF(K706="","",IF(op!M594=0,0,op!M594))</f>
        <v/>
      </c>
      <c r="N706" s="860" t="str">
        <f>IF(K706="","",IF(op!N594=0,0,op!N594))</f>
        <v/>
      </c>
      <c r="O706" s="990" t="str">
        <f t="shared" si="366"/>
        <v/>
      </c>
      <c r="P706" s="991" t="str">
        <f t="shared" si="367"/>
        <v/>
      </c>
      <c r="Q706" s="991" t="str">
        <f t="shared" si="368"/>
        <v/>
      </c>
      <c r="R706" s="872"/>
      <c r="S706" s="934" t="str">
        <f t="shared" si="369"/>
        <v/>
      </c>
      <c r="T706" s="934" t="str">
        <f t="shared" si="370"/>
        <v/>
      </c>
      <c r="U706" s="1055" t="str">
        <f t="shared" si="371"/>
        <v/>
      </c>
      <c r="V706" s="6"/>
      <c r="Z706" s="979" t="str">
        <f t="shared" si="372"/>
        <v/>
      </c>
      <c r="AA706" s="980">
        <f>+tab!$C$156</f>
        <v>0.62</v>
      </c>
      <c r="AB706" s="981" t="e">
        <f t="shared" si="382"/>
        <v>#VALUE!</v>
      </c>
      <c r="AC706" s="981" t="e">
        <f t="shared" si="383"/>
        <v>#VALUE!</v>
      </c>
      <c r="AD706" s="981" t="e">
        <f t="shared" si="384"/>
        <v>#VALUE!</v>
      </c>
      <c r="AE706" s="982" t="e">
        <f t="shared" si="373"/>
        <v>#VALUE!</v>
      </c>
      <c r="AF706" s="982" t="e">
        <f t="shared" si="374"/>
        <v>#VALUE!</v>
      </c>
      <c r="AG706" s="983">
        <f>IF(H706&gt;8,tab!C$157,tab!C$160)</f>
        <v>0.5</v>
      </c>
      <c r="AH706" s="957">
        <f t="shared" si="375"/>
        <v>0</v>
      </c>
      <c r="AI706" s="957">
        <f t="shared" si="376"/>
        <v>0</v>
      </c>
      <c r="AJ706" s="984" t="e">
        <f t="shared" si="377"/>
        <v>#VALUE!</v>
      </c>
      <c r="AK706" s="960" t="e">
        <f t="shared" si="378"/>
        <v>#VALUE!</v>
      </c>
      <c r="AL706" s="959">
        <f t="shared" si="379"/>
        <v>30</v>
      </c>
      <c r="AM706" s="959">
        <f t="shared" si="380"/>
        <v>30</v>
      </c>
      <c r="AN706" s="985">
        <f t="shared" si="381"/>
        <v>0</v>
      </c>
      <c r="AU706" s="39"/>
      <c r="AV706" s="39"/>
    </row>
    <row r="707" spans="3:48" ht="13.15" customHeight="1" x14ac:dyDescent="0.2">
      <c r="C707" s="35"/>
      <c r="D707" s="175" t="str">
        <f>IF(op!D595=0,"",op!D595)</f>
        <v/>
      </c>
      <c r="E707" s="175" t="str">
        <f>IF(op!E595=0,"",op!E595)</f>
        <v/>
      </c>
      <c r="F707" s="175" t="str">
        <f>IF(op!F595=0,"",op!F595)</f>
        <v/>
      </c>
      <c r="G707" s="38" t="str">
        <f>IF(op!G595="","",op!G595+1)</f>
        <v/>
      </c>
      <c r="H707" s="1184" t="str">
        <f>IF(op!H595=0,"",op!H595)</f>
        <v/>
      </c>
      <c r="I707" s="38" t="str">
        <f>IF(op!I595=0,"",op!I595)</f>
        <v/>
      </c>
      <c r="J707" s="177" t="str">
        <f t="shared" si="365"/>
        <v/>
      </c>
      <c r="K707" s="1185" t="str">
        <f>IF(op!K595=0,0,op!K595)</f>
        <v/>
      </c>
      <c r="L707" s="872"/>
      <c r="M707" s="860" t="str">
        <f>IF(K707="","",IF(op!M595=0,0,op!M595))</f>
        <v/>
      </c>
      <c r="N707" s="860" t="str">
        <f>IF(K707="","",IF(op!N595=0,0,op!N595))</f>
        <v/>
      </c>
      <c r="O707" s="990" t="str">
        <f t="shared" si="366"/>
        <v/>
      </c>
      <c r="P707" s="991" t="str">
        <f t="shared" si="367"/>
        <v/>
      </c>
      <c r="Q707" s="991" t="str">
        <f t="shared" si="368"/>
        <v/>
      </c>
      <c r="R707" s="872"/>
      <c r="S707" s="934" t="str">
        <f t="shared" si="369"/>
        <v/>
      </c>
      <c r="T707" s="934" t="str">
        <f t="shared" si="370"/>
        <v/>
      </c>
      <c r="U707" s="1055" t="str">
        <f t="shared" si="371"/>
        <v/>
      </c>
      <c r="V707" s="6"/>
      <c r="Z707" s="979" t="str">
        <f t="shared" si="372"/>
        <v/>
      </c>
      <c r="AA707" s="980">
        <f>+tab!$C$156</f>
        <v>0.62</v>
      </c>
      <c r="AB707" s="981" t="e">
        <f t="shared" si="382"/>
        <v>#VALUE!</v>
      </c>
      <c r="AC707" s="981" t="e">
        <f t="shared" si="383"/>
        <v>#VALUE!</v>
      </c>
      <c r="AD707" s="981" t="e">
        <f t="shared" si="384"/>
        <v>#VALUE!</v>
      </c>
      <c r="AE707" s="982" t="e">
        <f t="shared" si="373"/>
        <v>#VALUE!</v>
      </c>
      <c r="AF707" s="982" t="e">
        <f t="shared" si="374"/>
        <v>#VALUE!</v>
      </c>
      <c r="AG707" s="983">
        <f>IF(H707&gt;8,tab!C$157,tab!C$160)</f>
        <v>0.5</v>
      </c>
      <c r="AH707" s="957">
        <f t="shared" si="375"/>
        <v>0</v>
      </c>
      <c r="AI707" s="957">
        <f t="shared" si="376"/>
        <v>0</v>
      </c>
      <c r="AJ707" s="984" t="e">
        <f t="shared" si="377"/>
        <v>#VALUE!</v>
      </c>
      <c r="AK707" s="960" t="e">
        <f t="shared" si="378"/>
        <v>#VALUE!</v>
      </c>
      <c r="AL707" s="959">
        <f t="shared" si="379"/>
        <v>30</v>
      </c>
      <c r="AM707" s="959">
        <f t="shared" si="380"/>
        <v>30</v>
      </c>
      <c r="AN707" s="985">
        <f t="shared" si="381"/>
        <v>0</v>
      </c>
      <c r="AU707" s="39"/>
      <c r="AV707" s="39"/>
    </row>
    <row r="708" spans="3:48" ht="13.15" customHeight="1" x14ac:dyDescent="0.2">
      <c r="C708" s="35"/>
      <c r="D708" s="175" t="str">
        <f>IF(op!D596=0,"",op!D596)</f>
        <v/>
      </c>
      <c r="E708" s="175" t="str">
        <f>IF(op!E596=0,"",op!E596)</f>
        <v/>
      </c>
      <c r="F708" s="175" t="str">
        <f>IF(op!F596=0,"",op!F596)</f>
        <v/>
      </c>
      <c r="G708" s="38" t="str">
        <f>IF(op!G596="","",op!G596+1)</f>
        <v/>
      </c>
      <c r="H708" s="1184" t="str">
        <f>IF(op!H596=0,"",op!H596)</f>
        <v/>
      </c>
      <c r="I708" s="38" t="str">
        <f>IF(op!I596=0,"",op!I596)</f>
        <v/>
      </c>
      <c r="J708" s="177" t="str">
        <f t="shared" si="365"/>
        <v/>
      </c>
      <c r="K708" s="1185" t="str">
        <f>IF(op!K596=0,0,op!K596)</f>
        <v/>
      </c>
      <c r="L708" s="872"/>
      <c r="M708" s="860" t="str">
        <f>IF(K708="","",IF(op!M596=0,0,op!M596))</f>
        <v/>
      </c>
      <c r="N708" s="860" t="str">
        <f>IF(K708="","",IF(op!N596=0,0,op!N596))</f>
        <v/>
      </c>
      <c r="O708" s="990" t="str">
        <f t="shared" si="366"/>
        <v/>
      </c>
      <c r="P708" s="991" t="str">
        <f t="shared" si="367"/>
        <v/>
      </c>
      <c r="Q708" s="991" t="str">
        <f t="shared" si="368"/>
        <v/>
      </c>
      <c r="R708" s="872"/>
      <c r="S708" s="934" t="str">
        <f t="shared" si="369"/>
        <v/>
      </c>
      <c r="T708" s="934" t="str">
        <f t="shared" si="370"/>
        <v/>
      </c>
      <c r="U708" s="1055" t="str">
        <f t="shared" si="371"/>
        <v/>
      </c>
      <c r="V708" s="6"/>
      <c r="Z708" s="979" t="str">
        <f t="shared" si="372"/>
        <v/>
      </c>
      <c r="AA708" s="980">
        <f>+tab!$C$156</f>
        <v>0.62</v>
      </c>
      <c r="AB708" s="981" t="e">
        <f t="shared" si="382"/>
        <v>#VALUE!</v>
      </c>
      <c r="AC708" s="981" t="e">
        <f t="shared" si="383"/>
        <v>#VALUE!</v>
      </c>
      <c r="AD708" s="981" t="e">
        <f t="shared" si="384"/>
        <v>#VALUE!</v>
      </c>
      <c r="AE708" s="982" t="e">
        <f t="shared" si="373"/>
        <v>#VALUE!</v>
      </c>
      <c r="AF708" s="982" t="e">
        <f t="shared" si="374"/>
        <v>#VALUE!</v>
      </c>
      <c r="AG708" s="983">
        <f>IF(H708&gt;8,tab!C$157,tab!C$160)</f>
        <v>0.5</v>
      </c>
      <c r="AH708" s="957">
        <f t="shared" si="375"/>
        <v>0</v>
      </c>
      <c r="AI708" s="957">
        <f t="shared" si="376"/>
        <v>0</v>
      </c>
      <c r="AJ708" s="984" t="e">
        <f t="shared" si="377"/>
        <v>#VALUE!</v>
      </c>
      <c r="AK708" s="960" t="e">
        <f t="shared" si="378"/>
        <v>#VALUE!</v>
      </c>
      <c r="AL708" s="959">
        <f t="shared" si="379"/>
        <v>30</v>
      </c>
      <c r="AM708" s="959">
        <f t="shared" si="380"/>
        <v>30</v>
      </c>
      <c r="AN708" s="985">
        <f t="shared" si="381"/>
        <v>0</v>
      </c>
      <c r="AU708" s="39"/>
      <c r="AV708" s="39"/>
    </row>
    <row r="709" spans="3:48" ht="13.15" customHeight="1" x14ac:dyDescent="0.2">
      <c r="C709" s="35"/>
      <c r="D709" s="175" t="str">
        <f>IF(op!D597=0,"",op!D597)</f>
        <v/>
      </c>
      <c r="E709" s="175" t="str">
        <f>IF(op!E597=0,"",op!E597)</f>
        <v/>
      </c>
      <c r="F709" s="175" t="str">
        <f>IF(op!F597=0,"",op!F597)</f>
        <v/>
      </c>
      <c r="G709" s="38" t="str">
        <f>IF(op!G597="","",op!G597+1)</f>
        <v/>
      </c>
      <c r="H709" s="1184" t="str">
        <f>IF(op!H597=0,"",op!H597)</f>
        <v/>
      </c>
      <c r="I709" s="38" t="str">
        <f>IF(op!I597=0,"",op!I597)</f>
        <v/>
      </c>
      <c r="J709" s="177" t="str">
        <f t="shared" si="365"/>
        <v/>
      </c>
      <c r="K709" s="1185" t="str">
        <f>IF(op!K597=0,0,op!K597)</f>
        <v/>
      </c>
      <c r="L709" s="872"/>
      <c r="M709" s="860" t="str">
        <f>IF(K709="","",IF(op!M597=0,0,op!M597))</f>
        <v/>
      </c>
      <c r="N709" s="860" t="str">
        <f>IF(K709="","",IF(op!N597=0,0,op!N597))</f>
        <v/>
      </c>
      <c r="O709" s="990" t="str">
        <f t="shared" si="366"/>
        <v/>
      </c>
      <c r="P709" s="991" t="str">
        <f t="shared" si="367"/>
        <v/>
      </c>
      <c r="Q709" s="991" t="str">
        <f t="shared" si="368"/>
        <v/>
      </c>
      <c r="R709" s="872"/>
      <c r="S709" s="934" t="str">
        <f t="shared" si="369"/>
        <v/>
      </c>
      <c r="T709" s="934" t="str">
        <f t="shared" si="370"/>
        <v/>
      </c>
      <c r="U709" s="1055" t="str">
        <f t="shared" si="371"/>
        <v/>
      </c>
      <c r="V709" s="6"/>
      <c r="Z709" s="979" t="str">
        <f t="shared" si="372"/>
        <v/>
      </c>
      <c r="AA709" s="980">
        <f>+tab!$C$156</f>
        <v>0.62</v>
      </c>
      <c r="AB709" s="981" t="e">
        <f t="shared" si="382"/>
        <v>#VALUE!</v>
      </c>
      <c r="AC709" s="981" t="e">
        <f t="shared" si="383"/>
        <v>#VALUE!</v>
      </c>
      <c r="AD709" s="981" t="e">
        <f t="shared" si="384"/>
        <v>#VALUE!</v>
      </c>
      <c r="AE709" s="982" t="e">
        <f t="shared" si="373"/>
        <v>#VALUE!</v>
      </c>
      <c r="AF709" s="982" t="e">
        <f t="shared" si="374"/>
        <v>#VALUE!</v>
      </c>
      <c r="AG709" s="983">
        <f>IF(H709&gt;8,tab!C$157,tab!C$160)</f>
        <v>0.5</v>
      </c>
      <c r="AH709" s="957">
        <f t="shared" si="375"/>
        <v>0</v>
      </c>
      <c r="AI709" s="957">
        <f t="shared" si="376"/>
        <v>0</v>
      </c>
      <c r="AJ709" s="984" t="e">
        <f t="shared" si="377"/>
        <v>#VALUE!</v>
      </c>
      <c r="AK709" s="960" t="e">
        <f t="shared" si="378"/>
        <v>#VALUE!</v>
      </c>
      <c r="AL709" s="959">
        <f t="shared" si="379"/>
        <v>30</v>
      </c>
      <c r="AM709" s="959">
        <f t="shared" si="380"/>
        <v>30</v>
      </c>
      <c r="AN709" s="985">
        <f t="shared" si="381"/>
        <v>0</v>
      </c>
      <c r="AU709" s="39"/>
      <c r="AV709" s="39"/>
    </row>
    <row r="710" spans="3:48" ht="13.15" customHeight="1" x14ac:dyDescent="0.2">
      <c r="C710" s="35"/>
      <c r="D710" s="175" t="str">
        <f>IF(op!D598=0,"",op!D598)</f>
        <v/>
      </c>
      <c r="E710" s="175" t="str">
        <f>IF(op!E598=0,"",op!E598)</f>
        <v/>
      </c>
      <c r="F710" s="175" t="str">
        <f>IF(op!F598=0,"",op!F598)</f>
        <v/>
      </c>
      <c r="G710" s="38" t="str">
        <f>IF(op!G598="","",op!G598+1)</f>
        <v/>
      </c>
      <c r="H710" s="1184" t="str">
        <f>IF(op!H598=0,"",op!H598)</f>
        <v/>
      </c>
      <c r="I710" s="38" t="str">
        <f>IF(op!I598=0,"",op!I598)</f>
        <v/>
      </c>
      <c r="J710" s="177" t="str">
        <f t="shared" si="365"/>
        <v/>
      </c>
      <c r="K710" s="1185" t="str">
        <f>IF(op!K598=0,0,op!K598)</f>
        <v/>
      </c>
      <c r="L710" s="872"/>
      <c r="M710" s="860" t="str">
        <f>IF(K710="","",IF(op!M598=0,0,op!M598))</f>
        <v/>
      </c>
      <c r="N710" s="860" t="str">
        <f>IF(K710="","",IF(op!N598=0,0,op!N598))</f>
        <v/>
      </c>
      <c r="O710" s="990" t="str">
        <f t="shared" si="366"/>
        <v/>
      </c>
      <c r="P710" s="991" t="str">
        <f t="shared" si="367"/>
        <v/>
      </c>
      <c r="Q710" s="991" t="str">
        <f t="shared" si="368"/>
        <v/>
      </c>
      <c r="R710" s="872"/>
      <c r="S710" s="934" t="str">
        <f t="shared" si="369"/>
        <v/>
      </c>
      <c r="T710" s="934" t="str">
        <f t="shared" si="370"/>
        <v/>
      </c>
      <c r="U710" s="1055" t="str">
        <f t="shared" si="371"/>
        <v/>
      </c>
      <c r="V710" s="6"/>
      <c r="Z710" s="979" t="str">
        <f t="shared" si="372"/>
        <v/>
      </c>
      <c r="AA710" s="980">
        <f>+tab!$C$156</f>
        <v>0.62</v>
      </c>
      <c r="AB710" s="981" t="e">
        <f t="shared" si="382"/>
        <v>#VALUE!</v>
      </c>
      <c r="AC710" s="981" t="e">
        <f t="shared" si="383"/>
        <v>#VALUE!</v>
      </c>
      <c r="AD710" s="981" t="e">
        <f t="shared" si="384"/>
        <v>#VALUE!</v>
      </c>
      <c r="AE710" s="982" t="e">
        <f t="shared" si="373"/>
        <v>#VALUE!</v>
      </c>
      <c r="AF710" s="982" t="e">
        <f t="shared" si="374"/>
        <v>#VALUE!</v>
      </c>
      <c r="AG710" s="983">
        <f>IF(H710&gt;8,tab!C$157,tab!C$160)</f>
        <v>0.5</v>
      </c>
      <c r="AH710" s="957">
        <f t="shared" si="375"/>
        <v>0</v>
      </c>
      <c r="AI710" s="957">
        <f t="shared" si="376"/>
        <v>0</v>
      </c>
      <c r="AJ710" s="984" t="e">
        <f t="shared" si="377"/>
        <v>#VALUE!</v>
      </c>
      <c r="AK710" s="960" t="e">
        <f t="shared" si="378"/>
        <v>#VALUE!</v>
      </c>
      <c r="AL710" s="959">
        <f t="shared" si="379"/>
        <v>30</v>
      </c>
      <c r="AM710" s="959">
        <f t="shared" si="380"/>
        <v>30</v>
      </c>
      <c r="AN710" s="985">
        <f t="shared" si="381"/>
        <v>0</v>
      </c>
      <c r="AU710" s="39"/>
      <c r="AV710" s="39"/>
    </row>
    <row r="711" spans="3:48" ht="13.15" customHeight="1" x14ac:dyDescent="0.2">
      <c r="C711" s="35"/>
      <c r="D711" s="175" t="str">
        <f>IF(op!D599=0,"",op!D599)</f>
        <v/>
      </c>
      <c r="E711" s="175" t="str">
        <f>IF(op!E599=0,"",op!E599)</f>
        <v/>
      </c>
      <c r="F711" s="175" t="str">
        <f>IF(op!F599=0,"",op!F599)</f>
        <v/>
      </c>
      <c r="G711" s="38" t="str">
        <f>IF(op!G599="","",op!G599+1)</f>
        <v/>
      </c>
      <c r="H711" s="1184" t="str">
        <f>IF(op!H599=0,"",op!H599)</f>
        <v/>
      </c>
      <c r="I711" s="38" t="str">
        <f>IF(op!I599=0,"",op!I599)</f>
        <v/>
      </c>
      <c r="J711" s="177" t="str">
        <f t="shared" si="365"/>
        <v/>
      </c>
      <c r="K711" s="1185" t="str">
        <f>IF(op!K599=0,0,op!K599)</f>
        <v/>
      </c>
      <c r="L711" s="872"/>
      <c r="M711" s="860" t="str">
        <f>IF(K711="","",IF(op!M599=0,0,op!M599))</f>
        <v/>
      </c>
      <c r="N711" s="860" t="str">
        <f>IF(K711="","",IF(op!N599=0,0,op!N599))</f>
        <v/>
      </c>
      <c r="O711" s="990" t="str">
        <f t="shared" si="366"/>
        <v/>
      </c>
      <c r="P711" s="991" t="str">
        <f t="shared" si="367"/>
        <v/>
      </c>
      <c r="Q711" s="991" t="str">
        <f t="shared" si="368"/>
        <v/>
      </c>
      <c r="R711" s="872"/>
      <c r="S711" s="934" t="str">
        <f t="shared" si="369"/>
        <v/>
      </c>
      <c r="T711" s="934" t="str">
        <f t="shared" si="370"/>
        <v/>
      </c>
      <c r="U711" s="1055" t="str">
        <f t="shared" si="371"/>
        <v/>
      </c>
      <c r="V711" s="6"/>
      <c r="Z711" s="979" t="str">
        <f t="shared" si="372"/>
        <v/>
      </c>
      <c r="AA711" s="980">
        <f>+tab!$C$156</f>
        <v>0.62</v>
      </c>
      <c r="AB711" s="981" t="e">
        <f t="shared" si="382"/>
        <v>#VALUE!</v>
      </c>
      <c r="AC711" s="981" t="e">
        <f t="shared" si="383"/>
        <v>#VALUE!</v>
      </c>
      <c r="AD711" s="981" t="e">
        <f t="shared" si="384"/>
        <v>#VALUE!</v>
      </c>
      <c r="AE711" s="982" t="e">
        <f t="shared" si="373"/>
        <v>#VALUE!</v>
      </c>
      <c r="AF711" s="982" t="e">
        <f t="shared" si="374"/>
        <v>#VALUE!</v>
      </c>
      <c r="AG711" s="983">
        <f>IF(H711&gt;8,tab!C$157,tab!C$160)</f>
        <v>0.5</v>
      </c>
      <c r="AH711" s="957">
        <f t="shared" si="375"/>
        <v>0</v>
      </c>
      <c r="AI711" s="957">
        <f t="shared" si="376"/>
        <v>0</v>
      </c>
      <c r="AJ711" s="984" t="e">
        <f t="shared" si="377"/>
        <v>#VALUE!</v>
      </c>
      <c r="AK711" s="960" t="e">
        <f t="shared" si="378"/>
        <v>#VALUE!</v>
      </c>
      <c r="AL711" s="959">
        <f t="shared" si="379"/>
        <v>30</v>
      </c>
      <c r="AM711" s="959">
        <f t="shared" si="380"/>
        <v>30</v>
      </c>
      <c r="AN711" s="985">
        <f t="shared" si="381"/>
        <v>0</v>
      </c>
      <c r="AU711" s="39"/>
      <c r="AV711" s="39"/>
    </row>
    <row r="712" spans="3:48" ht="13.15" customHeight="1" x14ac:dyDescent="0.2">
      <c r="C712" s="35"/>
      <c r="D712" s="175" t="str">
        <f>IF(op!D600=0,"",op!D600)</f>
        <v/>
      </c>
      <c r="E712" s="175" t="str">
        <f>IF(op!E600=0,"",op!E600)</f>
        <v/>
      </c>
      <c r="F712" s="175" t="str">
        <f>IF(op!F600=0,"",op!F600)</f>
        <v/>
      </c>
      <c r="G712" s="38" t="str">
        <f>IF(op!G600="","",op!G600+1)</f>
        <v/>
      </c>
      <c r="H712" s="1184" t="str">
        <f>IF(op!H600=0,"",op!H600)</f>
        <v/>
      </c>
      <c r="I712" s="38" t="str">
        <f>IF(op!I600=0,"",op!I600)</f>
        <v/>
      </c>
      <c r="J712" s="177" t="str">
        <f t="shared" si="365"/>
        <v/>
      </c>
      <c r="K712" s="1185" t="str">
        <f>IF(op!K600=0,0,op!K600)</f>
        <v/>
      </c>
      <c r="L712" s="872"/>
      <c r="M712" s="860" t="str">
        <f>IF(K712="","",IF(op!M600=0,0,op!M600))</f>
        <v/>
      </c>
      <c r="N712" s="860" t="str">
        <f>IF(K712="","",IF(op!N600=0,0,op!N600))</f>
        <v/>
      </c>
      <c r="O712" s="990" t="str">
        <f t="shared" si="366"/>
        <v/>
      </c>
      <c r="P712" s="991" t="str">
        <f t="shared" si="367"/>
        <v/>
      </c>
      <c r="Q712" s="991" t="str">
        <f t="shared" si="368"/>
        <v/>
      </c>
      <c r="R712" s="872"/>
      <c r="S712" s="934" t="str">
        <f t="shared" si="369"/>
        <v/>
      </c>
      <c r="T712" s="934" t="str">
        <f t="shared" si="370"/>
        <v/>
      </c>
      <c r="U712" s="1055" t="str">
        <f t="shared" si="371"/>
        <v/>
      </c>
      <c r="V712" s="6"/>
      <c r="Z712" s="979" t="str">
        <f t="shared" si="372"/>
        <v/>
      </c>
      <c r="AA712" s="980">
        <f>+tab!$C$156</f>
        <v>0.62</v>
      </c>
      <c r="AB712" s="981" t="e">
        <f t="shared" si="382"/>
        <v>#VALUE!</v>
      </c>
      <c r="AC712" s="981" t="e">
        <f t="shared" si="383"/>
        <v>#VALUE!</v>
      </c>
      <c r="AD712" s="981" t="e">
        <f t="shared" si="384"/>
        <v>#VALUE!</v>
      </c>
      <c r="AE712" s="982" t="e">
        <f t="shared" si="373"/>
        <v>#VALUE!</v>
      </c>
      <c r="AF712" s="982" t="e">
        <f t="shared" si="374"/>
        <v>#VALUE!</v>
      </c>
      <c r="AG712" s="983">
        <f>IF(H712&gt;8,tab!C$157,tab!C$160)</f>
        <v>0.5</v>
      </c>
      <c r="AH712" s="957">
        <f t="shared" si="375"/>
        <v>0</v>
      </c>
      <c r="AI712" s="957">
        <f t="shared" si="376"/>
        <v>0</v>
      </c>
      <c r="AJ712" s="984" t="e">
        <f t="shared" si="377"/>
        <v>#VALUE!</v>
      </c>
      <c r="AK712" s="960" t="e">
        <f t="shared" si="378"/>
        <v>#VALUE!</v>
      </c>
      <c r="AL712" s="959">
        <f t="shared" si="379"/>
        <v>30</v>
      </c>
      <c r="AM712" s="959">
        <f t="shared" si="380"/>
        <v>30</v>
      </c>
      <c r="AN712" s="985">
        <f t="shared" si="381"/>
        <v>0</v>
      </c>
      <c r="AU712" s="39"/>
      <c r="AV712" s="39"/>
    </row>
    <row r="713" spans="3:48" ht="13.15" customHeight="1" x14ac:dyDescent="0.2">
      <c r="C713" s="35"/>
      <c r="D713" s="175" t="str">
        <f>IF(op!D601=0,"",op!D601)</f>
        <v/>
      </c>
      <c r="E713" s="175" t="str">
        <f>IF(op!E601=0,"",op!E601)</f>
        <v/>
      </c>
      <c r="F713" s="175" t="str">
        <f>IF(op!F601=0,"",op!F601)</f>
        <v/>
      </c>
      <c r="G713" s="38" t="str">
        <f>IF(op!G601="","",op!G601+1)</f>
        <v/>
      </c>
      <c r="H713" s="1184" t="str">
        <f>IF(op!H601=0,"",op!H601)</f>
        <v/>
      </c>
      <c r="I713" s="38" t="str">
        <f>IF(op!I601=0,"",op!I601)</f>
        <v/>
      </c>
      <c r="J713" s="177" t="str">
        <f t="shared" si="365"/>
        <v/>
      </c>
      <c r="K713" s="1185" t="str">
        <f>IF(op!K601=0,0,op!K601)</f>
        <v/>
      </c>
      <c r="L713" s="872"/>
      <c r="M713" s="860" t="str">
        <f>IF(K713="","",IF(op!M601=0,0,op!M601))</f>
        <v/>
      </c>
      <c r="N713" s="860" t="str">
        <f>IF(K713="","",IF(op!N601=0,0,op!N601))</f>
        <v/>
      </c>
      <c r="O713" s="990" t="str">
        <f t="shared" si="366"/>
        <v/>
      </c>
      <c r="P713" s="991" t="str">
        <f t="shared" si="367"/>
        <v/>
      </c>
      <c r="Q713" s="991" t="str">
        <f t="shared" si="368"/>
        <v/>
      </c>
      <c r="R713" s="872"/>
      <c r="S713" s="934" t="str">
        <f t="shared" si="369"/>
        <v/>
      </c>
      <c r="T713" s="934" t="str">
        <f t="shared" si="370"/>
        <v/>
      </c>
      <c r="U713" s="1055" t="str">
        <f t="shared" si="371"/>
        <v/>
      </c>
      <c r="V713" s="6"/>
      <c r="Z713" s="979" t="str">
        <f t="shared" si="372"/>
        <v/>
      </c>
      <c r="AA713" s="980">
        <f>+tab!$C$156</f>
        <v>0.62</v>
      </c>
      <c r="AB713" s="981" t="e">
        <f t="shared" si="382"/>
        <v>#VALUE!</v>
      </c>
      <c r="AC713" s="981" t="e">
        <f t="shared" si="383"/>
        <v>#VALUE!</v>
      </c>
      <c r="AD713" s="981" t="e">
        <f t="shared" si="384"/>
        <v>#VALUE!</v>
      </c>
      <c r="AE713" s="982" t="e">
        <f t="shared" si="373"/>
        <v>#VALUE!</v>
      </c>
      <c r="AF713" s="982" t="e">
        <f t="shared" si="374"/>
        <v>#VALUE!</v>
      </c>
      <c r="AG713" s="983">
        <f>IF(H713&gt;8,tab!C$157,tab!C$160)</f>
        <v>0.5</v>
      </c>
      <c r="AH713" s="957">
        <f t="shared" si="375"/>
        <v>0</v>
      </c>
      <c r="AI713" s="957">
        <f t="shared" si="376"/>
        <v>0</v>
      </c>
      <c r="AJ713" s="984" t="e">
        <f t="shared" si="377"/>
        <v>#VALUE!</v>
      </c>
      <c r="AK713" s="960" t="e">
        <f t="shared" si="378"/>
        <v>#VALUE!</v>
      </c>
      <c r="AL713" s="959">
        <f t="shared" si="379"/>
        <v>30</v>
      </c>
      <c r="AM713" s="959">
        <f t="shared" si="380"/>
        <v>30</v>
      </c>
      <c r="AN713" s="985">
        <f t="shared" si="381"/>
        <v>0</v>
      </c>
      <c r="AU713" s="39"/>
      <c r="AV713" s="39"/>
    </row>
    <row r="714" spans="3:48" ht="13.15" customHeight="1" x14ac:dyDescent="0.2">
      <c r="C714" s="35"/>
      <c r="D714" s="175" t="str">
        <f>IF(op!D602=0,"",op!D602)</f>
        <v/>
      </c>
      <c r="E714" s="175" t="str">
        <f>IF(op!E602=0,"",op!E602)</f>
        <v/>
      </c>
      <c r="F714" s="175" t="str">
        <f>IF(op!F602=0,"",op!F602)</f>
        <v/>
      </c>
      <c r="G714" s="38" t="str">
        <f>IF(op!G602="","",op!G602+1)</f>
        <v/>
      </c>
      <c r="H714" s="1184" t="str">
        <f>IF(op!H602=0,"",op!H602)</f>
        <v/>
      </c>
      <c r="I714" s="38" t="str">
        <f>IF(op!I602=0,"",op!I602)</f>
        <v/>
      </c>
      <c r="J714" s="177" t="str">
        <f t="shared" si="365"/>
        <v/>
      </c>
      <c r="K714" s="1185" t="str">
        <f>IF(op!K602=0,0,op!K602)</f>
        <v/>
      </c>
      <c r="L714" s="872"/>
      <c r="M714" s="860" t="str">
        <f>IF(K714="","",IF(op!M602=0,0,op!M602))</f>
        <v/>
      </c>
      <c r="N714" s="860" t="str">
        <f>IF(K714="","",IF(op!N602=0,0,op!N602))</f>
        <v/>
      </c>
      <c r="O714" s="990" t="str">
        <f t="shared" si="366"/>
        <v/>
      </c>
      <c r="P714" s="991" t="str">
        <f t="shared" si="367"/>
        <v/>
      </c>
      <c r="Q714" s="991" t="str">
        <f t="shared" si="368"/>
        <v/>
      </c>
      <c r="R714" s="872"/>
      <c r="S714" s="934" t="str">
        <f t="shared" si="369"/>
        <v/>
      </c>
      <c r="T714" s="934" t="str">
        <f t="shared" si="370"/>
        <v/>
      </c>
      <c r="U714" s="1055" t="str">
        <f t="shared" si="371"/>
        <v/>
      </c>
      <c r="V714" s="6"/>
      <c r="Z714" s="979" t="str">
        <f t="shared" si="372"/>
        <v/>
      </c>
      <c r="AA714" s="980">
        <f>+tab!$C$156</f>
        <v>0.62</v>
      </c>
      <c r="AB714" s="981" t="e">
        <f t="shared" si="382"/>
        <v>#VALUE!</v>
      </c>
      <c r="AC714" s="981" t="e">
        <f t="shared" si="383"/>
        <v>#VALUE!</v>
      </c>
      <c r="AD714" s="981" t="e">
        <f t="shared" si="384"/>
        <v>#VALUE!</v>
      </c>
      <c r="AE714" s="982" t="e">
        <f t="shared" si="373"/>
        <v>#VALUE!</v>
      </c>
      <c r="AF714" s="982" t="e">
        <f t="shared" si="374"/>
        <v>#VALUE!</v>
      </c>
      <c r="AG714" s="983">
        <f>IF(H714&gt;8,tab!C$157,tab!C$160)</f>
        <v>0.5</v>
      </c>
      <c r="AH714" s="957">
        <f t="shared" si="375"/>
        <v>0</v>
      </c>
      <c r="AI714" s="957">
        <f t="shared" si="376"/>
        <v>0</v>
      </c>
      <c r="AJ714" s="984" t="e">
        <f t="shared" si="377"/>
        <v>#VALUE!</v>
      </c>
      <c r="AK714" s="960" t="e">
        <f t="shared" si="378"/>
        <v>#VALUE!</v>
      </c>
      <c r="AL714" s="959">
        <f t="shared" si="379"/>
        <v>30</v>
      </c>
      <c r="AM714" s="959">
        <f t="shared" si="380"/>
        <v>30</v>
      </c>
      <c r="AN714" s="985">
        <f t="shared" si="381"/>
        <v>0</v>
      </c>
      <c r="AU714" s="39"/>
      <c r="AV714" s="39"/>
    </row>
    <row r="715" spans="3:48" ht="13.15" customHeight="1" x14ac:dyDescent="0.2">
      <c r="C715" s="35"/>
      <c r="D715" s="175" t="str">
        <f>IF(op!D603=0,"",op!D603)</f>
        <v/>
      </c>
      <c r="E715" s="175" t="str">
        <f>IF(op!E603=0,"",op!E603)</f>
        <v/>
      </c>
      <c r="F715" s="175" t="str">
        <f>IF(op!F603=0,"",op!F603)</f>
        <v/>
      </c>
      <c r="G715" s="38" t="str">
        <f>IF(op!G603="","",op!G603+1)</f>
        <v/>
      </c>
      <c r="H715" s="1184" t="str">
        <f>IF(op!H603=0,"",op!H603)</f>
        <v/>
      </c>
      <c r="I715" s="38" t="str">
        <f>IF(op!I603=0,"",op!I603)</f>
        <v/>
      </c>
      <c r="J715" s="177" t="str">
        <f t="shared" si="365"/>
        <v/>
      </c>
      <c r="K715" s="1185" t="str">
        <f>IF(op!K603=0,0,op!K603)</f>
        <v/>
      </c>
      <c r="L715" s="872"/>
      <c r="M715" s="860" t="str">
        <f>IF(K715="","",IF(op!M603=0,0,op!M603))</f>
        <v/>
      </c>
      <c r="N715" s="860" t="str">
        <f>IF(K715="","",IF(op!N603=0,0,op!N603))</f>
        <v/>
      </c>
      <c r="O715" s="990" t="str">
        <f t="shared" si="366"/>
        <v/>
      </c>
      <c r="P715" s="991" t="str">
        <f t="shared" si="367"/>
        <v/>
      </c>
      <c r="Q715" s="991" t="str">
        <f t="shared" si="368"/>
        <v/>
      </c>
      <c r="R715" s="872"/>
      <c r="S715" s="934" t="str">
        <f t="shared" si="369"/>
        <v/>
      </c>
      <c r="T715" s="934" t="str">
        <f t="shared" si="370"/>
        <v/>
      </c>
      <c r="U715" s="1055" t="str">
        <f t="shared" si="371"/>
        <v/>
      </c>
      <c r="V715" s="6"/>
      <c r="Z715" s="979" t="str">
        <f t="shared" si="372"/>
        <v/>
      </c>
      <c r="AA715" s="980">
        <f>+tab!$C$156</f>
        <v>0.62</v>
      </c>
      <c r="AB715" s="981" t="e">
        <f t="shared" si="382"/>
        <v>#VALUE!</v>
      </c>
      <c r="AC715" s="981" t="e">
        <f t="shared" si="383"/>
        <v>#VALUE!</v>
      </c>
      <c r="AD715" s="981" t="e">
        <f t="shared" si="384"/>
        <v>#VALUE!</v>
      </c>
      <c r="AE715" s="982" t="e">
        <f t="shared" si="373"/>
        <v>#VALUE!</v>
      </c>
      <c r="AF715" s="982" t="e">
        <f t="shared" si="374"/>
        <v>#VALUE!</v>
      </c>
      <c r="AG715" s="983">
        <f>IF(H715&gt;8,tab!C$157,tab!C$160)</f>
        <v>0.5</v>
      </c>
      <c r="AH715" s="957">
        <f t="shared" si="375"/>
        <v>0</v>
      </c>
      <c r="AI715" s="957">
        <f t="shared" si="376"/>
        <v>0</v>
      </c>
      <c r="AJ715" s="984" t="e">
        <f t="shared" si="377"/>
        <v>#VALUE!</v>
      </c>
      <c r="AK715" s="960" t="e">
        <f t="shared" si="378"/>
        <v>#VALUE!</v>
      </c>
      <c r="AL715" s="959">
        <f t="shared" si="379"/>
        <v>30</v>
      </c>
      <c r="AM715" s="959">
        <f t="shared" si="380"/>
        <v>30</v>
      </c>
      <c r="AN715" s="985">
        <f t="shared" si="381"/>
        <v>0</v>
      </c>
      <c r="AU715" s="39"/>
      <c r="AV715" s="39"/>
    </row>
    <row r="716" spans="3:48" ht="13.15" customHeight="1" x14ac:dyDescent="0.2">
      <c r="C716" s="35"/>
      <c r="D716" s="175" t="str">
        <f>IF(op!D604=0,"",op!D604)</f>
        <v/>
      </c>
      <c r="E716" s="175" t="str">
        <f>IF(op!E604=0,"",op!E604)</f>
        <v/>
      </c>
      <c r="F716" s="175" t="str">
        <f>IF(op!F604=0,"",op!F604)</f>
        <v/>
      </c>
      <c r="G716" s="38" t="str">
        <f>IF(op!G604="","",op!G604+1)</f>
        <v/>
      </c>
      <c r="H716" s="1184" t="str">
        <f>IF(op!H604=0,"",op!H604)</f>
        <v/>
      </c>
      <c r="I716" s="38" t="str">
        <f>IF(op!I604=0,"",op!I604)</f>
        <v/>
      </c>
      <c r="J716" s="177" t="str">
        <f t="shared" si="365"/>
        <v/>
      </c>
      <c r="K716" s="1185" t="str">
        <f>IF(op!K604=0,0,op!K604)</f>
        <v/>
      </c>
      <c r="L716" s="872"/>
      <c r="M716" s="860" t="str">
        <f>IF(K716="","",IF(op!M604=0,0,op!M604))</f>
        <v/>
      </c>
      <c r="N716" s="860" t="str">
        <f>IF(K716="","",IF(op!N604=0,0,op!N604))</f>
        <v/>
      </c>
      <c r="O716" s="990" t="str">
        <f t="shared" si="366"/>
        <v/>
      </c>
      <c r="P716" s="991" t="str">
        <f t="shared" si="367"/>
        <v/>
      </c>
      <c r="Q716" s="991" t="str">
        <f t="shared" si="368"/>
        <v/>
      </c>
      <c r="R716" s="872"/>
      <c r="S716" s="934" t="str">
        <f t="shared" si="369"/>
        <v/>
      </c>
      <c r="T716" s="934" t="str">
        <f t="shared" si="370"/>
        <v/>
      </c>
      <c r="U716" s="1055" t="str">
        <f t="shared" si="371"/>
        <v/>
      </c>
      <c r="V716" s="6"/>
      <c r="Z716" s="979" t="str">
        <f t="shared" si="372"/>
        <v/>
      </c>
      <c r="AA716" s="980">
        <f>+tab!$C$156</f>
        <v>0.62</v>
      </c>
      <c r="AB716" s="981" t="e">
        <f t="shared" si="382"/>
        <v>#VALUE!</v>
      </c>
      <c r="AC716" s="981" t="e">
        <f t="shared" si="383"/>
        <v>#VALUE!</v>
      </c>
      <c r="AD716" s="981" t="e">
        <f t="shared" si="384"/>
        <v>#VALUE!</v>
      </c>
      <c r="AE716" s="982" t="e">
        <f t="shared" si="373"/>
        <v>#VALUE!</v>
      </c>
      <c r="AF716" s="982" t="e">
        <f t="shared" si="374"/>
        <v>#VALUE!</v>
      </c>
      <c r="AG716" s="983">
        <f>IF(H716&gt;8,tab!C$157,tab!C$160)</f>
        <v>0.5</v>
      </c>
      <c r="AH716" s="957">
        <f t="shared" si="375"/>
        <v>0</v>
      </c>
      <c r="AI716" s="957">
        <f t="shared" si="376"/>
        <v>0</v>
      </c>
      <c r="AJ716" s="984" t="e">
        <f t="shared" si="377"/>
        <v>#VALUE!</v>
      </c>
      <c r="AK716" s="960" t="e">
        <f t="shared" si="378"/>
        <v>#VALUE!</v>
      </c>
      <c r="AL716" s="959">
        <f t="shared" si="379"/>
        <v>30</v>
      </c>
      <c r="AM716" s="959">
        <f t="shared" si="380"/>
        <v>30</v>
      </c>
      <c r="AN716" s="985">
        <f t="shared" si="381"/>
        <v>0</v>
      </c>
      <c r="AU716" s="39"/>
      <c r="AV716" s="39"/>
    </row>
    <row r="717" spans="3:48" ht="13.15" customHeight="1" x14ac:dyDescent="0.2">
      <c r="C717" s="35"/>
      <c r="D717" s="175" t="str">
        <f>IF(op!D605=0,"",op!D605)</f>
        <v/>
      </c>
      <c r="E717" s="175" t="str">
        <f>IF(op!E605=0,"",op!E605)</f>
        <v/>
      </c>
      <c r="F717" s="175" t="str">
        <f>IF(op!F605=0,"",op!F605)</f>
        <v/>
      </c>
      <c r="G717" s="38" t="str">
        <f>IF(op!G605="","",op!G605+1)</f>
        <v/>
      </c>
      <c r="H717" s="1184" t="str">
        <f>IF(op!H605=0,"",op!H605)</f>
        <v/>
      </c>
      <c r="I717" s="38" t="str">
        <f>IF(op!I605=0,"",op!I605)</f>
        <v/>
      </c>
      <c r="J717" s="177" t="str">
        <f t="shared" si="365"/>
        <v/>
      </c>
      <c r="K717" s="1185" t="str">
        <f>IF(op!K605=0,0,op!K605)</f>
        <v/>
      </c>
      <c r="L717" s="872"/>
      <c r="M717" s="860" t="str">
        <f>IF(K717="","",IF(op!M605=0,0,op!M605))</f>
        <v/>
      </c>
      <c r="N717" s="860" t="str">
        <f>IF(K717="","",IF(op!N605=0,0,op!N605))</f>
        <v/>
      </c>
      <c r="O717" s="990" t="str">
        <f t="shared" si="366"/>
        <v/>
      </c>
      <c r="P717" s="991" t="str">
        <f t="shared" si="367"/>
        <v/>
      </c>
      <c r="Q717" s="991" t="str">
        <f t="shared" si="368"/>
        <v/>
      </c>
      <c r="R717" s="872"/>
      <c r="S717" s="934" t="str">
        <f t="shared" si="369"/>
        <v/>
      </c>
      <c r="T717" s="934" t="str">
        <f t="shared" si="370"/>
        <v/>
      </c>
      <c r="U717" s="1055" t="str">
        <f t="shared" si="371"/>
        <v/>
      </c>
      <c r="V717" s="6"/>
      <c r="Z717" s="979" t="str">
        <f t="shared" si="372"/>
        <v/>
      </c>
      <c r="AA717" s="980">
        <f>+tab!$C$156</f>
        <v>0.62</v>
      </c>
      <c r="AB717" s="981" t="e">
        <f t="shared" si="382"/>
        <v>#VALUE!</v>
      </c>
      <c r="AC717" s="981" t="e">
        <f t="shared" si="383"/>
        <v>#VALUE!</v>
      </c>
      <c r="AD717" s="981" t="e">
        <f t="shared" si="384"/>
        <v>#VALUE!</v>
      </c>
      <c r="AE717" s="982" t="e">
        <f t="shared" si="373"/>
        <v>#VALUE!</v>
      </c>
      <c r="AF717" s="982" t="e">
        <f t="shared" si="374"/>
        <v>#VALUE!</v>
      </c>
      <c r="AG717" s="983">
        <f>IF(H717&gt;8,tab!C$157,tab!C$160)</f>
        <v>0.5</v>
      </c>
      <c r="AH717" s="957">
        <f t="shared" si="375"/>
        <v>0</v>
      </c>
      <c r="AI717" s="957">
        <f t="shared" si="376"/>
        <v>0</v>
      </c>
      <c r="AJ717" s="984" t="e">
        <f t="shared" si="377"/>
        <v>#VALUE!</v>
      </c>
      <c r="AK717" s="960" t="e">
        <f t="shared" si="378"/>
        <v>#VALUE!</v>
      </c>
      <c r="AL717" s="959">
        <f t="shared" si="379"/>
        <v>30</v>
      </c>
      <c r="AM717" s="959">
        <f t="shared" si="380"/>
        <v>30</v>
      </c>
      <c r="AN717" s="985">
        <f t="shared" si="381"/>
        <v>0</v>
      </c>
      <c r="AU717" s="39"/>
      <c r="AV717" s="39"/>
    </row>
    <row r="718" spans="3:48" ht="13.15" customHeight="1" x14ac:dyDescent="0.2">
      <c r="C718" s="35"/>
      <c r="D718" s="175" t="str">
        <f>IF(op!D606=0,"",op!D606)</f>
        <v/>
      </c>
      <c r="E718" s="175" t="str">
        <f>IF(op!E606=0,"",op!E606)</f>
        <v/>
      </c>
      <c r="F718" s="175" t="str">
        <f>IF(op!F606=0,"",op!F606)</f>
        <v/>
      </c>
      <c r="G718" s="38" t="str">
        <f>IF(op!G606="","",op!G606+1)</f>
        <v/>
      </c>
      <c r="H718" s="1184" t="str">
        <f>IF(op!H606=0,"",op!H606)</f>
        <v/>
      </c>
      <c r="I718" s="38" t="str">
        <f>IF(op!I606=0,"",op!I606)</f>
        <v/>
      </c>
      <c r="J718" s="177" t="str">
        <f t="shared" si="365"/>
        <v/>
      </c>
      <c r="K718" s="1185" t="str">
        <f>IF(op!K606=0,0,op!K606)</f>
        <v/>
      </c>
      <c r="L718" s="872"/>
      <c r="M718" s="860" t="str">
        <f>IF(K718="","",IF(op!M606=0,0,op!M606))</f>
        <v/>
      </c>
      <c r="N718" s="860" t="str">
        <f>IF(K718="","",IF(op!N606=0,0,op!N606))</f>
        <v/>
      </c>
      <c r="O718" s="990" t="str">
        <f t="shared" si="366"/>
        <v/>
      </c>
      <c r="P718" s="991" t="str">
        <f t="shared" si="367"/>
        <v/>
      </c>
      <c r="Q718" s="991" t="str">
        <f t="shared" si="368"/>
        <v/>
      </c>
      <c r="R718" s="872"/>
      <c r="S718" s="934" t="str">
        <f t="shared" si="369"/>
        <v/>
      </c>
      <c r="T718" s="934" t="str">
        <f t="shared" si="370"/>
        <v/>
      </c>
      <c r="U718" s="1055" t="str">
        <f t="shared" si="371"/>
        <v/>
      </c>
      <c r="V718" s="6"/>
      <c r="Z718" s="979" t="str">
        <f t="shared" si="372"/>
        <v/>
      </c>
      <c r="AA718" s="980">
        <f>+tab!$C$156</f>
        <v>0.62</v>
      </c>
      <c r="AB718" s="981" t="e">
        <f t="shared" si="382"/>
        <v>#VALUE!</v>
      </c>
      <c r="AC718" s="981" t="e">
        <f t="shared" si="383"/>
        <v>#VALUE!</v>
      </c>
      <c r="AD718" s="981" t="e">
        <f t="shared" si="384"/>
        <v>#VALUE!</v>
      </c>
      <c r="AE718" s="982" t="e">
        <f t="shared" si="373"/>
        <v>#VALUE!</v>
      </c>
      <c r="AF718" s="982" t="e">
        <f t="shared" si="374"/>
        <v>#VALUE!</v>
      </c>
      <c r="AG718" s="983">
        <f>IF(H718&gt;8,tab!C$157,tab!C$160)</f>
        <v>0.5</v>
      </c>
      <c r="AH718" s="957">
        <f t="shared" si="375"/>
        <v>0</v>
      </c>
      <c r="AI718" s="957">
        <f t="shared" si="376"/>
        <v>0</v>
      </c>
      <c r="AJ718" s="984" t="e">
        <f t="shared" si="377"/>
        <v>#VALUE!</v>
      </c>
      <c r="AK718" s="960" t="e">
        <f t="shared" si="378"/>
        <v>#VALUE!</v>
      </c>
      <c r="AL718" s="959">
        <f t="shared" si="379"/>
        <v>30</v>
      </c>
      <c r="AM718" s="959">
        <f t="shared" si="380"/>
        <v>30</v>
      </c>
      <c r="AN718" s="985">
        <f t="shared" si="381"/>
        <v>0</v>
      </c>
      <c r="AU718" s="39"/>
      <c r="AV718" s="39"/>
    </row>
    <row r="719" spans="3:48" ht="13.15" customHeight="1" x14ac:dyDescent="0.2">
      <c r="C719" s="35"/>
      <c r="D719" s="175" t="str">
        <f>IF(op!D607=0,"",op!D607)</f>
        <v/>
      </c>
      <c r="E719" s="175" t="str">
        <f>IF(op!E607=0,"",op!E607)</f>
        <v/>
      </c>
      <c r="F719" s="175" t="str">
        <f>IF(op!F607=0,"",op!F607)</f>
        <v/>
      </c>
      <c r="G719" s="38" t="str">
        <f>IF(op!G607="","",op!G607+1)</f>
        <v/>
      </c>
      <c r="H719" s="1184" t="str">
        <f>IF(op!H607=0,"",op!H607)</f>
        <v/>
      </c>
      <c r="I719" s="38" t="str">
        <f>IF(op!I607=0,"",op!I607)</f>
        <v/>
      </c>
      <c r="J719" s="177" t="str">
        <f t="shared" si="365"/>
        <v/>
      </c>
      <c r="K719" s="1185" t="str">
        <f>IF(op!K607=0,0,op!K607)</f>
        <v/>
      </c>
      <c r="L719" s="872"/>
      <c r="M719" s="860" t="str">
        <f>IF(K719="","",IF(op!M607=0,0,op!M607))</f>
        <v/>
      </c>
      <c r="N719" s="860" t="str">
        <f>IF(K719="","",IF(op!N607=0,0,op!N607))</f>
        <v/>
      </c>
      <c r="O719" s="990" t="str">
        <f t="shared" si="366"/>
        <v/>
      </c>
      <c r="P719" s="991" t="str">
        <f t="shared" si="367"/>
        <v/>
      </c>
      <c r="Q719" s="991" t="str">
        <f t="shared" si="368"/>
        <v/>
      </c>
      <c r="R719" s="872"/>
      <c r="S719" s="934" t="str">
        <f t="shared" si="369"/>
        <v/>
      </c>
      <c r="T719" s="934" t="str">
        <f t="shared" si="370"/>
        <v/>
      </c>
      <c r="U719" s="1055" t="str">
        <f t="shared" si="371"/>
        <v/>
      </c>
      <c r="V719" s="6"/>
      <c r="Z719" s="979" t="str">
        <f t="shared" si="372"/>
        <v/>
      </c>
      <c r="AA719" s="980">
        <f>+tab!$C$156</f>
        <v>0.62</v>
      </c>
      <c r="AB719" s="981" t="e">
        <f t="shared" si="382"/>
        <v>#VALUE!</v>
      </c>
      <c r="AC719" s="981" t="e">
        <f t="shared" si="383"/>
        <v>#VALUE!</v>
      </c>
      <c r="AD719" s="981" t="e">
        <f t="shared" si="384"/>
        <v>#VALUE!</v>
      </c>
      <c r="AE719" s="982" t="e">
        <f t="shared" si="373"/>
        <v>#VALUE!</v>
      </c>
      <c r="AF719" s="982" t="e">
        <f t="shared" si="374"/>
        <v>#VALUE!</v>
      </c>
      <c r="AG719" s="983">
        <f>IF(H719&gt;8,tab!C$157,tab!C$160)</f>
        <v>0.5</v>
      </c>
      <c r="AH719" s="957">
        <f t="shared" si="375"/>
        <v>0</v>
      </c>
      <c r="AI719" s="957">
        <f t="shared" si="376"/>
        <v>0</v>
      </c>
      <c r="AJ719" s="984" t="e">
        <f t="shared" si="377"/>
        <v>#VALUE!</v>
      </c>
      <c r="AK719" s="960" t="e">
        <f t="shared" si="378"/>
        <v>#VALUE!</v>
      </c>
      <c r="AL719" s="959">
        <f t="shared" si="379"/>
        <v>30</v>
      </c>
      <c r="AM719" s="959">
        <f t="shared" si="380"/>
        <v>30</v>
      </c>
      <c r="AN719" s="985">
        <f t="shared" si="381"/>
        <v>0</v>
      </c>
      <c r="AU719" s="39"/>
      <c r="AV719" s="39"/>
    </row>
    <row r="720" spans="3:48" ht="13.15" customHeight="1" x14ac:dyDescent="0.2">
      <c r="C720" s="35"/>
      <c r="D720" s="175" t="str">
        <f>IF(op!D608=0,"",op!D608)</f>
        <v/>
      </c>
      <c r="E720" s="175" t="str">
        <f>IF(op!E608=0,"",op!E608)</f>
        <v/>
      </c>
      <c r="F720" s="175" t="str">
        <f>IF(op!F608=0,"",op!F608)</f>
        <v/>
      </c>
      <c r="G720" s="38" t="str">
        <f>IF(op!G608="","",op!G608+1)</f>
        <v/>
      </c>
      <c r="H720" s="1184" t="str">
        <f>IF(op!H608=0,"",op!H608)</f>
        <v/>
      </c>
      <c r="I720" s="38" t="str">
        <f>IF(op!I608=0,"",op!I608)</f>
        <v/>
      </c>
      <c r="J720" s="177" t="str">
        <f t="shared" si="365"/>
        <v/>
      </c>
      <c r="K720" s="1185" t="str">
        <f>IF(op!K608=0,0,op!K608)</f>
        <v/>
      </c>
      <c r="L720" s="872"/>
      <c r="M720" s="860" t="str">
        <f>IF(K720="","",IF(op!M608=0,0,op!M608))</f>
        <v/>
      </c>
      <c r="N720" s="860" t="str">
        <f>IF(K720="","",IF(op!N608=0,0,op!N608))</f>
        <v/>
      </c>
      <c r="O720" s="990" t="str">
        <f t="shared" si="366"/>
        <v/>
      </c>
      <c r="P720" s="991" t="str">
        <f t="shared" si="367"/>
        <v/>
      </c>
      <c r="Q720" s="991" t="str">
        <f t="shared" si="368"/>
        <v/>
      </c>
      <c r="R720" s="872"/>
      <c r="S720" s="934" t="str">
        <f t="shared" ref="S720:S751" si="385">IF(K720="","",(1659*K720-Q720)*AC720)</f>
        <v/>
      </c>
      <c r="T720" s="934" t="str">
        <f t="shared" ref="T720:T751" si="386">IF(K720="","",(Q720*AD720)+AB720*(AE720+AF720*(1-AG720)))</f>
        <v/>
      </c>
      <c r="U720" s="1055" t="str">
        <f t="shared" si="371"/>
        <v/>
      </c>
      <c r="V720" s="6"/>
      <c r="Z720" s="979" t="str">
        <f t="shared" ref="Z720:Z751" si="387">IF(I720="","",VLOOKUP(I720,Schaal2014,J720+1,FALSE))</f>
        <v/>
      </c>
      <c r="AA720" s="980">
        <f>+tab!$C$156</f>
        <v>0.62</v>
      </c>
      <c r="AB720" s="981" t="e">
        <f t="shared" si="382"/>
        <v>#VALUE!</v>
      </c>
      <c r="AC720" s="981" t="e">
        <f t="shared" si="383"/>
        <v>#VALUE!</v>
      </c>
      <c r="AD720" s="981" t="e">
        <f t="shared" si="384"/>
        <v>#VALUE!</v>
      </c>
      <c r="AE720" s="982" t="e">
        <f t="shared" ref="AE720:AE751" si="388">O720+P720</f>
        <v>#VALUE!</v>
      </c>
      <c r="AF720" s="982" t="e">
        <f t="shared" ref="AF720:AF751" si="389">M720+N720</f>
        <v>#VALUE!</v>
      </c>
      <c r="AG720" s="983">
        <f>IF(H720&gt;8,tab!C$157,tab!C$160)</f>
        <v>0.5</v>
      </c>
      <c r="AH720" s="957">
        <f t="shared" ref="AH720:AH751" si="390">IF(G720&lt;25,0,IF(G720=25,25,IF(G720&lt;40,0,IF(G720=40,40,IF(G720&gt;=40,0)))))</f>
        <v>0</v>
      </c>
      <c r="AI720" s="957">
        <f t="shared" ref="AI720:AI751" si="391">IF(AH720=25,Z720*1.08*K720/2,IF(AH720=40,Z720*1.08*K720,IF(AH720=0,0)))</f>
        <v>0</v>
      </c>
      <c r="AJ720" s="984" t="e">
        <f t="shared" ref="AJ720:AJ751" si="392">DATE(YEAR($E$345),MONTH(H720),DAY(H720))&gt;$E$345</f>
        <v>#VALUE!</v>
      </c>
      <c r="AK720" s="960" t="e">
        <f t="shared" ref="AK720:AK751" si="393">YEAR($E$681)-YEAR(H720)-AJ720</f>
        <v>#VALUE!</v>
      </c>
      <c r="AL720" s="959">
        <f t="shared" ref="AL720:AL751" si="394">IF((H720=""),30,AK720)</f>
        <v>30</v>
      </c>
      <c r="AM720" s="959">
        <f t="shared" si="380"/>
        <v>30</v>
      </c>
      <c r="AN720" s="985">
        <f t="shared" ref="AN720:AN751" si="395">(AM720*(SUM(K720:K720)))</f>
        <v>0</v>
      </c>
      <c r="AU720" s="39"/>
      <c r="AV720" s="39"/>
    </row>
    <row r="721" spans="3:48" ht="13.15" customHeight="1" x14ac:dyDescent="0.2">
      <c r="C721" s="35"/>
      <c r="D721" s="175" t="str">
        <f>IF(op!D609=0,"",op!D609)</f>
        <v/>
      </c>
      <c r="E721" s="175" t="str">
        <f>IF(op!E609=0,"",op!E609)</f>
        <v/>
      </c>
      <c r="F721" s="175" t="str">
        <f>IF(op!F609=0,"",op!F609)</f>
        <v/>
      </c>
      <c r="G721" s="38" t="str">
        <f>IF(op!G609="","",op!G609+1)</f>
        <v/>
      </c>
      <c r="H721" s="1184" t="str">
        <f>IF(op!H609=0,"",op!H609)</f>
        <v/>
      </c>
      <c r="I721" s="38" t="str">
        <f>IF(op!I609=0,"",op!I609)</f>
        <v/>
      </c>
      <c r="J721" s="177" t="str">
        <f t="shared" si="365"/>
        <v/>
      </c>
      <c r="K721" s="1185" t="str">
        <f>IF(op!K609=0,0,op!K609)</f>
        <v/>
      </c>
      <c r="L721" s="872"/>
      <c r="M721" s="860" t="str">
        <f>IF(K721="","",IF(op!M609=0,0,op!M609))</f>
        <v/>
      </c>
      <c r="N721" s="860" t="str">
        <f>IF(K721="","",IF(op!N609=0,0,op!N609))</f>
        <v/>
      </c>
      <c r="O721" s="990" t="str">
        <f t="shared" si="366"/>
        <v/>
      </c>
      <c r="P721" s="991" t="str">
        <f t="shared" si="367"/>
        <v/>
      </c>
      <c r="Q721" s="991" t="str">
        <f t="shared" si="368"/>
        <v/>
      </c>
      <c r="R721" s="872"/>
      <c r="S721" s="934" t="str">
        <f t="shared" si="385"/>
        <v/>
      </c>
      <c r="T721" s="934" t="str">
        <f t="shared" si="386"/>
        <v/>
      </c>
      <c r="U721" s="1055" t="str">
        <f t="shared" si="371"/>
        <v/>
      </c>
      <c r="V721" s="6"/>
      <c r="Z721" s="979" t="str">
        <f t="shared" si="387"/>
        <v/>
      </c>
      <c r="AA721" s="980">
        <f>+tab!$C$156</f>
        <v>0.62</v>
      </c>
      <c r="AB721" s="981" t="e">
        <f t="shared" si="382"/>
        <v>#VALUE!</v>
      </c>
      <c r="AC721" s="981" t="e">
        <f t="shared" si="383"/>
        <v>#VALUE!</v>
      </c>
      <c r="AD721" s="981" t="e">
        <f t="shared" si="384"/>
        <v>#VALUE!</v>
      </c>
      <c r="AE721" s="982" t="e">
        <f t="shared" si="388"/>
        <v>#VALUE!</v>
      </c>
      <c r="AF721" s="982" t="e">
        <f t="shared" si="389"/>
        <v>#VALUE!</v>
      </c>
      <c r="AG721" s="983">
        <f>IF(H721&gt;8,tab!C$157,tab!C$160)</f>
        <v>0.5</v>
      </c>
      <c r="AH721" s="957">
        <f t="shared" si="390"/>
        <v>0</v>
      </c>
      <c r="AI721" s="957">
        <f t="shared" si="391"/>
        <v>0</v>
      </c>
      <c r="AJ721" s="984" t="e">
        <f t="shared" si="392"/>
        <v>#VALUE!</v>
      </c>
      <c r="AK721" s="960" t="e">
        <f t="shared" si="393"/>
        <v>#VALUE!</v>
      </c>
      <c r="AL721" s="959">
        <f t="shared" si="394"/>
        <v>30</v>
      </c>
      <c r="AM721" s="959">
        <f t="shared" si="380"/>
        <v>30</v>
      </c>
      <c r="AN721" s="985">
        <f t="shared" si="395"/>
        <v>0</v>
      </c>
      <c r="AU721" s="39"/>
      <c r="AV721" s="39"/>
    </row>
    <row r="722" spans="3:48" ht="13.15" customHeight="1" x14ac:dyDescent="0.2">
      <c r="C722" s="35"/>
      <c r="D722" s="175" t="str">
        <f>IF(op!D610=0,"",op!D610)</f>
        <v/>
      </c>
      <c r="E722" s="175" t="str">
        <f>IF(op!E610=0,"",op!E610)</f>
        <v/>
      </c>
      <c r="F722" s="175" t="str">
        <f>IF(op!F610=0,"",op!F610)</f>
        <v/>
      </c>
      <c r="G722" s="38" t="str">
        <f>IF(op!G610="","",op!G610+1)</f>
        <v/>
      </c>
      <c r="H722" s="1184" t="str">
        <f>IF(op!H610=0,"",op!H610)</f>
        <v/>
      </c>
      <c r="I722" s="38" t="str">
        <f>IF(op!I610=0,"",op!I610)</f>
        <v/>
      </c>
      <c r="J722" s="177" t="str">
        <f t="shared" si="365"/>
        <v/>
      </c>
      <c r="K722" s="1185" t="str">
        <f>IF(op!K610=0,0,op!K610)</f>
        <v/>
      </c>
      <c r="L722" s="872"/>
      <c r="M722" s="860" t="str">
        <f>IF(K722="","",IF(op!M610=0,0,op!M610))</f>
        <v/>
      </c>
      <c r="N722" s="860" t="str">
        <f>IF(K722="","",IF(op!N610=0,0,op!N610))</f>
        <v/>
      </c>
      <c r="O722" s="990" t="str">
        <f t="shared" si="366"/>
        <v/>
      </c>
      <c r="P722" s="991" t="str">
        <f t="shared" si="367"/>
        <v/>
      </c>
      <c r="Q722" s="991" t="str">
        <f t="shared" si="368"/>
        <v/>
      </c>
      <c r="R722" s="872"/>
      <c r="S722" s="934" t="str">
        <f t="shared" si="385"/>
        <v/>
      </c>
      <c r="T722" s="934" t="str">
        <f t="shared" si="386"/>
        <v/>
      </c>
      <c r="U722" s="1055" t="str">
        <f t="shared" si="371"/>
        <v/>
      </c>
      <c r="V722" s="6"/>
      <c r="Z722" s="979" t="str">
        <f t="shared" si="387"/>
        <v/>
      </c>
      <c r="AA722" s="980">
        <f>+tab!$C$156</f>
        <v>0.62</v>
      </c>
      <c r="AB722" s="981" t="e">
        <f t="shared" si="382"/>
        <v>#VALUE!</v>
      </c>
      <c r="AC722" s="981" t="e">
        <f t="shared" si="383"/>
        <v>#VALUE!</v>
      </c>
      <c r="AD722" s="981" t="e">
        <f t="shared" si="384"/>
        <v>#VALUE!</v>
      </c>
      <c r="AE722" s="982" t="e">
        <f t="shared" si="388"/>
        <v>#VALUE!</v>
      </c>
      <c r="AF722" s="982" t="e">
        <f t="shared" si="389"/>
        <v>#VALUE!</v>
      </c>
      <c r="AG722" s="983">
        <f>IF(H722&gt;8,tab!C$157,tab!C$160)</f>
        <v>0.5</v>
      </c>
      <c r="AH722" s="957">
        <f t="shared" si="390"/>
        <v>0</v>
      </c>
      <c r="AI722" s="957">
        <f t="shared" si="391"/>
        <v>0</v>
      </c>
      <c r="AJ722" s="984" t="e">
        <f t="shared" si="392"/>
        <v>#VALUE!</v>
      </c>
      <c r="AK722" s="960" t="e">
        <f t="shared" si="393"/>
        <v>#VALUE!</v>
      </c>
      <c r="AL722" s="959">
        <f t="shared" si="394"/>
        <v>30</v>
      </c>
      <c r="AM722" s="959">
        <f t="shared" si="380"/>
        <v>30</v>
      </c>
      <c r="AN722" s="985">
        <f t="shared" si="395"/>
        <v>0</v>
      </c>
      <c r="AU722" s="39"/>
      <c r="AV722" s="39"/>
    </row>
    <row r="723" spans="3:48" ht="13.15" customHeight="1" x14ac:dyDescent="0.2">
      <c r="C723" s="35"/>
      <c r="D723" s="175" t="str">
        <f>IF(op!D611=0,"",op!D611)</f>
        <v/>
      </c>
      <c r="E723" s="175" t="str">
        <f>IF(op!E611=0,"",op!E611)</f>
        <v/>
      </c>
      <c r="F723" s="175" t="str">
        <f>IF(op!F611=0,"",op!F611)</f>
        <v/>
      </c>
      <c r="G723" s="38" t="str">
        <f>IF(op!G611="","",op!G611+1)</f>
        <v/>
      </c>
      <c r="H723" s="1184" t="str">
        <f>IF(op!H611=0,"",op!H611)</f>
        <v/>
      </c>
      <c r="I723" s="38" t="str">
        <f>IF(op!I611=0,"",op!I611)</f>
        <v/>
      </c>
      <c r="J723" s="177" t="str">
        <f t="shared" si="365"/>
        <v/>
      </c>
      <c r="K723" s="1185" t="str">
        <f>IF(op!K611=0,0,op!K611)</f>
        <v/>
      </c>
      <c r="L723" s="872"/>
      <c r="M723" s="860" t="str">
        <f>IF(K723="","",IF(op!M611=0,0,op!M611))</f>
        <v/>
      </c>
      <c r="N723" s="860" t="str">
        <f>IF(K723="","",IF(op!N611=0,0,op!N611))</f>
        <v/>
      </c>
      <c r="O723" s="990" t="str">
        <f t="shared" si="366"/>
        <v/>
      </c>
      <c r="P723" s="991" t="str">
        <f t="shared" si="367"/>
        <v/>
      </c>
      <c r="Q723" s="991" t="str">
        <f t="shared" si="368"/>
        <v/>
      </c>
      <c r="R723" s="872"/>
      <c r="S723" s="934" t="str">
        <f t="shared" si="385"/>
        <v/>
      </c>
      <c r="T723" s="934" t="str">
        <f t="shared" si="386"/>
        <v/>
      </c>
      <c r="U723" s="1055" t="str">
        <f t="shared" si="371"/>
        <v/>
      </c>
      <c r="V723" s="6"/>
      <c r="Z723" s="979" t="str">
        <f t="shared" si="387"/>
        <v/>
      </c>
      <c r="AA723" s="980">
        <f>+tab!$C$156</f>
        <v>0.62</v>
      </c>
      <c r="AB723" s="981" t="e">
        <f t="shared" si="382"/>
        <v>#VALUE!</v>
      </c>
      <c r="AC723" s="981" t="e">
        <f t="shared" si="383"/>
        <v>#VALUE!</v>
      </c>
      <c r="AD723" s="981" t="e">
        <f t="shared" si="384"/>
        <v>#VALUE!</v>
      </c>
      <c r="AE723" s="982" t="e">
        <f t="shared" si="388"/>
        <v>#VALUE!</v>
      </c>
      <c r="AF723" s="982" t="e">
        <f t="shared" si="389"/>
        <v>#VALUE!</v>
      </c>
      <c r="AG723" s="983">
        <f>IF(H723&gt;8,tab!C$157,tab!C$160)</f>
        <v>0.5</v>
      </c>
      <c r="AH723" s="957">
        <f t="shared" si="390"/>
        <v>0</v>
      </c>
      <c r="AI723" s="957">
        <f t="shared" si="391"/>
        <v>0</v>
      </c>
      <c r="AJ723" s="984" t="e">
        <f t="shared" si="392"/>
        <v>#VALUE!</v>
      </c>
      <c r="AK723" s="960" t="e">
        <f t="shared" si="393"/>
        <v>#VALUE!</v>
      </c>
      <c r="AL723" s="959">
        <f t="shared" si="394"/>
        <v>30</v>
      </c>
      <c r="AM723" s="959">
        <f t="shared" si="380"/>
        <v>30</v>
      </c>
      <c r="AN723" s="985">
        <f t="shared" si="395"/>
        <v>0</v>
      </c>
      <c r="AU723" s="39"/>
      <c r="AV723" s="39"/>
    </row>
    <row r="724" spans="3:48" ht="13.15" customHeight="1" x14ac:dyDescent="0.2">
      <c r="C724" s="35"/>
      <c r="D724" s="175" t="str">
        <f>IF(op!D612=0,"",op!D612)</f>
        <v/>
      </c>
      <c r="E724" s="175" t="str">
        <f>IF(op!E612=0,"",op!E612)</f>
        <v/>
      </c>
      <c r="F724" s="175" t="str">
        <f>IF(op!F612=0,"",op!F612)</f>
        <v/>
      </c>
      <c r="G724" s="38" t="str">
        <f>IF(op!G612="","",op!G612+1)</f>
        <v/>
      </c>
      <c r="H724" s="1184" t="str">
        <f>IF(op!H612=0,"",op!H612)</f>
        <v/>
      </c>
      <c r="I724" s="38" t="str">
        <f>IF(op!I612=0,"",op!I612)</f>
        <v/>
      </c>
      <c r="J724" s="177" t="str">
        <f t="shared" si="365"/>
        <v/>
      </c>
      <c r="K724" s="1185" t="str">
        <f>IF(op!K612=0,0,op!K612)</f>
        <v/>
      </c>
      <c r="L724" s="872"/>
      <c r="M724" s="860" t="str">
        <f>IF(K724="","",IF(op!M612=0,0,op!M612))</f>
        <v/>
      </c>
      <c r="N724" s="860" t="str">
        <f>IF(K724="","",IF(op!N612=0,0,op!N612))</f>
        <v/>
      </c>
      <c r="O724" s="990" t="str">
        <f t="shared" si="366"/>
        <v/>
      </c>
      <c r="P724" s="991" t="str">
        <f t="shared" si="367"/>
        <v/>
      </c>
      <c r="Q724" s="991" t="str">
        <f t="shared" si="368"/>
        <v/>
      </c>
      <c r="R724" s="872"/>
      <c r="S724" s="934" t="str">
        <f t="shared" si="385"/>
        <v/>
      </c>
      <c r="T724" s="934" t="str">
        <f t="shared" si="386"/>
        <v/>
      </c>
      <c r="U724" s="1055" t="str">
        <f t="shared" si="371"/>
        <v/>
      </c>
      <c r="V724" s="6"/>
      <c r="Z724" s="979" t="str">
        <f t="shared" si="387"/>
        <v/>
      </c>
      <c r="AA724" s="980">
        <f>+tab!$C$156</f>
        <v>0.62</v>
      </c>
      <c r="AB724" s="981" t="e">
        <f t="shared" si="382"/>
        <v>#VALUE!</v>
      </c>
      <c r="AC724" s="981" t="e">
        <f t="shared" si="383"/>
        <v>#VALUE!</v>
      </c>
      <c r="AD724" s="981" t="e">
        <f t="shared" si="384"/>
        <v>#VALUE!</v>
      </c>
      <c r="AE724" s="982" t="e">
        <f t="shared" si="388"/>
        <v>#VALUE!</v>
      </c>
      <c r="AF724" s="982" t="e">
        <f t="shared" si="389"/>
        <v>#VALUE!</v>
      </c>
      <c r="AG724" s="983">
        <f>IF(H724&gt;8,tab!C$157,tab!C$160)</f>
        <v>0.5</v>
      </c>
      <c r="AH724" s="957">
        <f t="shared" si="390"/>
        <v>0</v>
      </c>
      <c r="AI724" s="957">
        <f t="shared" si="391"/>
        <v>0</v>
      </c>
      <c r="AJ724" s="984" t="e">
        <f t="shared" si="392"/>
        <v>#VALUE!</v>
      </c>
      <c r="AK724" s="960" t="e">
        <f t="shared" si="393"/>
        <v>#VALUE!</v>
      </c>
      <c r="AL724" s="959">
        <f t="shared" si="394"/>
        <v>30</v>
      </c>
      <c r="AM724" s="959">
        <f t="shared" si="380"/>
        <v>30</v>
      </c>
      <c r="AN724" s="985">
        <f t="shared" si="395"/>
        <v>0</v>
      </c>
      <c r="AU724" s="39"/>
      <c r="AV724" s="39"/>
    </row>
    <row r="725" spans="3:48" ht="13.15" customHeight="1" x14ac:dyDescent="0.2">
      <c r="C725" s="35"/>
      <c r="D725" s="175" t="str">
        <f>IF(op!D613=0,"",op!D613)</f>
        <v/>
      </c>
      <c r="E725" s="175" t="str">
        <f>IF(op!E613=0,"",op!E613)</f>
        <v/>
      </c>
      <c r="F725" s="175" t="str">
        <f>IF(op!F613=0,"",op!F613)</f>
        <v/>
      </c>
      <c r="G725" s="38" t="str">
        <f>IF(op!G613="","",op!G613+1)</f>
        <v/>
      </c>
      <c r="H725" s="1184" t="str">
        <f>IF(op!H613=0,"",op!H613)</f>
        <v/>
      </c>
      <c r="I725" s="38" t="str">
        <f>IF(op!I613=0,"",op!I613)</f>
        <v/>
      </c>
      <c r="J725" s="177" t="str">
        <f t="shared" si="365"/>
        <v/>
      </c>
      <c r="K725" s="1185" t="str">
        <f>IF(op!K613=0,0,op!K613)</f>
        <v/>
      </c>
      <c r="L725" s="872"/>
      <c r="M725" s="860" t="str">
        <f>IF(K725="","",IF(op!M613=0,0,op!M613))</f>
        <v/>
      </c>
      <c r="N725" s="860" t="str">
        <f>IF(K725="","",IF(op!N613=0,0,op!N613))</f>
        <v/>
      </c>
      <c r="O725" s="990" t="str">
        <f t="shared" si="366"/>
        <v/>
      </c>
      <c r="P725" s="991" t="str">
        <f t="shared" si="367"/>
        <v/>
      </c>
      <c r="Q725" s="991" t="str">
        <f t="shared" si="368"/>
        <v/>
      </c>
      <c r="R725" s="872"/>
      <c r="S725" s="934" t="str">
        <f t="shared" si="385"/>
        <v/>
      </c>
      <c r="T725" s="934" t="str">
        <f t="shared" si="386"/>
        <v/>
      </c>
      <c r="U725" s="1055" t="str">
        <f t="shared" si="371"/>
        <v/>
      </c>
      <c r="V725" s="6"/>
      <c r="Z725" s="979" t="str">
        <f t="shared" si="387"/>
        <v/>
      </c>
      <c r="AA725" s="980">
        <f>+tab!$C$156</f>
        <v>0.62</v>
      </c>
      <c r="AB725" s="981" t="e">
        <f t="shared" si="382"/>
        <v>#VALUE!</v>
      </c>
      <c r="AC725" s="981" t="e">
        <f t="shared" si="383"/>
        <v>#VALUE!</v>
      </c>
      <c r="AD725" s="981" t="e">
        <f t="shared" si="384"/>
        <v>#VALUE!</v>
      </c>
      <c r="AE725" s="982" t="e">
        <f t="shared" si="388"/>
        <v>#VALUE!</v>
      </c>
      <c r="AF725" s="982" t="e">
        <f t="shared" si="389"/>
        <v>#VALUE!</v>
      </c>
      <c r="AG725" s="983">
        <f>IF(H725&gt;8,tab!C$157,tab!C$160)</f>
        <v>0.5</v>
      </c>
      <c r="AH725" s="957">
        <f t="shared" si="390"/>
        <v>0</v>
      </c>
      <c r="AI725" s="957">
        <f t="shared" si="391"/>
        <v>0</v>
      </c>
      <c r="AJ725" s="984" t="e">
        <f t="shared" si="392"/>
        <v>#VALUE!</v>
      </c>
      <c r="AK725" s="960" t="e">
        <f t="shared" si="393"/>
        <v>#VALUE!</v>
      </c>
      <c r="AL725" s="959">
        <f t="shared" si="394"/>
        <v>30</v>
      </c>
      <c r="AM725" s="959">
        <f t="shared" si="380"/>
        <v>30</v>
      </c>
      <c r="AN725" s="985">
        <f t="shared" si="395"/>
        <v>0</v>
      </c>
      <c r="AU725" s="39"/>
      <c r="AV725" s="39"/>
    </row>
    <row r="726" spans="3:48" ht="13.15" customHeight="1" x14ac:dyDescent="0.2">
      <c r="C726" s="35"/>
      <c r="D726" s="175" t="str">
        <f>IF(op!D614=0,"",op!D614)</f>
        <v/>
      </c>
      <c r="E726" s="175" t="str">
        <f>IF(op!E614=0,"",op!E614)</f>
        <v/>
      </c>
      <c r="F726" s="175" t="str">
        <f>IF(op!F614=0,"",op!F614)</f>
        <v/>
      </c>
      <c r="G726" s="38" t="str">
        <f>IF(op!G614="","",op!G614+1)</f>
        <v/>
      </c>
      <c r="H726" s="1184" t="str">
        <f>IF(op!H614=0,"",op!H614)</f>
        <v/>
      </c>
      <c r="I726" s="38" t="str">
        <f>IF(op!I614=0,"",op!I614)</f>
        <v/>
      </c>
      <c r="J726" s="177" t="str">
        <f t="shared" si="365"/>
        <v/>
      </c>
      <c r="K726" s="1185" t="str">
        <f>IF(op!K614=0,0,op!K614)</f>
        <v/>
      </c>
      <c r="L726" s="872"/>
      <c r="M726" s="860" t="str">
        <f>IF(K726="","",IF(op!M614=0,0,op!M614))</f>
        <v/>
      </c>
      <c r="N726" s="860" t="str">
        <f>IF(K726="","",IF(op!N614=0,0,op!N614))</f>
        <v/>
      </c>
      <c r="O726" s="990" t="str">
        <f t="shared" si="366"/>
        <v/>
      </c>
      <c r="P726" s="991" t="str">
        <f t="shared" si="367"/>
        <v/>
      </c>
      <c r="Q726" s="991" t="str">
        <f t="shared" si="368"/>
        <v/>
      </c>
      <c r="R726" s="872"/>
      <c r="S726" s="934" t="str">
        <f t="shared" si="385"/>
        <v/>
      </c>
      <c r="T726" s="934" t="str">
        <f t="shared" si="386"/>
        <v/>
      </c>
      <c r="U726" s="1055" t="str">
        <f t="shared" si="371"/>
        <v/>
      </c>
      <c r="V726" s="6"/>
      <c r="Z726" s="979" t="str">
        <f t="shared" si="387"/>
        <v/>
      </c>
      <c r="AA726" s="980">
        <f>+tab!$C$156</f>
        <v>0.62</v>
      </c>
      <c r="AB726" s="981" t="e">
        <f t="shared" si="382"/>
        <v>#VALUE!</v>
      </c>
      <c r="AC726" s="981" t="e">
        <f t="shared" si="383"/>
        <v>#VALUE!</v>
      </c>
      <c r="AD726" s="981" t="e">
        <f t="shared" si="384"/>
        <v>#VALUE!</v>
      </c>
      <c r="AE726" s="982" t="e">
        <f t="shared" si="388"/>
        <v>#VALUE!</v>
      </c>
      <c r="AF726" s="982" t="e">
        <f t="shared" si="389"/>
        <v>#VALUE!</v>
      </c>
      <c r="AG726" s="983">
        <f>IF(H726&gt;8,tab!C$157,tab!C$160)</f>
        <v>0.5</v>
      </c>
      <c r="AH726" s="957">
        <f t="shared" si="390"/>
        <v>0</v>
      </c>
      <c r="AI726" s="957">
        <f t="shared" si="391"/>
        <v>0</v>
      </c>
      <c r="AJ726" s="984" t="e">
        <f t="shared" si="392"/>
        <v>#VALUE!</v>
      </c>
      <c r="AK726" s="960" t="e">
        <f t="shared" si="393"/>
        <v>#VALUE!</v>
      </c>
      <c r="AL726" s="959">
        <f t="shared" si="394"/>
        <v>30</v>
      </c>
      <c r="AM726" s="959">
        <f t="shared" si="380"/>
        <v>30</v>
      </c>
      <c r="AN726" s="985">
        <f t="shared" si="395"/>
        <v>0</v>
      </c>
      <c r="AU726" s="39"/>
      <c r="AV726" s="39"/>
    </row>
    <row r="727" spans="3:48" ht="13.15" customHeight="1" x14ac:dyDescent="0.2">
      <c r="C727" s="35"/>
      <c r="D727" s="175" t="str">
        <f>IF(op!D615=0,"",op!D615)</f>
        <v/>
      </c>
      <c r="E727" s="175" t="str">
        <f>IF(op!E615=0,"",op!E615)</f>
        <v/>
      </c>
      <c r="F727" s="175" t="str">
        <f>IF(op!F615=0,"",op!F615)</f>
        <v/>
      </c>
      <c r="G727" s="38" t="str">
        <f>IF(op!G615="","",op!G615+1)</f>
        <v/>
      </c>
      <c r="H727" s="1184" t="str">
        <f>IF(op!H615=0,"",op!H615)</f>
        <v/>
      </c>
      <c r="I727" s="38" t="str">
        <f>IF(op!I615=0,"",op!I615)</f>
        <v/>
      </c>
      <c r="J727" s="177" t="str">
        <f t="shared" si="365"/>
        <v/>
      </c>
      <c r="K727" s="1185" t="str">
        <f>IF(op!K615=0,0,op!K615)</f>
        <v/>
      </c>
      <c r="L727" s="872"/>
      <c r="M727" s="860" t="str">
        <f>IF(K727="","",IF(op!M615=0,0,op!M615))</f>
        <v/>
      </c>
      <c r="N727" s="860" t="str">
        <f>IF(K727="","",IF(op!N615=0,0,op!N615))</f>
        <v/>
      </c>
      <c r="O727" s="990" t="str">
        <f t="shared" si="366"/>
        <v/>
      </c>
      <c r="P727" s="991" t="str">
        <f t="shared" si="367"/>
        <v/>
      </c>
      <c r="Q727" s="991" t="str">
        <f t="shared" si="368"/>
        <v/>
      </c>
      <c r="R727" s="872"/>
      <c r="S727" s="934" t="str">
        <f t="shared" si="385"/>
        <v/>
      </c>
      <c r="T727" s="934" t="str">
        <f t="shared" si="386"/>
        <v/>
      </c>
      <c r="U727" s="1055" t="str">
        <f t="shared" si="371"/>
        <v/>
      </c>
      <c r="V727" s="6"/>
      <c r="Z727" s="979" t="str">
        <f t="shared" si="387"/>
        <v/>
      </c>
      <c r="AA727" s="980">
        <f>+tab!$C$156</f>
        <v>0.62</v>
      </c>
      <c r="AB727" s="981" t="e">
        <f t="shared" si="382"/>
        <v>#VALUE!</v>
      </c>
      <c r="AC727" s="981" t="e">
        <f t="shared" si="383"/>
        <v>#VALUE!</v>
      </c>
      <c r="AD727" s="981" t="e">
        <f t="shared" si="384"/>
        <v>#VALUE!</v>
      </c>
      <c r="AE727" s="982" t="e">
        <f t="shared" si="388"/>
        <v>#VALUE!</v>
      </c>
      <c r="AF727" s="982" t="e">
        <f t="shared" si="389"/>
        <v>#VALUE!</v>
      </c>
      <c r="AG727" s="983">
        <f>IF(H727&gt;8,tab!C$157,tab!C$160)</f>
        <v>0.5</v>
      </c>
      <c r="AH727" s="957">
        <f t="shared" si="390"/>
        <v>0</v>
      </c>
      <c r="AI727" s="957">
        <f t="shared" si="391"/>
        <v>0</v>
      </c>
      <c r="AJ727" s="984" t="e">
        <f t="shared" si="392"/>
        <v>#VALUE!</v>
      </c>
      <c r="AK727" s="960" t="e">
        <f t="shared" si="393"/>
        <v>#VALUE!</v>
      </c>
      <c r="AL727" s="959">
        <f t="shared" si="394"/>
        <v>30</v>
      </c>
      <c r="AM727" s="959">
        <f t="shared" si="380"/>
        <v>30</v>
      </c>
      <c r="AN727" s="985">
        <f t="shared" si="395"/>
        <v>0</v>
      </c>
      <c r="AU727" s="39"/>
      <c r="AV727" s="39"/>
    </row>
    <row r="728" spans="3:48" ht="13.15" customHeight="1" x14ac:dyDescent="0.2">
      <c r="C728" s="35"/>
      <c r="D728" s="175" t="str">
        <f>IF(op!D616=0,"",op!D616)</f>
        <v/>
      </c>
      <c r="E728" s="175" t="str">
        <f>IF(op!E616=0,"",op!E616)</f>
        <v/>
      </c>
      <c r="F728" s="175" t="str">
        <f>IF(op!F616=0,"",op!F616)</f>
        <v/>
      </c>
      <c r="G728" s="38" t="str">
        <f>IF(op!G616="","",op!G616+1)</f>
        <v/>
      </c>
      <c r="H728" s="1184" t="str">
        <f>IF(op!H616=0,"",op!H616)</f>
        <v/>
      </c>
      <c r="I728" s="38" t="str">
        <f>IF(op!I616=0,"",op!I616)</f>
        <v/>
      </c>
      <c r="J728" s="177" t="str">
        <f t="shared" si="365"/>
        <v/>
      </c>
      <c r="K728" s="1185" t="str">
        <f>IF(op!K616=0,0,op!K616)</f>
        <v/>
      </c>
      <c r="L728" s="872"/>
      <c r="M728" s="860" t="str">
        <f>IF(K728="","",IF(op!M616=0,0,op!M616))</f>
        <v/>
      </c>
      <c r="N728" s="860" t="str">
        <f>IF(K728="","",IF(op!N616=0,0,op!N616))</f>
        <v/>
      </c>
      <c r="O728" s="990" t="str">
        <f t="shared" si="366"/>
        <v/>
      </c>
      <c r="P728" s="991" t="str">
        <f t="shared" si="367"/>
        <v/>
      </c>
      <c r="Q728" s="991" t="str">
        <f t="shared" si="368"/>
        <v/>
      </c>
      <c r="R728" s="872"/>
      <c r="S728" s="934" t="str">
        <f t="shared" si="385"/>
        <v/>
      </c>
      <c r="T728" s="934" t="str">
        <f t="shared" si="386"/>
        <v/>
      </c>
      <c r="U728" s="1055" t="str">
        <f t="shared" si="371"/>
        <v/>
      </c>
      <c r="V728" s="6"/>
      <c r="Z728" s="979" t="str">
        <f t="shared" si="387"/>
        <v/>
      </c>
      <c r="AA728" s="980">
        <f>+tab!$C$156</f>
        <v>0.62</v>
      </c>
      <c r="AB728" s="981" t="e">
        <f t="shared" si="382"/>
        <v>#VALUE!</v>
      </c>
      <c r="AC728" s="981" t="e">
        <f t="shared" si="383"/>
        <v>#VALUE!</v>
      </c>
      <c r="AD728" s="981" t="e">
        <f t="shared" si="384"/>
        <v>#VALUE!</v>
      </c>
      <c r="AE728" s="982" t="e">
        <f t="shared" si="388"/>
        <v>#VALUE!</v>
      </c>
      <c r="AF728" s="982" t="e">
        <f t="shared" si="389"/>
        <v>#VALUE!</v>
      </c>
      <c r="AG728" s="983">
        <f>IF(H728&gt;8,tab!C$157,tab!C$160)</f>
        <v>0.5</v>
      </c>
      <c r="AH728" s="957">
        <f t="shared" si="390"/>
        <v>0</v>
      </c>
      <c r="AI728" s="957">
        <f t="shared" si="391"/>
        <v>0</v>
      </c>
      <c r="AJ728" s="984" t="e">
        <f t="shared" si="392"/>
        <v>#VALUE!</v>
      </c>
      <c r="AK728" s="960" t="e">
        <f t="shared" si="393"/>
        <v>#VALUE!</v>
      </c>
      <c r="AL728" s="959">
        <f t="shared" si="394"/>
        <v>30</v>
      </c>
      <c r="AM728" s="959">
        <f t="shared" si="380"/>
        <v>30</v>
      </c>
      <c r="AN728" s="985">
        <f t="shared" si="395"/>
        <v>0</v>
      </c>
      <c r="AU728" s="39"/>
      <c r="AV728" s="39"/>
    </row>
    <row r="729" spans="3:48" ht="13.15" customHeight="1" x14ac:dyDescent="0.2">
      <c r="C729" s="35"/>
      <c r="D729" s="175" t="str">
        <f>IF(op!D617=0,"",op!D617)</f>
        <v/>
      </c>
      <c r="E729" s="175" t="str">
        <f>IF(op!E617=0,"",op!E617)</f>
        <v/>
      </c>
      <c r="F729" s="175" t="str">
        <f>IF(op!F617=0,"",op!F617)</f>
        <v/>
      </c>
      <c r="G729" s="38" t="str">
        <f>IF(op!G617="","",op!G617+1)</f>
        <v/>
      </c>
      <c r="H729" s="1184" t="str">
        <f>IF(op!H617=0,"",op!H617)</f>
        <v/>
      </c>
      <c r="I729" s="38" t="str">
        <f>IF(op!I617=0,"",op!I617)</f>
        <v/>
      </c>
      <c r="J729" s="177" t="str">
        <f t="shared" si="365"/>
        <v/>
      </c>
      <c r="K729" s="1185" t="str">
        <f>IF(op!K617=0,0,op!K617)</f>
        <v/>
      </c>
      <c r="L729" s="872"/>
      <c r="M729" s="860" t="str">
        <f>IF(K729="","",IF(op!M617=0,0,op!M617))</f>
        <v/>
      </c>
      <c r="N729" s="860" t="str">
        <f>IF(K729="","",IF(op!N617=0,0,op!N617))</f>
        <v/>
      </c>
      <c r="O729" s="990" t="str">
        <f t="shared" si="366"/>
        <v/>
      </c>
      <c r="P729" s="991" t="str">
        <f t="shared" si="367"/>
        <v/>
      </c>
      <c r="Q729" s="991" t="str">
        <f t="shared" si="368"/>
        <v/>
      </c>
      <c r="R729" s="872"/>
      <c r="S729" s="934" t="str">
        <f t="shared" si="385"/>
        <v/>
      </c>
      <c r="T729" s="934" t="str">
        <f t="shared" si="386"/>
        <v/>
      </c>
      <c r="U729" s="1055" t="str">
        <f t="shared" si="371"/>
        <v/>
      </c>
      <c r="V729" s="6"/>
      <c r="Z729" s="979" t="str">
        <f t="shared" si="387"/>
        <v/>
      </c>
      <c r="AA729" s="980">
        <f>+tab!$C$156</f>
        <v>0.62</v>
      </c>
      <c r="AB729" s="981" t="e">
        <f t="shared" si="382"/>
        <v>#VALUE!</v>
      </c>
      <c r="AC729" s="981" t="e">
        <f t="shared" si="383"/>
        <v>#VALUE!</v>
      </c>
      <c r="AD729" s="981" t="e">
        <f t="shared" si="384"/>
        <v>#VALUE!</v>
      </c>
      <c r="AE729" s="982" t="e">
        <f t="shared" si="388"/>
        <v>#VALUE!</v>
      </c>
      <c r="AF729" s="982" t="e">
        <f t="shared" si="389"/>
        <v>#VALUE!</v>
      </c>
      <c r="AG729" s="983">
        <f>IF(H729&gt;8,tab!C$157,tab!C$160)</f>
        <v>0.5</v>
      </c>
      <c r="AH729" s="957">
        <f t="shared" si="390"/>
        <v>0</v>
      </c>
      <c r="AI729" s="957">
        <f t="shared" si="391"/>
        <v>0</v>
      </c>
      <c r="AJ729" s="984" t="e">
        <f t="shared" si="392"/>
        <v>#VALUE!</v>
      </c>
      <c r="AK729" s="960" t="e">
        <f t="shared" si="393"/>
        <v>#VALUE!</v>
      </c>
      <c r="AL729" s="959">
        <f t="shared" si="394"/>
        <v>30</v>
      </c>
      <c r="AM729" s="959">
        <f t="shared" si="380"/>
        <v>30</v>
      </c>
      <c r="AN729" s="985">
        <f t="shared" si="395"/>
        <v>0</v>
      </c>
      <c r="AU729" s="39"/>
      <c r="AV729" s="39"/>
    </row>
    <row r="730" spans="3:48" ht="13.15" customHeight="1" x14ac:dyDescent="0.2">
      <c r="C730" s="35"/>
      <c r="D730" s="175" t="str">
        <f>IF(op!D618=0,"",op!D618)</f>
        <v/>
      </c>
      <c r="E730" s="175" t="str">
        <f>IF(op!E618=0,"",op!E618)</f>
        <v/>
      </c>
      <c r="F730" s="175" t="str">
        <f>IF(op!F618=0,"",op!F618)</f>
        <v/>
      </c>
      <c r="G730" s="38" t="str">
        <f>IF(op!G618="","",op!G618+1)</f>
        <v/>
      </c>
      <c r="H730" s="1184" t="str">
        <f>IF(op!H618=0,"",op!H618)</f>
        <v/>
      </c>
      <c r="I730" s="38" t="str">
        <f>IF(op!I618=0,"",op!I618)</f>
        <v/>
      </c>
      <c r="J730" s="177" t="str">
        <f t="shared" si="365"/>
        <v/>
      </c>
      <c r="K730" s="1185" t="str">
        <f>IF(op!K618=0,0,op!K618)</f>
        <v/>
      </c>
      <c r="L730" s="872"/>
      <c r="M730" s="860" t="str">
        <f>IF(K730="","",IF(op!M618=0,0,op!M618))</f>
        <v/>
      </c>
      <c r="N730" s="860" t="str">
        <f>IF(K730="","",IF(op!N618=0,0,op!N618))</f>
        <v/>
      </c>
      <c r="O730" s="990" t="str">
        <f t="shared" si="366"/>
        <v/>
      </c>
      <c r="P730" s="991" t="str">
        <f t="shared" si="367"/>
        <v/>
      </c>
      <c r="Q730" s="991" t="str">
        <f t="shared" si="368"/>
        <v/>
      </c>
      <c r="R730" s="872"/>
      <c r="S730" s="934" t="str">
        <f t="shared" si="385"/>
        <v/>
      </c>
      <c r="T730" s="934" t="str">
        <f t="shared" si="386"/>
        <v/>
      </c>
      <c r="U730" s="1055" t="str">
        <f t="shared" si="371"/>
        <v/>
      </c>
      <c r="V730" s="6"/>
      <c r="Z730" s="979" t="str">
        <f t="shared" si="387"/>
        <v/>
      </c>
      <c r="AA730" s="980">
        <f>+tab!$C$156</f>
        <v>0.62</v>
      </c>
      <c r="AB730" s="981" t="e">
        <f t="shared" si="382"/>
        <v>#VALUE!</v>
      </c>
      <c r="AC730" s="981" t="e">
        <f t="shared" si="383"/>
        <v>#VALUE!</v>
      </c>
      <c r="AD730" s="981" t="e">
        <f t="shared" si="384"/>
        <v>#VALUE!</v>
      </c>
      <c r="AE730" s="982" t="e">
        <f t="shared" si="388"/>
        <v>#VALUE!</v>
      </c>
      <c r="AF730" s="982" t="e">
        <f t="shared" si="389"/>
        <v>#VALUE!</v>
      </c>
      <c r="AG730" s="983">
        <f>IF(H730&gt;8,tab!C$157,tab!C$160)</f>
        <v>0.5</v>
      </c>
      <c r="AH730" s="957">
        <f t="shared" si="390"/>
        <v>0</v>
      </c>
      <c r="AI730" s="957">
        <f t="shared" si="391"/>
        <v>0</v>
      </c>
      <c r="AJ730" s="984" t="e">
        <f t="shared" si="392"/>
        <v>#VALUE!</v>
      </c>
      <c r="AK730" s="960" t="e">
        <f t="shared" si="393"/>
        <v>#VALUE!</v>
      </c>
      <c r="AL730" s="959">
        <f t="shared" si="394"/>
        <v>30</v>
      </c>
      <c r="AM730" s="959">
        <f t="shared" si="380"/>
        <v>30</v>
      </c>
      <c r="AN730" s="985">
        <f t="shared" si="395"/>
        <v>0</v>
      </c>
      <c r="AU730" s="39"/>
      <c r="AV730" s="39"/>
    </row>
    <row r="731" spans="3:48" ht="13.15" customHeight="1" x14ac:dyDescent="0.2">
      <c r="C731" s="35"/>
      <c r="D731" s="175" t="str">
        <f>IF(op!D619=0,"",op!D619)</f>
        <v/>
      </c>
      <c r="E731" s="175" t="str">
        <f>IF(op!E619=0,"",op!E619)</f>
        <v/>
      </c>
      <c r="F731" s="175" t="str">
        <f>IF(op!F619=0,"",op!F619)</f>
        <v/>
      </c>
      <c r="G731" s="38" t="str">
        <f>IF(op!G619="","",op!G619+1)</f>
        <v/>
      </c>
      <c r="H731" s="1184" t="str">
        <f>IF(op!H619=0,"",op!H619)</f>
        <v/>
      </c>
      <c r="I731" s="38" t="str">
        <f>IF(op!I619=0,"",op!I619)</f>
        <v/>
      </c>
      <c r="J731" s="177" t="str">
        <f t="shared" si="365"/>
        <v/>
      </c>
      <c r="K731" s="1185" t="str">
        <f>IF(op!K619=0,0,op!K619)</f>
        <v/>
      </c>
      <c r="L731" s="872"/>
      <c r="M731" s="860" t="str">
        <f>IF(K731="","",IF(op!M619=0,0,op!M619))</f>
        <v/>
      </c>
      <c r="N731" s="860" t="str">
        <f>IF(K731="","",IF(op!N619=0,0,op!N619))</f>
        <v/>
      </c>
      <c r="O731" s="990" t="str">
        <f t="shared" si="366"/>
        <v/>
      </c>
      <c r="P731" s="991" t="str">
        <f t="shared" si="367"/>
        <v/>
      </c>
      <c r="Q731" s="991" t="str">
        <f t="shared" si="368"/>
        <v/>
      </c>
      <c r="R731" s="872"/>
      <c r="S731" s="934" t="str">
        <f t="shared" si="385"/>
        <v/>
      </c>
      <c r="T731" s="934" t="str">
        <f t="shared" si="386"/>
        <v/>
      </c>
      <c r="U731" s="1055" t="str">
        <f t="shared" si="371"/>
        <v/>
      </c>
      <c r="V731" s="6"/>
      <c r="Z731" s="979" t="str">
        <f t="shared" si="387"/>
        <v/>
      </c>
      <c r="AA731" s="980">
        <f>+tab!$C$156</f>
        <v>0.62</v>
      </c>
      <c r="AB731" s="981" t="e">
        <f t="shared" si="382"/>
        <v>#VALUE!</v>
      </c>
      <c r="AC731" s="981" t="e">
        <f t="shared" si="383"/>
        <v>#VALUE!</v>
      </c>
      <c r="AD731" s="981" t="e">
        <f t="shared" si="384"/>
        <v>#VALUE!</v>
      </c>
      <c r="AE731" s="982" t="e">
        <f t="shared" si="388"/>
        <v>#VALUE!</v>
      </c>
      <c r="AF731" s="982" t="e">
        <f t="shared" si="389"/>
        <v>#VALUE!</v>
      </c>
      <c r="AG731" s="983">
        <f>IF(H731&gt;8,tab!C$157,tab!C$160)</f>
        <v>0.5</v>
      </c>
      <c r="AH731" s="957">
        <f t="shared" si="390"/>
        <v>0</v>
      </c>
      <c r="AI731" s="957">
        <f t="shared" si="391"/>
        <v>0</v>
      </c>
      <c r="AJ731" s="984" t="e">
        <f t="shared" si="392"/>
        <v>#VALUE!</v>
      </c>
      <c r="AK731" s="960" t="e">
        <f t="shared" si="393"/>
        <v>#VALUE!</v>
      </c>
      <c r="AL731" s="959">
        <f t="shared" si="394"/>
        <v>30</v>
      </c>
      <c r="AM731" s="959">
        <f t="shared" si="380"/>
        <v>30</v>
      </c>
      <c r="AN731" s="985">
        <f t="shared" si="395"/>
        <v>0</v>
      </c>
      <c r="AU731" s="39"/>
      <c r="AV731" s="39"/>
    </row>
    <row r="732" spans="3:48" ht="13.15" customHeight="1" x14ac:dyDescent="0.2">
      <c r="C732" s="35"/>
      <c r="D732" s="175" t="str">
        <f>IF(op!D620=0,"",op!D620)</f>
        <v/>
      </c>
      <c r="E732" s="175" t="str">
        <f>IF(op!E620=0,"",op!E620)</f>
        <v/>
      </c>
      <c r="F732" s="175" t="str">
        <f>IF(op!F620=0,"",op!F620)</f>
        <v/>
      </c>
      <c r="G732" s="38" t="str">
        <f>IF(op!G620="","",op!G620+1)</f>
        <v/>
      </c>
      <c r="H732" s="1184" t="str">
        <f>IF(op!H620=0,"",op!H620)</f>
        <v/>
      </c>
      <c r="I732" s="38" t="str">
        <f>IF(op!I620=0,"",op!I620)</f>
        <v/>
      </c>
      <c r="J732" s="177" t="str">
        <f t="shared" si="365"/>
        <v/>
      </c>
      <c r="K732" s="1185" t="str">
        <f>IF(op!K620=0,0,op!K620)</f>
        <v/>
      </c>
      <c r="L732" s="872"/>
      <c r="M732" s="860" t="str">
        <f>IF(K732="","",IF(op!M620=0,0,op!M620))</f>
        <v/>
      </c>
      <c r="N732" s="860" t="str">
        <f>IF(K732="","",IF(op!N620=0,0,op!N620))</f>
        <v/>
      </c>
      <c r="O732" s="990" t="str">
        <f t="shared" si="366"/>
        <v/>
      </c>
      <c r="P732" s="991" t="str">
        <f t="shared" si="367"/>
        <v/>
      </c>
      <c r="Q732" s="991" t="str">
        <f t="shared" si="368"/>
        <v/>
      </c>
      <c r="R732" s="872"/>
      <c r="S732" s="934" t="str">
        <f t="shared" si="385"/>
        <v/>
      </c>
      <c r="T732" s="934" t="str">
        <f t="shared" si="386"/>
        <v/>
      </c>
      <c r="U732" s="1055" t="str">
        <f t="shared" si="371"/>
        <v/>
      </c>
      <c r="V732" s="6"/>
      <c r="Z732" s="979" t="str">
        <f t="shared" si="387"/>
        <v/>
      </c>
      <c r="AA732" s="980">
        <f>+tab!$C$156</f>
        <v>0.62</v>
      </c>
      <c r="AB732" s="981" t="e">
        <f t="shared" si="382"/>
        <v>#VALUE!</v>
      </c>
      <c r="AC732" s="981" t="e">
        <f t="shared" si="383"/>
        <v>#VALUE!</v>
      </c>
      <c r="AD732" s="981" t="e">
        <f t="shared" si="384"/>
        <v>#VALUE!</v>
      </c>
      <c r="AE732" s="982" t="e">
        <f t="shared" si="388"/>
        <v>#VALUE!</v>
      </c>
      <c r="AF732" s="982" t="e">
        <f t="shared" si="389"/>
        <v>#VALUE!</v>
      </c>
      <c r="AG732" s="983">
        <f>IF(H732&gt;8,tab!C$157,tab!C$160)</f>
        <v>0.5</v>
      </c>
      <c r="AH732" s="957">
        <f t="shared" si="390"/>
        <v>0</v>
      </c>
      <c r="AI732" s="957">
        <f t="shared" si="391"/>
        <v>0</v>
      </c>
      <c r="AJ732" s="984" t="e">
        <f t="shared" si="392"/>
        <v>#VALUE!</v>
      </c>
      <c r="AK732" s="960" t="e">
        <f t="shared" si="393"/>
        <v>#VALUE!</v>
      </c>
      <c r="AL732" s="959">
        <f t="shared" si="394"/>
        <v>30</v>
      </c>
      <c r="AM732" s="959">
        <f t="shared" si="380"/>
        <v>30</v>
      </c>
      <c r="AN732" s="985">
        <f t="shared" si="395"/>
        <v>0</v>
      </c>
      <c r="AU732" s="39"/>
      <c r="AV732" s="39"/>
    </row>
    <row r="733" spans="3:48" ht="13.15" customHeight="1" x14ac:dyDescent="0.2">
      <c r="C733" s="35"/>
      <c r="D733" s="175" t="str">
        <f>IF(op!D621=0,"",op!D621)</f>
        <v/>
      </c>
      <c r="E733" s="175" t="str">
        <f>IF(op!E621=0,"",op!E621)</f>
        <v/>
      </c>
      <c r="F733" s="175" t="str">
        <f>IF(op!F621=0,"",op!F621)</f>
        <v/>
      </c>
      <c r="G733" s="38" t="str">
        <f>IF(op!G621="","",op!G621+1)</f>
        <v/>
      </c>
      <c r="H733" s="1184" t="str">
        <f>IF(op!H621=0,"",op!H621)</f>
        <v/>
      </c>
      <c r="I733" s="38" t="str">
        <f>IF(op!I621=0,"",op!I621)</f>
        <v/>
      </c>
      <c r="J733" s="177" t="str">
        <f t="shared" si="365"/>
        <v/>
      </c>
      <c r="K733" s="1185" t="str">
        <f>IF(op!K621=0,0,op!K621)</f>
        <v/>
      </c>
      <c r="L733" s="872"/>
      <c r="M733" s="860" t="str">
        <f>IF(K733="","",IF(op!M621=0,0,op!M621))</f>
        <v/>
      </c>
      <c r="N733" s="860" t="str">
        <f>IF(K733="","",IF(op!N621=0,0,op!N621))</f>
        <v/>
      </c>
      <c r="O733" s="990" t="str">
        <f t="shared" si="366"/>
        <v/>
      </c>
      <c r="P733" s="991" t="str">
        <f t="shared" si="367"/>
        <v/>
      </c>
      <c r="Q733" s="991" t="str">
        <f t="shared" si="368"/>
        <v/>
      </c>
      <c r="R733" s="872"/>
      <c r="S733" s="934" t="str">
        <f t="shared" si="385"/>
        <v/>
      </c>
      <c r="T733" s="934" t="str">
        <f t="shared" si="386"/>
        <v/>
      </c>
      <c r="U733" s="1055" t="str">
        <f t="shared" si="371"/>
        <v/>
      </c>
      <c r="V733" s="6"/>
      <c r="Z733" s="979" t="str">
        <f t="shared" si="387"/>
        <v/>
      </c>
      <c r="AA733" s="980">
        <f>+tab!$C$156</f>
        <v>0.62</v>
      </c>
      <c r="AB733" s="981" t="e">
        <f t="shared" si="382"/>
        <v>#VALUE!</v>
      </c>
      <c r="AC733" s="981" t="e">
        <f t="shared" si="383"/>
        <v>#VALUE!</v>
      </c>
      <c r="AD733" s="981" t="e">
        <f t="shared" si="384"/>
        <v>#VALUE!</v>
      </c>
      <c r="AE733" s="982" t="e">
        <f t="shared" si="388"/>
        <v>#VALUE!</v>
      </c>
      <c r="AF733" s="982" t="e">
        <f t="shared" si="389"/>
        <v>#VALUE!</v>
      </c>
      <c r="AG733" s="983">
        <f>IF(H733&gt;8,tab!C$157,tab!C$160)</f>
        <v>0.5</v>
      </c>
      <c r="AH733" s="957">
        <f t="shared" si="390"/>
        <v>0</v>
      </c>
      <c r="AI733" s="957">
        <f t="shared" si="391"/>
        <v>0</v>
      </c>
      <c r="AJ733" s="984" t="e">
        <f t="shared" si="392"/>
        <v>#VALUE!</v>
      </c>
      <c r="AK733" s="960" t="e">
        <f t="shared" si="393"/>
        <v>#VALUE!</v>
      </c>
      <c r="AL733" s="959">
        <f t="shared" si="394"/>
        <v>30</v>
      </c>
      <c r="AM733" s="959">
        <f t="shared" si="380"/>
        <v>30</v>
      </c>
      <c r="AN733" s="985">
        <f t="shared" si="395"/>
        <v>0</v>
      </c>
      <c r="AU733" s="39"/>
      <c r="AV733" s="39"/>
    </row>
    <row r="734" spans="3:48" ht="13.15" customHeight="1" x14ac:dyDescent="0.2">
      <c r="C734" s="35"/>
      <c r="D734" s="175" t="str">
        <f>IF(op!D622=0,"",op!D622)</f>
        <v/>
      </c>
      <c r="E734" s="175" t="str">
        <f>IF(op!E622=0,"",op!E622)</f>
        <v/>
      </c>
      <c r="F734" s="175" t="str">
        <f>IF(op!F622=0,"",op!F622)</f>
        <v/>
      </c>
      <c r="G734" s="38" t="str">
        <f>IF(op!G622="","",op!G622+1)</f>
        <v/>
      </c>
      <c r="H734" s="1184" t="str">
        <f>IF(op!H622=0,"",op!H622)</f>
        <v/>
      </c>
      <c r="I734" s="38" t="str">
        <f>IF(op!I622=0,"",op!I622)</f>
        <v/>
      </c>
      <c r="J734" s="177" t="str">
        <f t="shared" si="365"/>
        <v/>
      </c>
      <c r="K734" s="1185" t="str">
        <f>IF(op!K622=0,0,op!K622)</f>
        <v/>
      </c>
      <c r="L734" s="872"/>
      <c r="M734" s="860" t="str">
        <f>IF(K734="","",IF(op!M622=0,0,op!M622))</f>
        <v/>
      </c>
      <c r="N734" s="860" t="str">
        <f>IF(K734="","",IF(op!N622=0,0,op!N622))</f>
        <v/>
      </c>
      <c r="O734" s="990" t="str">
        <f t="shared" si="366"/>
        <v/>
      </c>
      <c r="P734" s="991" t="str">
        <f t="shared" si="367"/>
        <v/>
      </c>
      <c r="Q734" s="991" t="str">
        <f t="shared" si="368"/>
        <v/>
      </c>
      <c r="R734" s="872"/>
      <c r="S734" s="934" t="str">
        <f t="shared" si="385"/>
        <v/>
      </c>
      <c r="T734" s="934" t="str">
        <f t="shared" si="386"/>
        <v/>
      </c>
      <c r="U734" s="1055" t="str">
        <f t="shared" si="371"/>
        <v/>
      </c>
      <c r="V734" s="6"/>
      <c r="Z734" s="979" t="str">
        <f t="shared" si="387"/>
        <v/>
      </c>
      <c r="AA734" s="980">
        <f>+tab!$C$156</f>
        <v>0.62</v>
      </c>
      <c r="AB734" s="981" t="e">
        <f t="shared" si="382"/>
        <v>#VALUE!</v>
      </c>
      <c r="AC734" s="981" t="e">
        <f t="shared" si="383"/>
        <v>#VALUE!</v>
      </c>
      <c r="AD734" s="981" t="e">
        <f t="shared" si="384"/>
        <v>#VALUE!</v>
      </c>
      <c r="AE734" s="982" t="e">
        <f t="shared" si="388"/>
        <v>#VALUE!</v>
      </c>
      <c r="AF734" s="982" t="e">
        <f t="shared" si="389"/>
        <v>#VALUE!</v>
      </c>
      <c r="AG734" s="983">
        <f>IF(H734&gt;8,tab!C$157,tab!C$160)</f>
        <v>0.5</v>
      </c>
      <c r="AH734" s="957">
        <f t="shared" si="390"/>
        <v>0</v>
      </c>
      <c r="AI734" s="957">
        <f t="shared" si="391"/>
        <v>0</v>
      </c>
      <c r="AJ734" s="984" t="e">
        <f t="shared" si="392"/>
        <v>#VALUE!</v>
      </c>
      <c r="AK734" s="960" t="e">
        <f t="shared" si="393"/>
        <v>#VALUE!</v>
      </c>
      <c r="AL734" s="959">
        <f t="shared" si="394"/>
        <v>30</v>
      </c>
      <c r="AM734" s="959">
        <f t="shared" si="380"/>
        <v>30</v>
      </c>
      <c r="AN734" s="985">
        <f t="shared" si="395"/>
        <v>0</v>
      </c>
      <c r="AU734" s="39"/>
      <c r="AV734" s="39"/>
    </row>
    <row r="735" spans="3:48" ht="13.15" customHeight="1" x14ac:dyDescent="0.2">
      <c r="C735" s="35"/>
      <c r="D735" s="175" t="str">
        <f>IF(op!D623=0,"",op!D623)</f>
        <v/>
      </c>
      <c r="E735" s="175" t="str">
        <f>IF(op!E623=0,"",op!E623)</f>
        <v/>
      </c>
      <c r="F735" s="175" t="str">
        <f>IF(op!F623=0,"",op!F623)</f>
        <v/>
      </c>
      <c r="G735" s="38" t="str">
        <f>IF(op!G623="","",op!G623+1)</f>
        <v/>
      </c>
      <c r="H735" s="1184" t="str">
        <f>IF(op!H623=0,"",op!H623)</f>
        <v/>
      </c>
      <c r="I735" s="38" t="str">
        <f>IF(op!I623=0,"",op!I623)</f>
        <v/>
      </c>
      <c r="J735" s="177" t="str">
        <f t="shared" si="365"/>
        <v/>
      </c>
      <c r="K735" s="1185" t="str">
        <f>IF(op!K623=0,0,op!K623)</f>
        <v/>
      </c>
      <c r="L735" s="872"/>
      <c r="M735" s="860" t="str">
        <f>IF(K735="","",IF(op!M623=0,0,op!M623))</f>
        <v/>
      </c>
      <c r="N735" s="860" t="str">
        <f>IF(K735="","",IF(op!N623=0,0,op!N623))</f>
        <v/>
      </c>
      <c r="O735" s="990" t="str">
        <f t="shared" si="366"/>
        <v/>
      </c>
      <c r="P735" s="991" t="str">
        <f t="shared" si="367"/>
        <v/>
      </c>
      <c r="Q735" s="991" t="str">
        <f t="shared" si="368"/>
        <v/>
      </c>
      <c r="R735" s="872"/>
      <c r="S735" s="934" t="str">
        <f t="shared" si="385"/>
        <v/>
      </c>
      <c r="T735" s="934" t="str">
        <f t="shared" si="386"/>
        <v/>
      </c>
      <c r="U735" s="1055" t="str">
        <f t="shared" si="371"/>
        <v/>
      </c>
      <c r="V735" s="6"/>
      <c r="Z735" s="979" t="str">
        <f t="shared" si="387"/>
        <v/>
      </c>
      <c r="AA735" s="980">
        <f>+tab!$C$156</f>
        <v>0.62</v>
      </c>
      <c r="AB735" s="981" t="e">
        <f t="shared" si="382"/>
        <v>#VALUE!</v>
      </c>
      <c r="AC735" s="981" t="e">
        <f t="shared" si="383"/>
        <v>#VALUE!</v>
      </c>
      <c r="AD735" s="981" t="e">
        <f t="shared" si="384"/>
        <v>#VALUE!</v>
      </c>
      <c r="AE735" s="982" t="e">
        <f t="shared" si="388"/>
        <v>#VALUE!</v>
      </c>
      <c r="AF735" s="982" t="e">
        <f t="shared" si="389"/>
        <v>#VALUE!</v>
      </c>
      <c r="AG735" s="983">
        <f>IF(H735&gt;8,tab!C$157,tab!C$160)</f>
        <v>0.5</v>
      </c>
      <c r="AH735" s="957">
        <f t="shared" si="390"/>
        <v>0</v>
      </c>
      <c r="AI735" s="957">
        <f t="shared" si="391"/>
        <v>0</v>
      </c>
      <c r="AJ735" s="984" t="e">
        <f t="shared" si="392"/>
        <v>#VALUE!</v>
      </c>
      <c r="AK735" s="960" t="e">
        <f t="shared" si="393"/>
        <v>#VALUE!</v>
      </c>
      <c r="AL735" s="959">
        <f t="shared" si="394"/>
        <v>30</v>
      </c>
      <c r="AM735" s="959">
        <f t="shared" si="380"/>
        <v>30</v>
      </c>
      <c r="AN735" s="985">
        <f t="shared" si="395"/>
        <v>0</v>
      </c>
      <c r="AU735" s="39"/>
      <c r="AV735" s="39"/>
    </row>
    <row r="736" spans="3:48" ht="13.15" customHeight="1" x14ac:dyDescent="0.2">
      <c r="C736" s="35"/>
      <c r="D736" s="175" t="str">
        <f>IF(op!D624=0,"",op!D624)</f>
        <v/>
      </c>
      <c r="E736" s="175" t="str">
        <f>IF(op!E624=0,"",op!E624)</f>
        <v/>
      </c>
      <c r="F736" s="175" t="str">
        <f>IF(op!F624=0,"",op!F624)</f>
        <v/>
      </c>
      <c r="G736" s="38" t="str">
        <f>IF(op!G624="","",op!G624+1)</f>
        <v/>
      </c>
      <c r="H736" s="1184" t="str">
        <f>IF(op!H624=0,"",op!H624)</f>
        <v/>
      </c>
      <c r="I736" s="38" t="str">
        <f>IF(op!I624=0,"",op!I624)</f>
        <v/>
      </c>
      <c r="J736" s="177" t="str">
        <f t="shared" si="365"/>
        <v/>
      </c>
      <c r="K736" s="1185" t="str">
        <f>IF(op!K624=0,0,op!K624)</f>
        <v/>
      </c>
      <c r="L736" s="872"/>
      <c r="M736" s="860" t="str">
        <f>IF(K736="","",IF(op!M624=0,0,op!M624))</f>
        <v/>
      </c>
      <c r="N736" s="860" t="str">
        <f>IF(K736="","",IF(op!N624=0,0,op!N624))</f>
        <v/>
      </c>
      <c r="O736" s="990" t="str">
        <f t="shared" si="366"/>
        <v/>
      </c>
      <c r="P736" s="991" t="str">
        <f t="shared" si="367"/>
        <v/>
      </c>
      <c r="Q736" s="991" t="str">
        <f t="shared" si="368"/>
        <v/>
      </c>
      <c r="R736" s="872"/>
      <c r="S736" s="934" t="str">
        <f t="shared" si="385"/>
        <v/>
      </c>
      <c r="T736" s="934" t="str">
        <f t="shared" si="386"/>
        <v/>
      </c>
      <c r="U736" s="1055" t="str">
        <f t="shared" si="371"/>
        <v/>
      </c>
      <c r="V736" s="6"/>
      <c r="Z736" s="979" t="str">
        <f t="shared" si="387"/>
        <v/>
      </c>
      <c r="AA736" s="980">
        <f>+tab!$C$156</f>
        <v>0.62</v>
      </c>
      <c r="AB736" s="981" t="e">
        <f t="shared" si="382"/>
        <v>#VALUE!</v>
      </c>
      <c r="AC736" s="981" t="e">
        <f t="shared" si="383"/>
        <v>#VALUE!</v>
      </c>
      <c r="AD736" s="981" t="e">
        <f t="shared" si="384"/>
        <v>#VALUE!</v>
      </c>
      <c r="AE736" s="982" t="e">
        <f t="shared" si="388"/>
        <v>#VALUE!</v>
      </c>
      <c r="AF736" s="982" t="e">
        <f t="shared" si="389"/>
        <v>#VALUE!</v>
      </c>
      <c r="AG736" s="983">
        <f>IF(H736&gt;8,tab!C$157,tab!C$160)</f>
        <v>0.5</v>
      </c>
      <c r="AH736" s="957">
        <f t="shared" si="390"/>
        <v>0</v>
      </c>
      <c r="AI736" s="957">
        <f t="shared" si="391"/>
        <v>0</v>
      </c>
      <c r="AJ736" s="984" t="e">
        <f t="shared" si="392"/>
        <v>#VALUE!</v>
      </c>
      <c r="AK736" s="960" t="e">
        <f t="shared" si="393"/>
        <v>#VALUE!</v>
      </c>
      <c r="AL736" s="959">
        <f t="shared" si="394"/>
        <v>30</v>
      </c>
      <c r="AM736" s="959">
        <f t="shared" si="380"/>
        <v>30</v>
      </c>
      <c r="AN736" s="985">
        <f t="shared" si="395"/>
        <v>0</v>
      </c>
      <c r="AU736" s="39"/>
      <c r="AV736" s="39"/>
    </row>
    <row r="737" spans="3:48" ht="13.15" customHeight="1" x14ac:dyDescent="0.2">
      <c r="C737" s="35"/>
      <c r="D737" s="175" t="str">
        <f>IF(op!D625=0,"",op!D625)</f>
        <v/>
      </c>
      <c r="E737" s="175" t="str">
        <f>IF(op!E625=0,"",op!E625)</f>
        <v/>
      </c>
      <c r="F737" s="175" t="str">
        <f>IF(op!F625=0,"",op!F625)</f>
        <v/>
      </c>
      <c r="G737" s="38" t="str">
        <f>IF(op!G625="","",op!G625+1)</f>
        <v/>
      </c>
      <c r="H737" s="1184" t="str">
        <f>IF(op!H625=0,"",op!H625)</f>
        <v/>
      </c>
      <c r="I737" s="38" t="str">
        <f>IF(op!I625=0,"",op!I625)</f>
        <v/>
      </c>
      <c r="J737" s="177" t="str">
        <f t="shared" si="365"/>
        <v/>
      </c>
      <c r="K737" s="1185" t="str">
        <f>IF(op!K625=0,0,op!K625)</f>
        <v/>
      </c>
      <c r="L737" s="872"/>
      <c r="M737" s="860" t="str">
        <f>IF(K737="","",IF(op!M625=0,0,op!M625))</f>
        <v/>
      </c>
      <c r="N737" s="860" t="str">
        <f>IF(K737="","",IF(op!N625=0,0,op!N625))</f>
        <v/>
      </c>
      <c r="O737" s="990" t="str">
        <f t="shared" si="366"/>
        <v/>
      </c>
      <c r="P737" s="991" t="str">
        <f t="shared" si="367"/>
        <v/>
      </c>
      <c r="Q737" s="991" t="str">
        <f t="shared" si="368"/>
        <v/>
      </c>
      <c r="R737" s="872"/>
      <c r="S737" s="934" t="str">
        <f t="shared" si="385"/>
        <v/>
      </c>
      <c r="T737" s="934" t="str">
        <f t="shared" si="386"/>
        <v/>
      </c>
      <c r="U737" s="1055" t="str">
        <f t="shared" si="371"/>
        <v/>
      </c>
      <c r="V737" s="6"/>
      <c r="Z737" s="979" t="str">
        <f t="shared" si="387"/>
        <v/>
      </c>
      <c r="AA737" s="980">
        <f>+tab!$C$156</f>
        <v>0.62</v>
      </c>
      <c r="AB737" s="981" t="e">
        <f t="shared" si="382"/>
        <v>#VALUE!</v>
      </c>
      <c r="AC737" s="981" t="e">
        <f t="shared" si="383"/>
        <v>#VALUE!</v>
      </c>
      <c r="AD737" s="981" t="e">
        <f t="shared" si="384"/>
        <v>#VALUE!</v>
      </c>
      <c r="AE737" s="982" t="e">
        <f t="shared" si="388"/>
        <v>#VALUE!</v>
      </c>
      <c r="AF737" s="982" t="e">
        <f t="shared" si="389"/>
        <v>#VALUE!</v>
      </c>
      <c r="AG737" s="983">
        <f>IF(H737&gt;8,tab!C$157,tab!C$160)</f>
        <v>0.5</v>
      </c>
      <c r="AH737" s="957">
        <f t="shared" si="390"/>
        <v>0</v>
      </c>
      <c r="AI737" s="957">
        <f t="shared" si="391"/>
        <v>0</v>
      </c>
      <c r="AJ737" s="984" t="e">
        <f t="shared" si="392"/>
        <v>#VALUE!</v>
      </c>
      <c r="AK737" s="960" t="e">
        <f t="shared" si="393"/>
        <v>#VALUE!</v>
      </c>
      <c r="AL737" s="959">
        <f t="shared" si="394"/>
        <v>30</v>
      </c>
      <c r="AM737" s="959">
        <f t="shared" si="380"/>
        <v>30</v>
      </c>
      <c r="AN737" s="985">
        <f t="shared" si="395"/>
        <v>0</v>
      </c>
      <c r="AU737" s="39"/>
      <c r="AV737" s="39"/>
    </row>
    <row r="738" spans="3:48" ht="13.15" customHeight="1" x14ac:dyDescent="0.2">
      <c r="C738" s="35"/>
      <c r="D738" s="175" t="str">
        <f>IF(op!D626=0,"",op!D626)</f>
        <v/>
      </c>
      <c r="E738" s="175" t="str">
        <f>IF(op!E626=0,"",op!E626)</f>
        <v/>
      </c>
      <c r="F738" s="175" t="str">
        <f>IF(op!F626=0,"",op!F626)</f>
        <v/>
      </c>
      <c r="G738" s="38" t="str">
        <f>IF(op!G626="","",op!G626+1)</f>
        <v/>
      </c>
      <c r="H738" s="1184" t="str">
        <f>IF(op!H626=0,"",op!H626)</f>
        <v/>
      </c>
      <c r="I738" s="38" t="str">
        <f>IF(op!I626=0,"",op!I626)</f>
        <v/>
      </c>
      <c r="J738" s="177" t="str">
        <f t="shared" si="365"/>
        <v/>
      </c>
      <c r="K738" s="1185" t="str">
        <f>IF(op!K626=0,0,op!K626)</f>
        <v/>
      </c>
      <c r="L738" s="872"/>
      <c r="M738" s="860" t="str">
        <f>IF(K738="","",IF(op!M626=0,0,op!M626))</f>
        <v/>
      </c>
      <c r="N738" s="860" t="str">
        <f>IF(K738="","",IF(op!N626=0,0,op!N626))</f>
        <v/>
      </c>
      <c r="O738" s="990" t="str">
        <f t="shared" si="366"/>
        <v/>
      </c>
      <c r="P738" s="991" t="str">
        <f t="shared" si="367"/>
        <v/>
      </c>
      <c r="Q738" s="991" t="str">
        <f t="shared" si="368"/>
        <v/>
      </c>
      <c r="R738" s="872"/>
      <c r="S738" s="934" t="str">
        <f t="shared" si="385"/>
        <v/>
      </c>
      <c r="T738" s="934" t="str">
        <f t="shared" si="386"/>
        <v/>
      </c>
      <c r="U738" s="1055" t="str">
        <f t="shared" si="371"/>
        <v/>
      </c>
      <c r="V738" s="6"/>
      <c r="Z738" s="979" t="str">
        <f t="shared" si="387"/>
        <v/>
      </c>
      <c r="AA738" s="980">
        <f>+tab!$C$156</f>
        <v>0.62</v>
      </c>
      <c r="AB738" s="981" t="e">
        <f t="shared" si="382"/>
        <v>#VALUE!</v>
      </c>
      <c r="AC738" s="981" t="e">
        <f t="shared" si="383"/>
        <v>#VALUE!</v>
      </c>
      <c r="AD738" s="981" t="e">
        <f t="shared" si="384"/>
        <v>#VALUE!</v>
      </c>
      <c r="AE738" s="982" t="e">
        <f t="shared" si="388"/>
        <v>#VALUE!</v>
      </c>
      <c r="AF738" s="982" t="e">
        <f t="shared" si="389"/>
        <v>#VALUE!</v>
      </c>
      <c r="AG738" s="983">
        <f>IF(H738&gt;8,tab!C$157,tab!C$160)</f>
        <v>0.5</v>
      </c>
      <c r="AH738" s="957">
        <f t="shared" si="390"/>
        <v>0</v>
      </c>
      <c r="AI738" s="957">
        <f t="shared" si="391"/>
        <v>0</v>
      </c>
      <c r="AJ738" s="984" t="e">
        <f t="shared" si="392"/>
        <v>#VALUE!</v>
      </c>
      <c r="AK738" s="960" t="e">
        <f t="shared" si="393"/>
        <v>#VALUE!</v>
      </c>
      <c r="AL738" s="959">
        <f t="shared" si="394"/>
        <v>30</v>
      </c>
      <c r="AM738" s="959">
        <f t="shared" si="380"/>
        <v>30</v>
      </c>
      <c r="AN738" s="985">
        <f t="shared" si="395"/>
        <v>0</v>
      </c>
      <c r="AU738" s="39"/>
      <c r="AV738" s="39"/>
    </row>
    <row r="739" spans="3:48" ht="13.15" customHeight="1" x14ac:dyDescent="0.2">
      <c r="C739" s="35"/>
      <c r="D739" s="175" t="str">
        <f>IF(op!D627=0,"",op!D627)</f>
        <v/>
      </c>
      <c r="E739" s="175" t="str">
        <f>IF(op!E627=0,"",op!E627)</f>
        <v/>
      </c>
      <c r="F739" s="175" t="str">
        <f>IF(op!F627=0,"",op!F627)</f>
        <v/>
      </c>
      <c r="G739" s="38" t="str">
        <f>IF(op!G627="","",op!G627+1)</f>
        <v/>
      </c>
      <c r="H739" s="1184" t="str">
        <f>IF(op!H627=0,"",op!H627)</f>
        <v/>
      </c>
      <c r="I739" s="38" t="str">
        <f>IF(op!I627=0,"",op!I627)</f>
        <v/>
      </c>
      <c r="J739" s="177" t="str">
        <f t="shared" si="365"/>
        <v/>
      </c>
      <c r="K739" s="1185" t="str">
        <f>IF(op!K627=0,0,op!K627)</f>
        <v/>
      </c>
      <c r="L739" s="872"/>
      <c r="M739" s="860" t="str">
        <f>IF(K739="","",IF(op!M627=0,0,op!M627))</f>
        <v/>
      </c>
      <c r="N739" s="860" t="str">
        <f>IF(K739="","",IF(op!N627=0,0,op!N627))</f>
        <v/>
      </c>
      <c r="O739" s="990" t="str">
        <f t="shared" si="366"/>
        <v/>
      </c>
      <c r="P739" s="991" t="str">
        <f t="shared" si="367"/>
        <v/>
      </c>
      <c r="Q739" s="991" t="str">
        <f t="shared" si="368"/>
        <v/>
      </c>
      <c r="R739" s="872"/>
      <c r="S739" s="934" t="str">
        <f t="shared" si="385"/>
        <v/>
      </c>
      <c r="T739" s="934" t="str">
        <f t="shared" si="386"/>
        <v/>
      </c>
      <c r="U739" s="1055" t="str">
        <f t="shared" si="371"/>
        <v/>
      </c>
      <c r="V739" s="6"/>
      <c r="Z739" s="979" t="str">
        <f t="shared" si="387"/>
        <v/>
      </c>
      <c r="AA739" s="980">
        <f>+tab!$C$156</f>
        <v>0.62</v>
      </c>
      <c r="AB739" s="981" t="e">
        <f t="shared" si="382"/>
        <v>#VALUE!</v>
      </c>
      <c r="AC739" s="981" t="e">
        <f t="shared" si="383"/>
        <v>#VALUE!</v>
      </c>
      <c r="AD739" s="981" t="e">
        <f t="shared" si="384"/>
        <v>#VALUE!</v>
      </c>
      <c r="AE739" s="982" t="e">
        <f t="shared" si="388"/>
        <v>#VALUE!</v>
      </c>
      <c r="AF739" s="982" t="e">
        <f t="shared" si="389"/>
        <v>#VALUE!</v>
      </c>
      <c r="AG739" s="983">
        <f>IF(H739&gt;8,tab!C$157,tab!C$160)</f>
        <v>0.5</v>
      </c>
      <c r="AH739" s="957">
        <f t="shared" si="390"/>
        <v>0</v>
      </c>
      <c r="AI739" s="957">
        <f t="shared" si="391"/>
        <v>0</v>
      </c>
      <c r="AJ739" s="984" t="e">
        <f t="shared" si="392"/>
        <v>#VALUE!</v>
      </c>
      <c r="AK739" s="960" t="e">
        <f t="shared" si="393"/>
        <v>#VALUE!</v>
      </c>
      <c r="AL739" s="959">
        <f t="shared" si="394"/>
        <v>30</v>
      </c>
      <c r="AM739" s="959">
        <f t="shared" si="380"/>
        <v>30</v>
      </c>
      <c r="AN739" s="985">
        <f t="shared" si="395"/>
        <v>0</v>
      </c>
      <c r="AU739" s="39"/>
      <c r="AV739" s="39"/>
    </row>
    <row r="740" spans="3:48" ht="13.15" customHeight="1" x14ac:dyDescent="0.2">
      <c r="C740" s="35"/>
      <c r="D740" s="175" t="str">
        <f>IF(op!D628=0,"",op!D628)</f>
        <v/>
      </c>
      <c r="E740" s="175" t="str">
        <f>IF(op!E628=0,"",op!E628)</f>
        <v/>
      </c>
      <c r="F740" s="175" t="str">
        <f>IF(op!F628=0,"",op!F628)</f>
        <v/>
      </c>
      <c r="G740" s="38" t="str">
        <f>IF(op!G628="","",op!G628+1)</f>
        <v/>
      </c>
      <c r="H740" s="1184" t="str">
        <f>IF(op!H628=0,"",op!H628)</f>
        <v/>
      </c>
      <c r="I740" s="38" t="str">
        <f>IF(op!I628=0,"",op!I628)</f>
        <v/>
      </c>
      <c r="J740" s="177" t="str">
        <f t="shared" si="365"/>
        <v/>
      </c>
      <c r="K740" s="1185" t="str">
        <f>IF(op!K628=0,0,op!K628)</f>
        <v/>
      </c>
      <c r="L740" s="872"/>
      <c r="M740" s="860" t="str">
        <f>IF(K740="","",IF(op!M628=0,0,op!M628))</f>
        <v/>
      </c>
      <c r="N740" s="860" t="str">
        <f>IF(K740="","",IF(op!N628=0,0,op!N628))</f>
        <v/>
      </c>
      <c r="O740" s="990" t="str">
        <f t="shared" si="366"/>
        <v/>
      </c>
      <c r="P740" s="991" t="str">
        <f t="shared" si="367"/>
        <v/>
      </c>
      <c r="Q740" s="991" t="str">
        <f t="shared" si="368"/>
        <v/>
      </c>
      <c r="R740" s="872"/>
      <c r="S740" s="934" t="str">
        <f t="shared" si="385"/>
        <v/>
      </c>
      <c r="T740" s="934" t="str">
        <f t="shared" si="386"/>
        <v/>
      </c>
      <c r="U740" s="1055" t="str">
        <f t="shared" si="371"/>
        <v/>
      </c>
      <c r="V740" s="6"/>
      <c r="Z740" s="979" t="str">
        <f t="shared" si="387"/>
        <v/>
      </c>
      <c r="AA740" s="980">
        <f>+tab!$C$156</f>
        <v>0.62</v>
      </c>
      <c r="AB740" s="981" t="e">
        <f t="shared" si="382"/>
        <v>#VALUE!</v>
      </c>
      <c r="AC740" s="981" t="e">
        <f t="shared" si="383"/>
        <v>#VALUE!</v>
      </c>
      <c r="AD740" s="981" t="e">
        <f t="shared" si="384"/>
        <v>#VALUE!</v>
      </c>
      <c r="AE740" s="982" t="e">
        <f t="shared" si="388"/>
        <v>#VALUE!</v>
      </c>
      <c r="AF740" s="982" t="e">
        <f t="shared" si="389"/>
        <v>#VALUE!</v>
      </c>
      <c r="AG740" s="983">
        <f>IF(H740&gt;8,tab!C$157,tab!C$160)</f>
        <v>0.5</v>
      </c>
      <c r="AH740" s="957">
        <f t="shared" si="390"/>
        <v>0</v>
      </c>
      <c r="AI740" s="957">
        <f t="shared" si="391"/>
        <v>0</v>
      </c>
      <c r="AJ740" s="984" t="e">
        <f t="shared" si="392"/>
        <v>#VALUE!</v>
      </c>
      <c r="AK740" s="960" t="e">
        <f t="shared" si="393"/>
        <v>#VALUE!</v>
      </c>
      <c r="AL740" s="959">
        <f t="shared" si="394"/>
        <v>30</v>
      </c>
      <c r="AM740" s="959">
        <f t="shared" si="380"/>
        <v>30</v>
      </c>
      <c r="AN740" s="985">
        <f t="shared" si="395"/>
        <v>0</v>
      </c>
      <c r="AU740" s="39"/>
      <c r="AV740" s="39"/>
    </row>
    <row r="741" spans="3:48" ht="13.15" customHeight="1" x14ac:dyDescent="0.2">
      <c r="C741" s="35"/>
      <c r="D741" s="175" t="str">
        <f>IF(op!D629=0,"",op!D629)</f>
        <v/>
      </c>
      <c r="E741" s="175" t="str">
        <f>IF(op!E629=0,"",op!E629)</f>
        <v/>
      </c>
      <c r="F741" s="175" t="str">
        <f>IF(op!F629=0,"",op!F629)</f>
        <v/>
      </c>
      <c r="G741" s="38" t="str">
        <f>IF(op!G629="","",op!G629+1)</f>
        <v/>
      </c>
      <c r="H741" s="1184" t="str">
        <f>IF(op!H629=0,"",op!H629)</f>
        <v/>
      </c>
      <c r="I741" s="38" t="str">
        <f>IF(op!I629=0,"",op!I629)</f>
        <v/>
      </c>
      <c r="J741" s="177" t="str">
        <f t="shared" si="365"/>
        <v/>
      </c>
      <c r="K741" s="1185" t="str">
        <f>IF(op!K629=0,0,op!K629)</f>
        <v/>
      </c>
      <c r="L741" s="872"/>
      <c r="M741" s="860" t="str">
        <f>IF(K741="","",IF(op!M629=0,0,op!M629))</f>
        <v/>
      </c>
      <c r="N741" s="860" t="str">
        <f>IF(K741="","",IF(op!N629=0,0,op!N629))</f>
        <v/>
      </c>
      <c r="O741" s="990" t="str">
        <f t="shared" si="366"/>
        <v/>
      </c>
      <c r="P741" s="991" t="str">
        <f t="shared" si="367"/>
        <v/>
      </c>
      <c r="Q741" s="991" t="str">
        <f t="shared" si="368"/>
        <v/>
      </c>
      <c r="R741" s="872"/>
      <c r="S741" s="934" t="str">
        <f t="shared" si="385"/>
        <v/>
      </c>
      <c r="T741" s="934" t="str">
        <f t="shared" si="386"/>
        <v/>
      </c>
      <c r="U741" s="1055" t="str">
        <f t="shared" si="371"/>
        <v/>
      </c>
      <c r="V741" s="6"/>
      <c r="Z741" s="979" t="str">
        <f t="shared" si="387"/>
        <v/>
      </c>
      <c r="AA741" s="980">
        <f>+tab!$C$156</f>
        <v>0.62</v>
      </c>
      <c r="AB741" s="981" t="e">
        <f t="shared" si="382"/>
        <v>#VALUE!</v>
      </c>
      <c r="AC741" s="981" t="e">
        <f t="shared" si="383"/>
        <v>#VALUE!</v>
      </c>
      <c r="AD741" s="981" t="e">
        <f t="shared" si="384"/>
        <v>#VALUE!</v>
      </c>
      <c r="AE741" s="982" t="e">
        <f t="shared" si="388"/>
        <v>#VALUE!</v>
      </c>
      <c r="AF741" s="982" t="e">
        <f t="shared" si="389"/>
        <v>#VALUE!</v>
      </c>
      <c r="AG741" s="983">
        <f>IF(H741&gt;8,tab!C$157,tab!C$160)</f>
        <v>0.5</v>
      </c>
      <c r="AH741" s="957">
        <f t="shared" si="390"/>
        <v>0</v>
      </c>
      <c r="AI741" s="957">
        <f t="shared" si="391"/>
        <v>0</v>
      </c>
      <c r="AJ741" s="984" t="e">
        <f t="shared" si="392"/>
        <v>#VALUE!</v>
      </c>
      <c r="AK741" s="960" t="e">
        <f t="shared" si="393"/>
        <v>#VALUE!</v>
      </c>
      <c r="AL741" s="959">
        <f t="shared" si="394"/>
        <v>30</v>
      </c>
      <c r="AM741" s="959">
        <f t="shared" si="380"/>
        <v>30</v>
      </c>
      <c r="AN741" s="985">
        <f t="shared" si="395"/>
        <v>0</v>
      </c>
      <c r="AU741" s="39"/>
      <c r="AV741" s="39"/>
    </row>
    <row r="742" spans="3:48" ht="13.15" customHeight="1" x14ac:dyDescent="0.2">
      <c r="C742" s="35"/>
      <c r="D742" s="175" t="str">
        <f>IF(op!D630=0,"",op!D630)</f>
        <v/>
      </c>
      <c r="E742" s="175" t="str">
        <f>IF(op!E630=0,"",op!E630)</f>
        <v/>
      </c>
      <c r="F742" s="175" t="str">
        <f>IF(op!F630=0,"",op!F630)</f>
        <v/>
      </c>
      <c r="G742" s="38" t="str">
        <f>IF(op!G630="","",op!G630+1)</f>
        <v/>
      </c>
      <c r="H742" s="1184" t="str">
        <f>IF(op!H630=0,"",op!H630)</f>
        <v/>
      </c>
      <c r="I742" s="38" t="str">
        <f>IF(op!I630=0,"",op!I630)</f>
        <v/>
      </c>
      <c r="J742" s="177" t="str">
        <f t="shared" si="365"/>
        <v/>
      </c>
      <c r="K742" s="1185" t="str">
        <f>IF(op!K630=0,0,op!K630)</f>
        <v/>
      </c>
      <c r="L742" s="872"/>
      <c r="M742" s="860" t="str">
        <f>IF(K742="","",IF(op!M630=0,0,op!M630))</f>
        <v/>
      </c>
      <c r="N742" s="860" t="str">
        <f>IF(K742="","",IF(op!N630=0,0,op!N630))</f>
        <v/>
      </c>
      <c r="O742" s="990" t="str">
        <f t="shared" si="366"/>
        <v/>
      </c>
      <c r="P742" s="991" t="str">
        <f t="shared" si="367"/>
        <v/>
      </c>
      <c r="Q742" s="991" t="str">
        <f t="shared" si="368"/>
        <v/>
      </c>
      <c r="R742" s="872"/>
      <c r="S742" s="934" t="str">
        <f t="shared" si="385"/>
        <v/>
      </c>
      <c r="T742" s="934" t="str">
        <f t="shared" si="386"/>
        <v/>
      </c>
      <c r="U742" s="1055" t="str">
        <f t="shared" si="371"/>
        <v/>
      </c>
      <c r="V742" s="6"/>
      <c r="Z742" s="979" t="str">
        <f t="shared" si="387"/>
        <v/>
      </c>
      <c r="AA742" s="980">
        <f>+tab!$C$156</f>
        <v>0.62</v>
      </c>
      <c r="AB742" s="981" t="e">
        <f t="shared" si="382"/>
        <v>#VALUE!</v>
      </c>
      <c r="AC742" s="981" t="e">
        <f t="shared" si="383"/>
        <v>#VALUE!</v>
      </c>
      <c r="AD742" s="981" t="e">
        <f t="shared" si="384"/>
        <v>#VALUE!</v>
      </c>
      <c r="AE742" s="982" t="e">
        <f t="shared" si="388"/>
        <v>#VALUE!</v>
      </c>
      <c r="AF742" s="982" t="e">
        <f t="shared" si="389"/>
        <v>#VALUE!</v>
      </c>
      <c r="AG742" s="983">
        <f>IF(H742&gt;8,tab!C$157,tab!C$160)</f>
        <v>0.5</v>
      </c>
      <c r="AH742" s="957">
        <f t="shared" si="390"/>
        <v>0</v>
      </c>
      <c r="AI742" s="957">
        <f t="shared" si="391"/>
        <v>0</v>
      </c>
      <c r="AJ742" s="984" t="e">
        <f t="shared" si="392"/>
        <v>#VALUE!</v>
      </c>
      <c r="AK742" s="960" t="e">
        <f t="shared" si="393"/>
        <v>#VALUE!</v>
      </c>
      <c r="AL742" s="959">
        <f t="shared" si="394"/>
        <v>30</v>
      </c>
      <c r="AM742" s="959">
        <f t="shared" si="380"/>
        <v>30</v>
      </c>
      <c r="AN742" s="985">
        <f t="shared" si="395"/>
        <v>0</v>
      </c>
      <c r="AU742" s="39"/>
      <c r="AV742" s="39"/>
    </row>
    <row r="743" spans="3:48" ht="13.15" customHeight="1" x14ac:dyDescent="0.2">
      <c r="C743" s="35"/>
      <c r="D743" s="175" t="str">
        <f>IF(op!D631=0,"",op!D631)</f>
        <v/>
      </c>
      <c r="E743" s="175" t="str">
        <f>IF(op!E631=0,"",op!E631)</f>
        <v/>
      </c>
      <c r="F743" s="175" t="str">
        <f>IF(op!F631=0,"",op!F631)</f>
        <v/>
      </c>
      <c r="G743" s="38" t="str">
        <f>IF(op!G631="","",op!G631+1)</f>
        <v/>
      </c>
      <c r="H743" s="1184" t="str">
        <f>IF(op!H631=0,"",op!H631)</f>
        <v/>
      </c>
      <c r="I743" s="38" t="str">
        <f>IF(op!I631=0,"",op!I631)</f>
        <v/>
      </c>
      <c r="J743" s="177" t="str">
        <f t="shared" si="365"/>
        <v/>
      </c>
      <c r="K743" s="1185" t="str">
        <f>IF(op!K631=0,0,op!K631)</f>
        <v/>
      </c>
      <c r="L743" s="872"/>
      <c r="M743" s="860" t="str">
        <f>IF(K743="","",IF(op!M631=0,0,op!M631))</f>
        <v/>
      </c>
      <c r="N743" s="860" t="str">
        <f>IF(K743="","",IF(op!N631=0,0,op!N631))</f>
        <v/>
      </c>
      <c r="O743" s="990" t="str">
        <f t="shared" si="366"/>
        <v/>
      </c>
      <c r="P743" s="991" t="str">
        <f t="shared" si="367"/>
        <v/>
      </c>
      <c r="Q743" s="991" t="str">
        <f t="shared" si="368"/>
        <v/>
      </c>
      <c r="R743" s="872"/>
      <c r="S743" s="934" t="str">
        <f t="shared" si="385"/>
        <v/>
      </c>
      <c r="T743" s="934" t="str">
        <f t="shared" si="386"/>
        <v/>
      </c>
      <c r="U743" s="1055" t="str">
        <f t="shared" si="371"/>
        <v/>
      </c>
      <c r="V743" s="6"/>
      <c r="Z743" s="979" t="str">
        <f t="shared" si="387"/>
        <v/>
      </c>
      <c r="AA743" s="980">
        <f>+tab!$C$156</f>
        <v>0.62</v>
      </c>
      <c r="AB743" s="981" t="e">
        <f t="shared" si="382"/>
        <v>#VALUE!</v>
      </c>
      <c r="AC743" s="981" t="e">
        <f t="shared" si="383"/>
        <v>#VALUE!</v>
      </c>
      <c r="AD743" s="981" t="e">
        <f t="shared" si="384"/>
        <v>#VALUE!</v>
      </c>
      <c r="AE743" s="982" t="e">
        <f t="shared" si="388"/>
        <v>#VALUE!</v>
      </c>
      <c r="AF743" s="982" t="e">
        <f t="shared" si="389"/>
        <v>#VALUE!</v>
      </c>
      <c r="AG743" s="983">
        <f>IF(H743&gt;8,tab!C$157,tab!C$160)</f>
        <v>0.5</v>
      </c>
      <c r="AH743" s="957">
        <f t="shared" si="390"/>
        <v>0</v>
      </c>
      <c r="AI743" s="957">
        <f t="shared" si="391"/>
        <v>0</v>
      </c>
      <c r="AJ743" s="984" t="e">
        <f t="shared" si="392"/>
        <v>#VALUE!</v>
      </c>
      <c r="AK743" s="960" t="e">
        <f t="shared" si="393"/>
        <v>#VALUE!</v>
      </c>
      <c r="AL743" s="959">
        <f t="shared" si="394"/>
        <v>30</v>
      </c>
      <c r="AM743" s="959">
        <f t="shared" si="380"/>
        <v>30</v>
      </c>
      <c r="AN743" s="985">
        <f t="shared" si="395"/>
        <v>0</v>
      </c>
      <c r="AU743" s="39"/>
      <c r="AV743" s="39"/>
    </row>
    <row r="744" spans="3:48" ht="13.15" customHeight="1" x14ac:dyDescent="0.2">
      <c r="C744" s="35"/>
      <c r="D744" s="175" t="str">
        <f>IF(op!D632=0,"",op!D632)</f>
        <v/>
      </c>
      <c r="E744" s="175" t="str">
        <f>IF(op!E632=0,"",op!E632)</f>
        <v/>
      </c>
      <c r="F744" s="175" t="str">
        <f>IF(op!F632=0,"",op!F632)</f>
        <v/>
      </c>
      <c r="G744" s="38" t="str">
        <f>IF(op!G632="","",op!G632+1)</f>
        <v/>
      </c>
      <c r="H744" s="1184" t="str">
        <f>IF(op!H632=0,"",op!H632)</f>
        <v/>
      </c>
      <c r="I744" s="38" t="str">
        <f>IF(op!I632=0,"",op!I632)</f>
        <v/>
      </c>
      <c r="J744" s="177" t="str">
        <f t="shared" si="365"/>
        <v/>
      </c>
      <c r="K744" s="1185" t="str">
        <f>IF(op!K632=0,0,op!K632)</f>
        <v/>
      </c>
      <c r="L744" s="872"/>
      <c r="M744" s="860" t="str">
        <f>IF(K744="","",IF(op!M632=0,0,op!M632))</f>
        <v/>
      </c>
      <c r="N744" s="860" t="str">
        <f>IF(K744="","",IF(op!N632=0,0,op!N632))</f>
        <v/>
      </c>
      <c r="O744" s="990" t="str">
        <f t="shared" si="366"/>
        <v/>
      </c>
      <c r="P744" s="991" t="str">
        <f t="shared" si="367"/>
        <v/>
      </c>
      <c r="Q744" s="991" t="str">
        <f t="shared" si="368"/>
        <v/>
      </c>
      <c r="R744" s="872"/>
      <c r="S744" s="934" t="str">
        <f t="shared" si="385"/>
        <v/>
      </c>
      <c r="T744" s="934" t="str">
        <f t="shared" si="386"/>
        <v/>
      </c>
      <c r="U744" s="1055" t="str">
        <f t="shared" si="371"/>
        <v/>
      </c>
      <c r="V744" s="6"/>
      <c r="Z744" s="979" t="str">
        <f t="shared" si="387"/>
        <v/>
      </c>
      <c r="AA744" s="980">
        <f>+tab!$C$156</f>
        <v>0.62</v>
      </c>
      <c r="AB744" s="981" t="e">
        <f t="shared" si="382"/>
        <v>#VALUE!</v>
      </c>
      <c r="AC744" s="981" t="e">
        <f t="shared" si="383"/>
        <v>#VALUE!</v>
      </c>
      <c r="AD744" s="981" t="e">
        <f t="shared" si="384"/>
        <v>#VALUE!</v>
      </c>
      <c r="AE744" s="982" t="e">
        <f t="shared" si="388"/>
        <v>#VALUE!</v>
      </c>
      <c r="AF744" s="982" t="e">
        <f t="shared" si="389"/>
        <v>#VALUE!</v>
      </c>
      <c r="AG744" s="983">
        <f>IF(H744&gt;8,tab!C$157,tab!C$160)</f>
        <v>0.5</v>
      </c>
      <c r="AH744" s="957">
        <f t="shared" si="390"/>
        <v>0</v>
      </c>
      <c r="AI744" s="957">
        <f t="shared" si="391"/>
        <v>0</v>
      </c>
      <c r="AJ744" s="984" t="e">
        <f t="shared" si="392"/>
        <v>#VALUE!</v>
      </c>
      <c r="AK744" s="960" t="e">
        <f t="shared" si="393"/>
        <v>#VALUE!</v>
      </c>
      <c r="AL744" s="959">
        <f t="shared" si="394"/>
        <v>30</v>
      </c>
      <c r="AM744" s="959">
        <f t="shared" si="380"/>
        <v>30</v>
      </c>
      <c r="AN744" s="985">
        <f t="shared" si="395"/>
        <v>0</v>
      </c>
      <c r="AU744" s="39"/>
      <c r="AV744" s="39"/>
    </row>
    <row r="745" spans="3:48" ht="13.15" customHeight="1" x14ac:dyDescent="0.2">
      <c r="C745" s="35"/>
      <c r="D745" s="175" t="str">
        <f>IF(op!D633=0,"",op!D633)</f>
        <v/>
      </c>
      <c r="E745" s="175" t="str">
        <f>IF(op!E633=0,"",op!E633)</f>
        <v/>
      </c>
      <c r="F745" s="175" t="str">
        <f>IF(op!F633=0,"",op!F633)</f>
        <v/>
      </c>
      <c r="G745" s="38" t="str">
        <f>IF(op!G633="","",op!G633+1)</f>
        <v/>
      </c>
      <c r="H745" s="1184" t="str">
        <f>IF(op!H633=0,"",op!H633)</f>
        <v/>
      </c>
      <c r="I745" s="38" t="str">
        <f>IF(op!I633=0,"",op!I633)</f>
        <v/>
      </c>
      <c r="J745" s="177" t="str">
        <f t="shared" si="365"/>
        <v/>
      </c>
      <c r="K745" s="1185" t="str">
        <f>IF(op!K633=0,0,op!K633)</f>
        <v/>
      </c>
      <c r="L745" s="872"/>
      <c r="M745" s="860" t="str">
        <f>IF(K745="","",IF(op!M633=0,0,op!M633))</f>
        <v/>
      </c>
      <c r="N745" s="860" t="str">
        <f>IF(K745="","",IF(op!N633=0,0,op!N633))</f>
        <v/>
      </c>
      <c r="O745" s="990" t="str">
        <f t="shared" si="366"/>
        <v/>
      </c>
      <c r="P745" s="991" t="str">
        <f t="shared" si="367"/>
        <v/>
      </c>
      <c r="Q745" s="991" t="str">
        <f t="shared" si="368"/>
        <v/>
      </c>
      <c r="R745" s="872"/>
      <c r="S745" s="934" t="str">
        <f t="shared" si="385"/>
        <v/>
      </c>
      <c r="T745" s="934" t="str">
        <f t="shared" si="386"/>
        <v/>
      </c>
      <c r="U745" s="1055" t="str">
        <f t="shared" si="371"/>
        <v/>
      </c>
      <c r="V745" s="6"/>
      <c r="Z745" s="979" t="str">
        <f t="shared" si="387"/>
        <v/>
      </c>
      <c r="AA745" s="980">
        <f>+tab!$C$156</f>
        <v>0.62</v>
      </c>
      <c r="AB745" s="981" t="e">
        <f t="shared" si="382"/>
        <v>#VALUE!</v>
      </c>
      <c r="AC745" s="981" t="e">
        <f t="shared" si="383"/>
        <v>#VALUE!</v>
      </c>
      <c r="AD745" s="981" t="e">
        <f t="shared" si="384"/>
        <v>#VALUE!</v>
      </c>
      <c r="AE745" s="982" t="e">
        <f t="shared" si="388"/>
        <v>#VALUE!</v>
      </c>
      <c r="AF745" s="982" t="e">
        <f t="shared" si="389"/>
        <v>#VALUE!</v>
      </c>
      <c r="AG745" s="983">
        <f>IF(H745&gt;8,tab!C$157,tab!C$160)</f>
        <v>0.5</v>
      </c>
      <c r="AH745" s="957">
        <f t="shared" si="390"/>
        <v>0</v>
      </c>
      <c r="AI745" s="957">
        <f t="shared" si="391"/>
        <v>0</v>
      </c>
      <c r="AJ745" s="984" t="e">
        <f t="shared" si="392"/>
        <v>#VALUE!</v>
      </c>
      <c r="AK745" s="960" t="e">
        <f t="shared" si="393"/>
        <v>#VALUE!</v>
      </c>
      <c r="AL745" s="959">
        <f t="shared" si="394"/>
        <v>30</v>
      </c>
      <c r="AM745" s="959">
        <f t="shared" si="380"/>
        <v>30</v>
      </c>
      <c r="AN745" s="985">
        <f t="shared" si="395"/>
        <v>0</v>
      </c>
      <c r="AU745" s="39"/>
      <c r="AV745" s="39"/>
    </row>
    <row r="746" spans="3:48" ht="13.15" customHeight="1" x14ac:dyDescent="0.2">
      <c r="C746" s="35"/>
      <c r="D746" s="175" t="str">
        <f>IF(op!D634=0,"",op!D634)</f>
        <v/>
      </c>
      <c r="E746" s="175" t="str">
        <f>IF(op!E634=0,"",op!E634)</f>
        <v/>
      </c>
      <c r="F746" s="175" t="str">
        <f>IF(op!F634=0,"",op!F634)</f>
        <v/>
      </c>
      <c r="G746" s="38" t="str">
        <f>IF(op!G634="","",op!G634+1)</f>
        <v/>
      </c>
      <c r="H746" s="1184" t="str">
        <f>IF(op!H634=0,"",op!H634)</f>
        <v/>
      </c>
      <c r="I746" s="38" t="str">
        <f>IF(op!I634=0,"",op!I634)</f>
        <v/>
      </c>
      <c r="J746" s="177" t="str">
        <f t="shared" si="365"/>
        <v/>
      </c>
      <c r="K746" s="1185" t="str">
        <f>IF(op!K634=0,0,op!K634)</f>
        <v/>
      </c>
      <c r="L746" s="872"/>
      <c r="M746" s="860" t="str">
        <f>IF(K746="","",IF(op!M634=0,0,op!M634))</f>
        <v/>
      </c>
      <c r="N746" s="860" t="str">
        <f>IF(K746="","",IF(op!N634=0,0,op!N634))</f>
        <v/>
      </c>
      <c r="O746" s="990" t="str">
        <f t="shared" si="366"/>
        <v/>
      </c>
      <c r="P746" s="991" t="str">
        <f t="shared" si="367"/>
        <v/>
      </c>
      <c r="Q746" s="991" t="str">
        <f t="shared" si="368"/>
        <v/>
      </c>
      <c r="R746" s="872"/>
      <c r="S746" s="934" t="str">
        <f t="shared" si="385"/>
        <v/>
      </c>
      <c r="T746" s="934" t="str">
        <f t="shared" si="386"/>
        <v/>
      </c>
      <c r="U746" s="1055" t="str">
        <f t="shared" si="371"/>
        <v/>
      </c>
      <c r="V746" s="6"/>
      <c r="Z746" s="979" t="str">
        <f t="shared" si="387"/>
        <v/>
      </c>
      <c r="AA746" s="980">
        <f>+tab!$C$156</f>
        <v>0.62</v>
      </c>
      <c r="AB746" s="981" t="e">
        <f t="shared" si="382"/>
        <v>#VALUE!</v>
      </c>
      <c r="AC746" s="981" t="e">
        <f t="shared" si="383"/>
        <v>#VALUE!</v>
      </c>
      <c r="AD746" s="981" t="e">
        <f t="shared" si="384"/>
        <v>#VALUE!</v>
      </c>
      <c r="AE746" s="982" t="e">
        <f t="shared" si="388"/>
        <v>#VALUE!</v>
      </c>
      <c r="AF746" s="982" t="e">
        <f t="shared" si="389"/>
        <v>#VALUE!</v>
      </c>
      <c r="AG746" s="983">
        <f>IF(H746&gt;8,tab!C$157,tab!C$160)</f>
        <v>0.5</v>
      </c>
      <c r="AH746" s="957">
        <f t="shared" si="390"/>
        <v>0</v>
      </c>
      <c r="AI746" s="957">
        <f t="shared" si="391"/>
        <v>0</v>
      </c>
      <c r="AJ746" s="984" t="e">
        <f t="shared" si="392"/>
        <v>#VALUE!</v>
      </c>
      <c r="AK746" s="960" t="e">
        <f t="shared" si="393"/>
        <v>#VALUE!</v>
      </c>
      <c r="AL746" s="959">
        <f t="shared" si="394"/>
        <v>30</v>
      </c>
      <c r="AM746" s="959">
        <f t="shared" si="380"/>
        <v>30</v>
      </c>
      <c r="AN746" s="985">
        <f t="shared" si="395"/>
        <v>0</v>
      </c>
      <c r="AU746" s="39"/>
      <c r="AV746" s="39"/>
    </row>
    <row r="747" spans="3:48" ht="13.15" customHeight="1" x14ac:dyDescent="0.2">
      <c r="C747" s="35"/>
      <c r="D747" s="175" t="str">
        <f>IF(op!D635=0,"",op!D635)</f>
        <v/>
      </c>
      <c r="E747" s="175" t="str">
        <f>IF(op!E635=0,"",op!E635)</f>
        <v/>
      </c>
      <c r="F747" s="175" t="str">
        <f>IF(op!F635=0,"",op!F635)</f>
        <v/>
      </c>
      <c r="G747" s="38" t="str">
        <f>IF(op!G635="","",op!G635+1)</f>
        <v/>
      </c>
      <c r="H747" s="1184" t="str">
        <f>IF(op!H635=0,"",op!H635)</f>
        <v/>
      </c>
      <c r="I747" s="38" t="str">
        <f>IF(op!I635=0,"",op!I635)</f>
        <v/>
      </c>
      <c r="J747" s="177" t="str">
        <f t="shared" si="365"/>
        <v/>
      </c>
      <c r="K747" s="1185" t="str">
        <f>IF(op!K635=0,0,op!K635)</f>
        <v/>
      </c>
      <c r="L747" s="872"/>
      <c r="M747" s="860" t="str">
        <f>IF(K747="","",IF(op!M635=0,0,op!M635))</f>
        <v/>
      </c>
      <c r="N747" s="860" t="str">
        <f>IF(K747="","",IF(op!N635=0,0,op!N635))</f>
        <v/>
      </c>
      <c r="O747" s="990" t="str">
        <f t="shared" si="366"/>
        <v/>
      </c>
      <c r="P747" s="991" t="str">
        <f t="shared" si="367"/>
        <v/>
      </c>
      <c r="Q747" s="991" t="str">
        <f t="shared" si="368"/>
        <v/>
      </c>
      <c r="R747" s="872"/>
      <c r="S747" s="934" t="str">
        <f t="shared" si="385"/>
        <v/>
      </c>
      <c r="T747" s="934" t="str">
        <f t="shared" si="386"/>
        <v/>
      </c>
      <c r="U747" s="1055" t="str">
        <f t="shared" si="371"/>
        <v/>
      </c>
      <c r="V747" s="6"/>
      <c r="Z747" s="979" t="str">
        <f t="shared" si="387"/>
        <v/>
      </c>
      <c r="AA747" s="980">
        <f>+tab!$C$156</f>
        <v>0.62</v>
      </c>
      <c r="AB747" s="981" t="e">
        <f t="shared" si="382"/>
        <v>#VALUE!</v>
      </c>
      <c r="AC747" s="981" t="e">
        <f t="shared" si="383"/>
        <v>#VALUE!</v>
      </c>
      <c r="AD747" s="981" t="e">
        <f t="shared" si="384"/>
        <v>#VALUE!</v>
      </c>
      <c r="AE747" s="982" t="e">
        <f t="shared" si="388"/>
        <v>#VALUE!</v>
      </c>
      <c r="AF747" s="982" t="e">
        <f t="shared" si="389"/>
        <v>#VALUE!</v>
      </c>
      <c r="AG747" s="983">
        <f>IF(H747&gt;8,tab!C$157,tab!C$160)</f>
        <v>0.5</v>
      </c>
      <c r="AH747" s="957">
        <f t="shared" si="390"/>
        <v>0</v>
      </c>
      <c r="AI747" s="957">
        <f t="shared" si="391"/>
        <v>0</v>
      </c>
      <c r="AJ747" s="984" t="e">
        <f t="shared" si="392"/>
        <v>#VALUE!</v>
      </c>
      <c r="AK747" s="960" t="e">
        <f t="shared" si="393"/>
        <v>#VALUE!</v>
      </c>
      <c r="AL747" s="959">
        <f t="shared" si="394"/>
        <v>30</v>
      </c>
      <c r="AM747" s="959">
        <f t="shared" si="380"/>
        <v>30</v>
      </c>
      <c r="AN747" s="985">
        <f t="shared" si="395"/>
        <v>0</v>
      </c>
      <c r="AU747" s="39"/>
      <c r="AV747" s="39"/>
    </row>
    <row r="748" spans="3:48" ht="13.15" customHeight="1" x14ac:dyDescent="0.2">
      <c r="C748" s="35"/>
      <c r="D748" s="175" t="str">
        <f>IF(op!D636=0,"",op!D636)</f>
        <v/>
      </c>
      <c r="E748" s="175" t="str">
        <f>IF(op!E636=0,"",op!E636)</f>
        <v/>
      </c>
      <c r="F748" s="175" t="str">
        <f>IF(op!F636=0,"",op!F636)</f>
        <v/>
      </c>
      <c r="G748" s="38" t="str">
        <f>IF(op!G636="","",op!G636+1)</f>
        <v/>
      </c>
      <c r="H748" s="1184" t="str">
        <f>IF(op!H636=0,"",op!H636)</f>
        <v/>
      </c>
      <c r="I748" s="38" t="str">
        <f>IF(op!I636=0,"",op!I636)</f>
        <v/>
      </c>
      <c r="J748" s="177" t="str">
        <f t="shared" si="365"/>
        <v/>
      </c>
      <c r="K748" s="1185" t="str">
        <f>IF(op!K636=0,0,op!K636)</f>
        <v/>
      </c>
      <c r="L748" s="872"/>
      <c r="M748" s="860" t="str">
        <f>IF(K748="","",IF(op!M636=0,0,op!M636))</f>
        <v/>
      </c>
      <c r="N748" s="860" t="str">
        <f>IF(K748="","",IF(op!N636=0,0,op!N636))</f>
        <v/>
      </c>
      <c r="O748" s="990" t="str">
        <f t="shared" si="366"/>
        <v/>
      </c>
      <c r="P748" s="991" t="str">
        <f t="shared" si="367"/>
        <v/>
      </c>
      <c r="Q748" s="991" t="str">
        <f t="shared" si="368"/>
        <v/>
      </c>
      <c r="R748" s="872"/>
      <c r="S748" s="934" t="str">
        <f t="shared" si="385"/>
        <v/>
      </c>
      <c r="T748" s="934" t="str">
        <f t="shared" si="386"/>
        <v/>
      </c>
      <c r="U748" s="1055" t="str">
        <f t="shared" si="371"/>
        <v/>
      </c>
      <c r="V748" s="6"/>
      <c r="Z748" s="979" t="str">
        <f t="shared" si="387"/>
        <v/>
      </c>
      <c r="AA748" s="980">
        <f>+tab!$C$156</f>
        <v>0.62</v>
      </c>
      <c r="AB748" s="981" t="e">
        <f t="shared" si="382"/>
        <v>#VALUE!</v>
      </c>
      <c r="AC748" s="981" t="e">
        <f t="shared" si="383"/>
        <v>#VALUE!</v>
      </c>
      <c r="AD748" s="981" t="e">
        <f t="shared" si="384"/>
        <v>#VALUE!</v>
      </c>
      <c r="AE748" s="982" t="e">
        <f t="shared" si="388"/>
        <v>#VALUE!</v>
      </c>
      <c r="AF748" s="982" t="e">
        <f t="shared" si="389"/>
        <v>#VALUE!</v>
      </c>
      <c r="AG748" s="983">
        <f>IF(H748&gt;8,tab!C$157,tab!C$160)</f>
        <v>0.5</v>
      </c>
      <c r="AH748" s="957">
        <f t="shared" si="390"/>
        <v>0</v>
      </c>
      <c r="AI748" s="957">
        <f t="shared" si="391"/>
        <v>0</v>
      </c>
      <c r="AJ748" s="984" t="e">
        <f t="shared" si="392"/>
        <v>#VALUE!</v>
      </c>
      <c r="AK748" s="960" t="e">
        <f t="shared" si="393"/>
        <v>#VALUE!</v>
      </c>
      <c r="AL748" s="959">
        <f t="shared" si="394"/>
        <v>30</v>
      </c>
      <c r="AM748" s="959">
        <f t="shared" si="380"/>
        <v>30</v>
      </c>
      <c r="AN748" s="985">
        <f t="shared" si="395"/>
        <v>0</v>
      </c>
      <c r="AU748" s="39"/>
      <c r="AV748" s="39"/>
    </row>
    <row r="749" spans="3:48" ht="13.15" customHeight="1" x14ac:dyDescent="0.2">
      <c r="C749" s="35"/>
      <c r="D749" s="175" t="str">
        <f>IF(op!D637=0,"",op!D637)</f>
        <v/>
      </c>
      <c r="E749" s="175" t="str">
        <f>IF(op!E637=0,"",op!E637)</f>
        <v/>
      </c>
      <c r="F749" s="175" t="str">
        <f>IF(op!F637=0,"",op!F637)</f>
        <v/>
      </c>
      <c r="G749" s="38" t="str">
        <f>IF(op!G637="","",op!G637+1)</f>
        <v/>
      </c>
      <c r="H749" s="1184" t="str">
        <f>IF(op!H637=0,"",op!H637)</f>
        <v/>
      </c>
      <c r="I749" s="38" t="str">
        <f>IF(op!I637=0,"",op!I637)</f>
        <v/>
      </c>
      <c r="J749" s="177" t="str">
        <f t="shared" si="365"/>
        <v/>
      </c>
      <c r="K749" s="1185" t="str">
        <f>IF(op!K637=0,0,op!K637)</f>
        <v/>
      </c>
      <c r="L749" s="872"/>
      <c r="M749" s="860" t="str">
        <f>IF(K749="","",IF(op!M637=0,0,op!M637))</f>
        <v/>
      </c>
      <c r="N749" s="860" t="str">
        <f>IF(K749="","",IF(op!N637=0,0,op!N637))</f>
        <v/>
      </c>
      <c r="O749" s="990" t="str">
        <f t="shared" si="366"/>
        <v/>
      </c>
      <c r="P749" s="991" t="str">
        <f t="shared" si="367"/>
        <v/>
      </c>
      <c r="Q749" s="991" t="str">
        <f t="shared" si="368"/>
        <v/>
      </c>
      <c r="R749" s="872"/>
      <c r="S749" s="934" t="str">
        <f t="shared" si="385"/>
        <v/>
      </c>
      <c r="T749" s="934" t="str">
        <f t="shared" si="386"/>
        <v/>
      </c>
      <c r="U749" s="1055" t="str">
        <f t="shared" si="371"/>
        <v/>
      </c>
      <c r="V749" s="6"/>
      <c r="Z749" s="979" t="str">
        <f t="shared" si="387"/>
        <v/>
      </c>
      <c r="AA749" s="980">
        <f>+tab!$C$156</f>
        <v>0.62</v>
      </c>
      <c r="AB749" s="981" t="e">
        <f t="shared" si="382"/>
        <v>#VALUE!</v>
      </c>
      <c r="AC749" s="981" t="e">
        <f t="shared" si="383"/>
        <v>#VALUE!</v>
      </c>
      <c r="AD749" s="981" t="e">
        <f t="shared" si="384"/>
        <v>#VALUE!</v>
      </c>
      <c r="AE749" s="982" t="e">
        <f t="shared" si="388"/>
        <v>#VALUE!</v>
      </c>
      <c r="AF749" s="982" t="e">
        <f t="shared" si="389"/>
        <v>#VALUE!</v>
      </c>
      <c r="AG749" s="983">
        <f>IF(H749&gt;8,tab!C$157,tab!C$160)</f>
        <v>0.5</v>
      </c>
      <c r="AH749" s="957">
        <f t="shared" si="390"/>
        <v>0</v>
      </c>
      <c r="AI749" s="957">
        <f t="shared" si="391"/>
        <v>0</v>
      </c>
      <c r="AJ749" s="984" t="e">
        <f t="shared" si="392"/>
        <v>#VALUE!</v>
      </c>
      <c r="AK749" s="960" t="e">
        <f t="shared" si="393"/>
        <v>#VALUE!</v>
      </c>
      <c r="AL749" s="959">
        <f t="shared" si="394"/>
        <v>30</v>
      </c>
      <c r="AM749" s="959">
        <f t="shared" si="380"/>
        <v>30</v>
      </c>
      <c r="AN749" s="985">
        <f t="shared" si="395"/>
        <v>0</v>
      </c>
      <c r="AU749" s="39"/>
      <c r="AV749" s="39"/>
    </row>
    <row r="750" spans="3:48" ht="13.15" customHeight="1" x14ac:dyDescent="0.2">
      <c r="C750" s="35"/>
      <c r="D750" s="175" t="str">
        <f>IF(op!D638=0,"",op!D638)</f>
        <v/>
      </c>
      <c r="E750" s="175" t="str">
        <f>IF(op!E638=0,"",op!E638)</f>
        <v/>
      </c>
      <c r="F750" s="175" t="str">
        <f>IF(op!F638=0,"",op!F638)</f>
        <v/>
      </c>
      <c r="G750" s="38" t="str">
        <f>IF(op!G638="","",op!G638+1)</f>
        <v/>
      </c>
      <c r="H750" s="1184" t="str">
        <f>IF(op!H638=0,"",op!H638)</f>
        <v/>
      </c>
      <c r="I750" s="38" t="str">
        <f>IF(op!I638=0,"",op!I638)</f>
        <v/>
      </c>
      <c r="J750" s="177" t="str">
        <f t="shared" si="365"/>
        <v/>
      </c>
      <c r="K750" s="1185" t="str">
        <f>IF(op!K638=0,0,op!K638)</f>
        <v/>
      </c>
      <c r="L750" s="872"/>
      <c r="M750" s="860" t="str">
        <f>IF(K750="","",IF(op!M638=0,0,op!M638))</f>
        <v/>
      </c>
      <c r="N750" s="860" t="str">
        <f>IF(K750="","",IF(op!N638=0,0,op!N638))</f>
        <v/>
      </c>
      <c r="O750" s="990" t="str">
        <f t="shared" si="366"/>
        <v/>
      </c>
      <c r="P750" s="991" t="str">
        <f t="shared" si="367"/>
        <v/>
      </c>
      <c r="Q750" s="991" t="str">
        <f t="shared" si="368"/>
        <v/>
      </c>
      <c r="R750" s="872"/>
      <c r="S750" s="934" t="str">
        <f t="shared" si="385"/>
        <v/>
      </c>
      <c r="T750" s="934" t="str">
        <f t="shared" si="386"/>
        <v/>
      </c>
      <c r="U750" s="1055" t="str">
        <f t="shared" si="371"/>
        <v/>
      </c>
      <c r="V750" s="6"/>
      <c r="Z750" s="979" t="str">
        <f t="shared" si="387"/>
        <v/>
      </c>
      <c r="AA750" s="980">
        <f>+tab!$C$156</f>
        <v>0.62</v>
      </c>
      <c r="AB750" s="981" t="e">
        <f t="shared" si="382"/>
        <v>#VALUE!</v>
      </c>
      <c r="AC750" s="981" t="e">
        <f t="shared" si="383"/>
        <v>#VALUE!</v>
      </c>
      <c r="AD750" s="981" t="e">
        <f t="shared" si="384"/>
        <v>#VALUE!</v>
      </c>
      <c r="AE750" s="982" t="e">
        <f t="shared" si="388"/>
        <v>#VALUE!</v>
      </c>
      <c r="AF750" s="982" t="e">
        <f t="shared" si="389"/>
        <v>#VALUE!</v>
      </c>
      <c r="AG750" s="983">
        <f>IF(H750&gt;8,tab!C$157,tab!C$160)</f>
        <v>0.5</v>
      </c>
      <c r="AH750" s="957">
        <f t="shared" si="390"/>
        <v>0</v>
      </c>
      <c r="AI750" s="957">
        <f t="shared" si="391"/>
        <v>0</v>
      </c>
      <c r="AJ750" s="984" t="e">
        <f t="shared" si="392"/>
        <v>#VALUE!</v>
      </c>
      <c r="AK750" s="960" t="e">
        <f t="shared" si="393"/>
        <v>#VALUE!</v>
      </c>
      <c r="AL750" s="959">
        <f t="shared" si="394"/>
        <v>30</v>
      </c>
      <c r="AM750" s="959">
        <f t="shared" si="380"/>
        <v>30</v>
      </c>
      <c r="AN750" s="985">
        <f t="shared" si="395"/>
        <v>0</v>
      </c>
      <c r="AU750" s="39"/>
      <c r="AV750" s="39"/>
    </row>
    <row r="751" spans="3:48" ht="13.15" customHeight="1" x14ac:dyDescent="0.2">
      <c r="C751" s="35"/>
      <c r="D751" s="175" t="str">
        <f>IF(op!D639=0,"",op!D639)</f>
        <v/>
      </c>
      <c r="E751" s="175" t="str">
        <f>IF(op!E639=0,"",op!E639)</f>
        <v/>
      </c>
      <c r="F751" s="175" t="str">
        <f>IF(op!F639=0,"",op!F639)</f>
        <v/>
      </c>
      <c r="G751" s="38" t="str">
        <f>IF(op!G639="","",op!G639+1)</f>
        <v/>
      </c>
      <c r="H751" s="1184" t="str">
        <f>IF(op!H639=0,"",op!H639)</f>
        <v/>
      </c>
      <c r="I751" s="38" t="str">
        <f>IF(op!I639=0,"",op!I639)</f>
        <v/>
      </c>
      <c r="J751" s="177" t="str">
        <f t="shared" si="365"/>
        <v/>
      </c>
      <c r="K751" s="1185" t="str">
        <f>IF(op!K639=0,0,op!K639)</f>
        <v/>
      </c>
      <c r="L751" s="872"/>
      <c r="M751" s="860" t="str">
        <f>IF(K751="","",IF(op!M639=0,0,op!M639))</f>
        <v/>
      </c>
      <c r="N751" s="860" t="str">
        <f>IF(K751="","",IF(op!N639=0,0,op!N639))</f>
        <v/>
      </c>
      <c r="O751" s="990" t="str">
        <f t="shared" si="366"/>
        <v/>
      </c>
      <c r="P751" s="991" t="str">
        <f t="shared" si="367"/>
        <v/>
      </c>
      <c r="Q751" s="991" t="str">
        <f t="shared" si="368"/>
        <v/>
      </c>
      <c r="R751" s="872"/>
      <c r="S751" s="934" t="str">
        <f t="shared" si="385"/>
        <v/>
      </c>
      <c r="T751" s="934" t="str">
        <f t="shared" si="386"/>
        <v/>
      </c>
      <c r="U751" s="1055" t="str">
        <f t="shared" si="371"/>
        <v/>
      </c>
      <c r="V751" s="6"/>
      <c r="Z751" s="979" t="str">
        <f t="shared" si="387"/>
        <v/>
      </c>
      <c r="AA751" s="980">
        <f>+tab!$C$156</f>
        <v>0.62</v>
      </c>
      <c r="AB751" s="981" t="e">
        <f t="shared" si="382"/>
        <v>#VALUE!</v>
      </c>
      <c r="AC751" s="981" t="e">
        <f t="shared" si="383"/>
        <v>#VALUE!</v>
      </c>
      <c r="AD751" s="981" t="e">
        <f t="shared" si="384"/>
        <v>#VALUE!</v>
      </c>
      <c r="AE751" s="982" t="e">
        <f t="shared" si="388"/>
        <v>#VALUE!</v>
      </c>
      <c r="AF751" s="982" t="e">
        <f t="shared" si="389"/>
        <v>#VALUE!</v>
      </c>
      <c r="AG751" s="983">
        <f>IF(H751&gt;8,tab!C$157,tab!C$160)</f>
        <v>0.5</v>
      </c>
      <c r="AH751" s="957">
        <f t="shared" si="390"/>
        <v>0</v>
      </c>
      <c r="AI751" s="957">
        <f t="shared" si="391"/>
        <v>0</v>
      </c>
      <c r="AJ751" s="984" t="e">
        <f t="shared" si="392"/>
        <v>#VALUE!</v>
      </c>
      <c r="AK751" s="960" t="e">
        <f t="shared" si="393"/>
        <v>#VALUE!</v>
      </c>
      <c r="AL751" s="959">
        <f t="shared" si="394"/>
        <v>30</v>
      </c>
      <c r="AM751" s="959">
        <f t="shared" si="380"/>
        <v>30</v>
      </c>
      <c r="AN751" s="985">
        <f t="shared" si="395"/>
        <v>0</v>
      </c>
      <c r="AU751" s="39"/>
      <c r="AV751" s="39"/>
    </row>
    <row r="752" spans="3:48" ht="13.15" customHeight="1" x14ac:dyDescent="0.2">
      <c r="C752" s="35"/>
      <c r="D752" s="175" t="str">
        <f>IF(op!D640=0,"",op!D640)</f>
        <v/>
      </c>
      <c r="E752" s="175" t="str">
        <f>IF(op!E640=0,"",op!E640)</f>
        <v/>
      </c>
      <c r="F752" s="175" t="str">
        <f>IF(op!F640=0,"",op!F640)</f>
        <v/>
      </c>
      <c r="G752" s="38" t="str">
        <f>IF(op!G640="","",op!G640+1)</f>
        <v/>
      </c>
      <c r="H752" s="1184" t="str">
        <f>IF(op!H640=0,"",op!H640)</f>
        <v/>
      </c>
      <c r="I752" s="38" t="str">
        <f>IF(op!I640=0,"",op!I640)</f>
        <v/>
      </c>
      <c r="J752" s="177" t="str">
        <f t="shared" ref="J752:J787" si="396">IF(E752="","",IF(J640=VLOOKUP(I752,Schaal2014,22,FALSE),J640,J640+1))</f>
        <v/>
      </c>
      <c r="K752" s="1185" t="str">
        <f>IF(op!K640=0,0,op!K640)</f>
        <v/>
      </c>
      <c r="L752" s="872"/>
      <c r="M752" s="860" t="str">
        <f>IF(K752="","",IF(op!M640=0,0,op!M640))</f>
        <v/>
      </c>
      <c r="N752" s="860" t="str">
        <f>IF(K752="","",IF(op!N640=0,0,op!N640))</f>
        <v/>
      </c>
      <c r="O752" s="990" t="str">
        <f t="shared" ref="O752:O787" si="397">IF(K752="","",IF(K752*40&gt;40,40,K752*40))</f>
        <v/>
      </c>
      <c r="P752" s="991" t="str">
        <f t="shared" ref="P752:P787" si="398">IF(I752="","",IF(J752&lt;4,IF(40*K752&gt;40,40,40*K752),0))</f>
        <v/>
      </c>
      <c r="Q752" s="991" t="str">
        <f t="shared" ref="Q752:Q787" si="399">IF(K752="","",SUM(M752:P752))</f>
        <v/>
      </c>
      <c r="R752" s="872"/>
      <c r="S752" s="934" t="str">
        <f t="shared" ref="S752:S787" si="400">IF(K752="","",(1659*K752-Q752)*AC752)</f>
        <v/>
      </c>
      <c r="T752" s="934" t="str">
        <f t="shared" ref="T752:T787" si="401">IF(K752="","",(Q752*AD752)+AB752*(AE752+AF752*(1-AG752)))</f>
        <v/>
      </c>
      <c r="U752" s="1055" t="str">
        <f t="shared" ref="U752:U787" si="402">IF(K752="","",SUM(S752:T752))</f>
        <v/>
      </c>
      <c r="V752" s="6"/>
      <c r="Z752" s="979" t="str">
        <f t="shared" ref="Z752:Z787" si="403">IF(I752="","",VLOOKUP(I752,Schaal2014,J752+1,FALSE))</f>
        <v/>
      </c>
      <c r="AA752" s="980">
        <f>+tab!$C$156</f>
        <v>0.62</v>
      </c>
      <c r="AB752" s="981" t="e">
        <f t="shared" si="382"/>
        <v>#VALUE!</v>
      </c>
      <c r="AC752" s="981" t="e">
        <f t="shared" si="383"/>
        <v>#VALUE!</v>
      </c>
      <c r="AD752" s="981" t="e">
        <f t="shared" si="384"/>
        <v>#VALUE!</v>
      </c>
      <c r="AE752" s="982" t="e">
        <f t="shared" ref="AE752:AE787" si="404">O752+P752</f>
        <v>#VALUE!</v>
      </c>
      <c r="AF752" s="982" t="e">
        <f t="shared" ref="AF752:AF787" si="405">M752+N752</f>
        <v>#VALUE!</v>
      </c>
      <c r="AG752" s="983">
        <f>IF(H752&gt;8,tab!C$157,tab!C$160)</f>
        <v>0.5</v>
      </c>
      <c r="AH752" s="957">
        <f t="shared" ref="AH752:AH787" si="406">IF(G752&lt;25,0,IF(G752=25,25,IF(G752&lt;40,0,IF(G752=40,40,IF(G752&gt;=40,0)))))</f>
        <v>0</v>
      </c>
      <c r="AI752" s="957">
        <f t="shared" ref="AI752:AI783" si="407">IF(AH752=25,Z752*1.08*K752/2,IF(AH752=40,Z752*1.08*K752,IF(AH752=0,0)))</f>
        <v>0</v>
      </c>
      <c r="AJ752" s="984" t="e">
        <f t="shared" ref="AJ752:AJ787" si="408">DATE(YEAR($E$345),MONTH(H752),DAY(H752))&gt;$E$345</f>
        <v>#VALUE!</v>
      </c>
      <c r="AK752" s="960" t="e">
        <f t="shared" ref="AK752:AK783" si="409">YEAR($E$681)-YEAR(H752)-AJ752</f>
        <v>#VALUE!</v>
      </c>
      <c r="AL752" s="959">
        <f t="shared" ref="AL752:AL783" si="410">IF((H752=""),30,AK752)</f>
        <v>30</v>
      </c>
      <c r="AM752" s="959">
        <f t="shared" si="380"/>
        <v>30</v>
      </c>
      <c r="AN752" s="985">
        <f t="shared" ref="AN752:AN783" si="411">(AM752*(SUM(K752:K752)))</f>
        <v>0</v>
      </c>
      <c r="AU752" s="39"/>
      <c r="AV752" s="39"/>
    </row>
    <row r="753" spans="3:48" ht="13.15" customHeight="1" x14ac:dyDescent="0.2">
      <c r="C753" s="35"/>
      <c r="D753" s="175" t="str">
        <f>IF(op!D641=0,"",op!D641)</f>
        <v/>
      </c>
      <c r="E753" s="175" t="str">
        <f>IF(op!E641=0,"",op!E641)</f>
        <v/>
      </c>
      <c r="F753" s="175" t="str">
        <f>IF(op!F641=0,"",op!F641)</f>
        <v/>
      </c>
      <c r="G753" s="38" t="str">
        <f>IF(op!G641="","",op!G641+1)</f>
        <v/>
      </c>
      <c r="H753" s="1184" t="str">
        <f>IF(op!H641=0,"",op!H641)</f>
        <v/>
      </c>
      <c r="I753" s="38" t="str">
        <f>IF(op!I641=0,"",op!I641)</f>
        <v/>
      </c>
      <c r="J753" s="177" t="str">
        <f t="shared" si="396"/>
        <v/>
      </c>
      <c r="K753" s="1185" t="str">
        <f>IF(op!K641=0,0,op!K641)</f>
        <v/>
      </c>
      <c r="L753" s="872"/>
      <c r="M753" s="860" t="str">
        <f>IF(K753="","",IF(op!M641=0,0,op!M641))</f>
        <v/>
      </c>
      <c r="N753" s="860" t="str">
        <f>IF(K753="","",IF(op!N641=0,0,op!N641))</f>
        <v/>
      </c>
      <c r="O753" s="990" t="str">
        <f t="shared" si="397"/>
        <v/>
      </c>
      <c r="P753" s="991" t="str">
        <f t="shared" si="398"/>
        <v/>
      </c>
      <c r="Q753" s="991" t="str">
        <f t="shared" si="399"/>
        <v/>
      </c>
      <c r="R753" s="872"/>
      <c r="S753" s="934" t="str">
        <f t="shared" si="400"/>
        <v/>
      </c>
      <c r="T753" s="934" t="str">
        <f t="shared" si="401"/>
        <v/>
      </c>
      <c r="U753" s="1055" t="str">
        <f t="shared" si="402"/>
        <v/>
      </c>
      <c r="V753" s="6"/>
      <c r="Z753" s="979" t="str">
        <f t="shared" si="403"/>
        <v/>
      </c>
      <c r="AA753" s="980">
        <f>+tab!$C$156</f>
        <v>0.62</v>
      </c>
      <c r="AB753" s="981" t="e">
        <f t="shared" ref="AB753:AB787" si="412">Z753*12/1659</f>
        <v>#VALUE!</v>
      </c>
      <c r="AC753" s="981" t="e">
        <f t="shared" ref="AC753:AC787" si="413">Z753*12*(1+AA753)/1659</f>
        <v>#VALUE!</v>
      </c>
      <c r="AD753" s="981" t="e">
        <f t="shared" ref="AD753:AD787" si="414">AC753-AB753</f>
        <v>#VALUE!</v>
      </c>
      <c r="AE753" s="982" t="e">
        <f t="shared" si="404"/>
        <v>#VALUE!</v>
      </c>
      <c r="AF753" s="982" t="e">
        <f t="shared" si="405"/>
        <v>#VALUE!</v>
      </c>
      <c r="AG753" s="983">
        <f>IF(H753&gt;8,tab!C$157,tab!C$160)</f>
        <v>0.5</v>
      </c>
      <c r="AH753" s="957">
        <f t="shared" si="406"/>
        <v>0</v>
      </c>
      <c r="AI753" s="957">
        <f t="shared" si="407"/>
        <v>0</v>
      </c>
      <c r="AJ753" s="984" t="e">
        <f t="shared" si="408"/>
        <v>#VALUE!</v>
      </c>
      <c r="AK753" s="960" t="e">
        <f t="shared" si="409"/>
        <v>#VALUE!</v>
      </c>
      <c r="AL753" s="959">
        <f t="shared" si="410"/>
        <v>30</v>
      </c>
      <c r="AM753" s="959">
        <f t="shared" si="380"/>
        <v>30</v>
      </c>
      <c r="AN753" s="985">
        <f t="shared" si="411"/>
        <v>0</v>
      </c>
      <c r="AU753" s="39"/>
      <c r="AV753" s="39"/>
    </row>
    <row r="754" spans="3:48" ht="13.15" customHeight="1" x14ac:dyDescent="0.2">
      <c r="C754" s="35"/>
      <c r="D754" s="175" t="str">
        <f>IF(op!D642=0,"",op!D642)</f>
        <v/>
      </c>
      <c r="E754" s="175" t="str">
        <f>IF(op!E642=0,"",op!E642)</f>
        <v/>
      </c>
      <c r="F754" s="175" t="str">
        <f>IF(op!F642=0,"",op!F642)</f>
        <v/>
      </c>
      <c r="G754" s="38" t="str">
        <f>IF(op!G642="","",op!G642+1)</f>
        <v/>
      </c>
      <c r="H754" s="1184" t="str">
        <f>IF(op!H642=0,"",op!H642)</f>
        <v/>
      </c>
      <c r="I754" s="38" t="str">
        <f>IF(op!I642=0,"",op!I642)</f>
        <v/>
      </c>
      <c r="J754" s="177" t="str">
        <f t="shared" si="396"/>
        <v/>
      </c>
      <c r="K754" s="1185" t="str">
        <f>IF(op!K642=0,0,op!K642)</f>
        <v/>
      </c>
      <c r="L754" s="872"/>
      <c r="M754" s="860" t="str">
        <f>IF(K754="","",IF(op!M642=0,0,op!M642))</f>
        <v/>
      </c>
      <c r="N754" s="860" t="str">
        <f>IF(K754="","",IF(op!N642=0,0,op!N642))</f>
        <v/>
      </c>
      <c r="O754" s="990" t="str">
        <f t="shared" si="397"/>
        <v/>
      </c>
      <c r="P754" s="991" t="str">
        <f t="shared" si="398"/>
        <v/>
      </c>
      <c r="Q754" s="991" t="str">
        <f t="shared" si="399"/>
        <v/>
      </c>
      <c r="R754" s="872"/>
      <c r="S754" s="934" t="str">
        <f t="shared" si="400"/>
        <v/>
      </c>
      <c r="T754" s="934" t="str">
        <f t="shared" si="401"/>
        <v/>
      </c>
      <c r="U754" s="1055" t="str">
        <f t="shared" si="402"/>
        <v/>
      </c>
      <c r="V754" s="6"/>
      <c r="Z754" s="979" t="str">
        <f t="shared" si="403"/>
        <v/>
      </c>
      <c r="AA754" s="980">
        <f>+tab!$C$156</f>
        <v>0.62</v>
      </c>
      <c r="AB754" s="981" t="e">
        <f t="shared" si="412"/>
        <v>#VALUE!</v>
      </c>
      <c r="AC754" s="981" t="e">
        <f t="shared" si="413"/>
        <v>#VALUE!</v>
      </c>
      <c r="AD754" s="981" t="e">
        <f t="shared" si="414"/>
        <v>#VALUE!</v>
      </c>
      <c r="AE754" s="982" t="e">
        <f t="shared" si="404"/>
        <v>#VALUE!</v>
      </c>
      <c r="AF754" s="982" t="e">
        <f t="shared" si="405"/>
        <v>#VALUE!</v>
      </c>
      <c r="AG754" s="983">
        <f>IF(H754&gt;8,tab!C$157,tab!C$160)</f>
        <v>0.5</v>
      </c>
      <c r="AH754" s="957">
        <f t="shared" si="406"/>
        <v>0</v>
      </c>
      <c r="AI754" s="957">
        <f t="shared" si="407"/>
        <v>0</v>
      </c>
      <c r="AJ754" s="984" t="e">
        <f t="shared" si="408"/>
        <v>#VALUE!</v>
      </c>
      <c r="AK754" s="960" t="e">
        <f t="shared" si="409"/>
        <v>#VALUE!</v>
      </c>
      <c r="AL754" s="959">
        <f t="shared" si="410"/>
        <v>30</v>
      </c>
      <c r="AM754" s="959">
        <f t="shared" si="380"/>
        <v>30</v>
      </c>
      <c r="AN754" s="985">
        <f t="shared" si="411"/>
        <v>0</v>
      </c>
      <c r="AU754" s="39"/>
      <c r="AV754" s="39"/>
    </row>
    <row r="755" spans="3:48" ht="13.15" customHeight="1" x14ac:dyDescent="0.2">
      <c r="C755" s="35"/>
      <c r="D755" s="175" t="str">
        <f>IF(op!D643=0,"",op!D643)</f>
        <v/>
      </c>
      <c r="E755" s="175" t="str">
        <f>IF(op!E643=0,"",op!E643)</f>
        <v/>
      </c>
      <c r="F755" s="175" t="str">
        <f>IF(op!F643=0,"",op!F643)</f>
        <v/>
      </c>
      <c r="G755" s="38" t="str">
        <f>IF(op!G643="","",op!G643+1)</f>
        <v/>
      </c>
      <c r="H755" s="1184" t="str">
        <f>IF(op!H643=0,"",op!H643)</f>
        <v/>
      </c>
      <c r="I755" s="38" t="str">
        <f>IF(op!I643=0,"",op!I643)</f>
        <v/>
      </c>
      <c r="J755" s="177" t="str">
        <f t="shared" si="396"/>
        <v/>
      </c>
      <c r="K755" s="1185" t="str">
        <f>IF(op!K643=0,0,op!K643)</f>
        <v/>
      </c>
      <c r="L755" s="872"/>
      <c r="M755" s="860" t="str">
        <f>IF(K755="","",IF(op!M643=0,0,op!M643))</f>
        <v/>
      </c>
      <c r="N755" s="860" t="str">
        <f>IF(K755="","",IF(op!N643=0,0,op!N643))</f>
        <v/>
      </c>
      <c r="O755" s="990" t="str">
        <f t="shared" si="397"/>
        <v/>
      </c>
      <c r="P755" s="991" t="str">
        <f t="shared" si="398"/>
        <v/>
      </c>
      <c r="Q755" s="991" t="str">
        <f t="shared" si="399"/>
        <v/>
      </c>
      <c r="R755" s="872"/>
      <c r="S755" s="934" t="str">
        <f t="shared" si="400"/>
        <v/>
      </c>
      <c r="T755" s="934" t="str">
        <f t="shared" si="401"/>
        <v/>
      </c>
      <c r="U755" s="1055" t="str">
        <f t="shared" si="402"/>
        <v/>
      </c>
      <c r="V755" s="6"/>
      <c r="Z755" s="979" t="str">
        <f t="shared" si="403"/>
        <v/>
      </c>
      <c r="AA755" s="980">
        <f>+tab!$C$156</f>
        <v>0.62</v>
      </c>
      <c r="AB755" s="981" t="e">
        <f t="shared" si="412"/>
        <v>#VALUE!</v>
      </c>
      <c r="AC755" s="981" t="e">
        <f t="shared" si="413"/>
        <v>#VALUE!</v>
      </c>
      <c r="AD755" s="981" t="e">
        <f t="shared" si="414"/>
        <v>#VALUE!</v>
      </c>
      <c r="AE755" s="982" t="e">
        <f t="shared" si="404"/>
        <v>#VALUE!</v>
      </c>
      <c r="AF755" s="982" t="e">
        <f t="shared" si="405"/>
        <v>#VALUE!</v>
      </c>
      <c r="AG755" s="983">
        <f>IF(H755&gt;8,tab!C$157,tab!C$160)</f>
        <v>0.5</v>
      </c>
      <c r="AH755" s="957">
        <f t="shared" si="406"/>
        <v>0</v>
      </c>
      <c r="AI755" s="957">
        <f t="shared" si="407"/>
        <v>0</v>
      </c>
      <c r="AJ755" s="984" t="e">
        <f t="shared" si="408"/>
        <v>#VALUE!</v>
      </c>
      <c r="AK755" s="960" t="e">
        <f t="shared" si="409"/>
        <v>#VALUE!</v>
      </c>
      <c r="AL755" s="959">
        <f t="shared" si="410"/>
        <v>30</v>
      </c>
      <c r="AM755" s="959">
        <f t="shared" si="380"/>
        <v>30</v>
      </c>
      <c r="AN755" s="985">
        <f t="shared" si="411"/>
        <v>0</v>
      </c>
      <c r="AU755" s="39"/>
      <c r="AV755" s="39"/>
    </row>
    <row r="756" spans="3:48" ht="13.15" customHeight="1" x14ac:dyDescent="0.2">
      <c r="C756" s="35"/>
      <c r="D756" s="175" t="str">
        <f>IF(op!D644=0,"",op!D644)</f>
        <v/>
      </c>
      <c r="E756" s="175" t="str">
        <f>IF(op!E644=0,"",op!E644)</f>
        <v/>
      </c>
      <c r="F756" s="175" t="str">
        <f>IF(op!F644=0,"",op!F644)</f>
        <v/>
      </c>
      <c r="G756" s="38" t="str">
        <f>IF(op!G644="","",op!G644+1)</f>
        <v/>
      </c>
      <c r="H756" s="1184" t="str">
        <f>IF(op!H644=0,"",op!H644)</f>
        <v/>
      </c>
      <c r="I756" s="38" t="str">
        <f>IF(op!I644=0,"",op!I644)</f>
        <v/>
      </c>
      <c r="J756" s="177" t="str">
        <f t="shared" si="396"/>
        <v/>
      </c>
      <c r="K756" s="1185" t="str">
        <f>IF(op!K644=0,0,op!K644)</f>
        <v/>
      </c>
      <c r="L756" s="872"/>
      <c r="M756" s="860" t="str">
        <f>IF(K756="","",IF(op!M644=0,0,op!M644))</f>
        <v/>
      </c>
      <c r="N756" s="860" t="str">
        <f>IF(K756="","",IF(op!N644=0,0,op!N644))</f>
        <v/>
      </c>
      <c r="O756" s="990" t="str">
        <f t="shared" si="397"/>
        <v/>
      </c>
      <c r="P756" s="991" t="str">
        <f t="shared" si="398"/>
        <v/>
      </c>
      <c r="Q756" s="991" t="str">
        <f t="shared" si="399"/>
        <v/>
      </c>
      <c r="R756" s="872"/>
      <c r="S756" s="934" t="str">
        <f t="shared" si="400"/>
        <v/>
      </c>
      <c r="T756" s="934" t="str">
        <f t="shared" si="401"/>
        <v/>
      </c>
      <c r="U756" s="1055" t="str">
        <f t="shared" si="402"/>
        <v/>
      </c>
      <c r="V756" s="6"/>
      <c r="Z756" s="979" t="str">
        <f t="shared" si="403"/>
        <v/>
      </c>
      <c r="AA756" s="980">
        <f>+tab!$C$156</f>
        <v>0.62</v>
      </c>
      <c r="AB756" s="981" t="e">
        <f t="shared" si="412"/>
        <v>#VALUE!</v>
      </c>
      <c r="AC756" s="981" t="e">
        <f t="shared" si="413"/>
        <v>#VALUE!</v>
      </c>
      <c r="AD756" s="981" t="e">
        <f t="shared" si="414"/>
        <v>#VALUE!</v>
      </c>
      <c r="AE756" s="982" t="e">
        <f t="shared" si="404"/>
        <v>#VALUE!</v>
      </c>
      <c r="AF756" s="982" t="e">
        <f t="shared" si="405"/>
        <v>#VALUE!</v>
      </c>
      <c r="AG756" s="983">
        <f>IF(H756&gt;8,tab!C$157,tab!C$160)</f>
        <v>0.5</v>
      </c>
      <c r="AH756" s="957">
        <f t="shared" si="406"/>
        <v>0</v>
      </c>
      <c r="AI756" s="957">
        <f t="shared" si="407"/>
        <v>0</v>
      </c>
      <c r="AJ756" s="984" t="e">
        <f t="shared" si="408"/>
        <v>#VALUE!</v>
      </c>
      <c r="AK756" s="960" t="e">
        <f t="shared" si="409"/>
        <v>#VALUE!</v>
      </c>
      <c r="AL756" s="959">
        <f t="shared" si="410"/>
        <v>30</v>
      </c>
      <c r="AM756" s="959">
        <f t="shared" si="380"/>
        <v>30</v>
      </c>
      <c r="AN756" s="985">
        <f t="shared" si="411"/>
        <v>0</v>
      </c>
      <c r="AU756" s="39"/>
      <c r="AV756" s="39"/>
    </row>
    <row r="757" spans="3:48" ht="13.15" customHeight="1" x14ac:dyDescent="0.2">
      <c r="C757" s="35"/>
      <c r="D757" s="175" t="str">
        <f>IF(op!D645=0,"",op!D645)</f>
        <v/>
      </c>
      <c r="E757" s="175" t="str">
        <f>IF(op!E645=0,"",op!E645)</f>
        <v/>
      </c>
      <c r="F757" s="175" t="str">
        <f>IF(op!F645=0,"",op!F645)</f>
        <v/>
      </c>
      <c r="G757" s="38" t="str">
        <f>IF(op!G645="","",op!G645+1)</f>
        <v/>
      </c>
      <c r="H757" s="1184" t="str">
        <f>IF(op!H645=0,"",op!H645)</f>
        <v/>
      </c>
      <c r="I757" s="38" t="str">
        <f>IF(op!I645=0,"",op!I645)</f>
        <v/>
      </c>
      <c r="J757" s="177" t="str">
        <f t="shared" si="396"/>
        <v/>
      </c>
      <c r="K757" s="1185" t="str">
        <f>IF(op!K645=0,0,op!K645)</f>
        <v/>
      </c>
      <c r="L757" s="872"/>
      <c r="M757" s="860" t="str">
        <f>IF(K757="","",IF(op!M645=0,0,op!M645))</f>
        <v/>
      </c>
      <c r="N757" s="860" t="str">
        <f>IF(K757="","",IF(op!N645=0,0,op!N645))</f>
        <v/>
      </c>
      <c r="O757" s="990" t="str">
        <f t="shared" si="397"/>
        <v/>
      </c>
      <c r="P757" s="991" t="str">
        <f t="shared" si="398"/>
        <v/>
      </c>
      <c r="Q757" s="991" t="str">
        <f t="shared" si="399"/>
        <v/>
      </c>
      <c r="R757" s="872"/>
      <c r="S757" s="934" t="str">
        <f t="shared" si="400"/>
        <v/>
      </c>
      <c r="T757" s="934" t="str">
        <f t="shared" si="401"/>
        <v/>
      </c>
      <c r="U757" s="1055" t="str">
        <f t="shared" si="402"/>
        <v/>
      </c>
      <c r="V757" s="6"/>
      <c r="Z757" s="979" t="str">
        <f t="shared" si="403"/>
        <v/>
      </c>
      <c r="AA757" s="980">
        <f>+tab!$C$156</f>
        <v>0.62</v>
      </c>
      <c r="AB757" s="981" t="e">
        <f t="shared" si="412"/>
        <v>#VALUE!</v>
      </c>
      <c r="AC757" s="981" t="e">
        <f t="shared" si="413"/>
        <v>#VALUE!</v>
      </c>
      <c r="AD757" s="981" t="e">
        <f t="shared" si="414"/>
        <v>#VALUE!</v>
      </c>
      <c r="AE757" s="982" t="e">
        <f t="shared" si="404"/>
        <v>#VALUE!</v>
      </c>
      <c r="AF757" s="982" t="e">
        <f t="shared" si="405"/>
        <v>#VALUE!</v>
      </c>
      <c r="AG757" s="983">
        <f>IF(H757&gt;8,tab!C$157,tab!C$160)</f>
        <v>0.5</v>
      </c>
      <c r="AH757" s="957">
        <f t="shared" si="406"/>
        <v>0</v>
      </c>
      <c r="AI757" s="957">
        <f t="shared" si="407"/>
        <v>0</v>
      </c>
      <c r="AJ757" s="984" t="e">
        <f t="shared" si="408"/>
        <v>#VALUE!</v>
      </c>
      <c r="AK757" s="960" t="e">
        <f t="shared" si="409"/>
        <v>#VALUE!</v>
      </c>
      <c r="AL757" s="959">
        <f t="shared" si="410"/>
        <v>30</v>
      </c>
      <c r="AM757" s="959">
        <f t="shared" si="380"/>
        <v>30</v>
      </c>
      <c r="AN757" s="985">
        <f t="shared" si="411"/>
        <v>0</v>
      </c>
      <c r="AU757" s="39"/>
      <c r="AV757" s="39"/>
    </row>
    <row r="758" spans="3:48" ht="13.15" customHeight="1" x14ac:dyDescent="0.2">
      <c r="C758" s="35"/>
      <c r="D758" s="175" t="str">
        <f>IF(op!D646=0,"",op!D646)</f>
        <v/>
      </c>
      <c r="E758" s="175" t="str">
        <f>IF(op!E646=0,"",op!E646)</f>
        <v/>
      </c>
      <c r="F758" s="175" t="str">
        <f>IF(op!F646=0,"",op!F646)</f>
        <v/>
      </c>
      <c r="G758" s="38" t="str">
        <f>IF(op!G646="","",op!G646+1)</f>
        <v/>
      </c>
      <c r="H758" s="1184" t="str">
        <f>IF(op!H646=0,"",op!H646)</f>
        <v/>
      </c>
      <c r="I758" s="38" t="str">
        <f>IF(op!I646=0,"",op!I646)</f>
        <v/>
      </c>
      <c r="J758" s="177" t="str">
        <f t="shared" si="396"/>
        <v/>
      </c>
      <c r="K758" s="1185" t="str">
        <f>IF(op!K646=0,0,op!K646)</f>
        <v/>
      </c>
      <c r="L758" s="872"/>
      <c r="M758" s="860" t="str">
        <f>IF(K758="","",IF(op!M646=0,0,op!M646))</f>
        <v/>
      </c>
      <c r="N758" s="860" t="str">
        <f>IF(K758="","",IF(op!N646=0,0,op!N646))</f>
        <v/>
      </c>
      <c r="O758" s="990" t="str">
        <f t="shared" si="397"/>
        <v/>
      </c>
      <c r="P758" s="991" t="str">
        <f t="shared" si="398"/>
        <v/>
      </c>
      <c r="Q758" s="991" t="str">
        <f t="shared" si="399"/>
        <v/>
      </c>
      <c r="R758" s="872"/>
      <c r="S758" s="934" t="str">
        <f t="shared" si="400"/>
        <v/>
      </c>
      <c r="T758" s="934" t="str">
        <f t="shared" si="401"/>
        <v/>
      </c>
      <c r="U758" s="1055" t="str">
        <f t="shared" si="402"/>
        <v/>
      </c>
      <c r="V758" s="6"/>
      <c r="Z758" s="979" t="str">
        <f t="shared" si="403"/>
        <v/>
      </c>
      <c r="AA758" s="980">
        <f>+tab!$C$156</f>
        <v>0.62</v>
      </c>
      <c r="AB758" s="981" t="e">
        <f t="shared" si="412"/>
        <v>#VALUE!</v>
      </c>
      <c r="AC758" s="981" t="e">
        <f t="shared" si="413"/>
        <v>#VALUE!</v>
      </c>
      <c r="AD758" s="981" t="e">
        <f t="shared" si="414"/>
        <v>#VALUE!</v>
      </c>
      <c r="AE758" s="982" t="e">
        <f t="shared" si="404"/>
        <v>#VALUE!</v>
      </c>
      <c r="AF758" s="982" t="e">
        <f t="shared" si="405"/>
        <v>#VALUE!</v>
      </c>
      <c r="AG758" s="983">
        <f>IF(H758&gt;8,tab!C$157,tab!C$160)</f>
        <v>0.5</v>
      </c>
      <c r="AH758" s="957">
        <f t="shared" si="406"/>
        <v>0</v>
      </c>
      <c r="AI758" s="957">
        <f t="shared" si="407"/>
        <v>0</v>
      </c>
      <c r="AJ758" s="984" t="e">
        <f t="shared" si="408"/>
        <v>#VALUE!</v>
      </c>
      <c r="AK758" s="960" t="e">
        <f t="shared" si="409"/>
        <v>#VALUE!</v>
      </c>
      <c r="AL758" s="959">
        <f t="shared" si="410"/>
        <v>30</v>
      </c>
      <c r="AM758" s="959">
        <f t="shared" si="380"/>
        <v>30</v>
      </c>
      <c r="AN758" s="985">
        <f t="shared" si="411"/>
        <v>0</v>
      </c>
      <c r="AU758" s="39"/>
      <c r="AV758" s="39"/>
    </row>
    <row r="759" spans="3:48" ht="13.15" customHeight="1" x14ac:dyDescent="0.2">
      <c r="C759" s="35"/>
      <c r="D759" s="175" t="str">
        <f>IF(op!D647=0,"",op!D647)</f>
        <v/>
      </c>
      <c r="E759" s="175" t="str">
        <f>IF(op!E647=0,"",op!E647)</f>
        <v/>
      </c>
      <c r="F759" s="175" t="str">
        <f>IF(op!F647=0,"",op!F647)</f>
        <v/>
      </c>
      <c r="G759" s="38" t="str">
        <f>IF(op!G647="","",op!G647+1)</f>
        <v/>
      </c>
      <c r="H759" s="1184" t="str">
        <f>IF(op!H647=0,"",op!H647)</f>
        <v/>
      </c>
      <c r="I759" s="38" t="str">
        <f>IF(op!I647=0,"",op!I647)</f>
        <v/>
      </c>
      <c r="J759" s="177" t="str">
        <f t="shared" si="396"/>
        <v/>
      </c>
      <c r="K759" s="1185" t="str">
        <f>IF(op!K647=0,0,op!K647)</f>
        <v/>
      </c>
      <c r="L759" s="872"/>
      <c r="M759" s="860" t="str">
        <f>IF(K759="","",IF(op!M647=0,0,op!M647))</f>
        <v/>
      </c>
      <c r="N759" s="860" t="str">
        <f>IF(K759="","",IF(op!N647=0,0,op!N647))</f>
        <v/>
      </c>
      <c r="O759" s="990" t="str">
        <f t="shared" si="397"/>
        <v/>
      </c>
      <c r="P759" s="991" t="str">
        <f t="shared" si="398"/>
        <v/>
      </c>
      <c r="Q759" s="991" t="str">
        <f t="shared" si="399"/>
        <v/>
      </c>
      <c r="R759" s="872"/>
      <c r="S759" s="934" t="str">
        <f t="shared" si="400"/>
        <v/>
      </c>
      <c r="T759" s="934" t="str">
        <f t="shared" si="401"/>
        <v/>
      </c>
      <c r="U759" s="1055" t="str">
        <f t="shared" si="402"/>
        <v/>
      </c>
      <c r="V759" s="6"/>
      <c r="Z759" s="979" t="str">
        <f t="shared" si="403"/>
        <v/>
      </c>
      <c r="AA759" s="980">
        <f>+tab!$C$156</f>
        <v>0.62</v>
      </c>
      <c r="AB759" s="981" t="e">
        <f t="shared" si="412"/>
        <v>#VALUE!</v>
      </c>
      <c r="AC759" s="981" t="e">
        <f t="shared" si="413"/>
        <v>#VALUE!</v>
      </c>
      <c r="AD759" s="981" t="e">
        <f t="shared" si="414"/>
        <v>#VALUE!</v>
      </c>
      <c r="AE759" s="982" t="e">
        <f t="shared" si="404"/>
        <v>#VALUE!</v>
      </c>
      <c r="AF759" s="982" t="e">
        <f t="shared" si="405"/>
        <v>#VALUE!</v>
      </c>
      <c r="AG759" s="983">
        <f>IF(H759&gt;8,tab!C$157,tab!C$160)</f>
        <v>0.5</v>
      </c>
      <c r="AH759" s="957">
        <f t="shared" si="406"/>
        <v>0</v>
      </c>
      <c r="AI759" s="957">
        <f t="shared" si="407"/>
        <v>0</v>
      </c>
      <c r="AJ759" s="984" t="e">
        <f t="shared" si="408"/>
        <v>#VALUE!</v>
      </c>
      <c r="AK759" s="960" t="e">
        <f t="shared" si="409"/>
        <v>#VALUE!</v>
      </c>
      <c r="AL759" s="959">
        <f t="shared" si="410"/>
        <v>30</v>
      </c>
      <c r="AM759" s="959">
        <f t="shared" si="380"/>
        <v>30</v>
      </c>
      <c r="AN759" s="985">
        <f t="shared" si="411"/>
        <v>0</v>
      </c>
      <c r="AU759" s="39"/>
      <c r="AV759" s="39"/>
    </row>
    <row r="760" spans="3:48" ht="13.15" customHeight="1" x14ac:dyDescent="0.2">
      <c r="C760" s="35"/>
      <c r="D760" s="175" t="str">
        <f>IF(op!D648=0,"",op!D648)</f>
        <v/>
      </c>
      <c r="E760" s="175" t="str">
        <f>IF(op!E648=0,"",op!E648)</f>
        <v/>
      </c>
      <c r="F760" s="175" t="str">
        <f>IF(op!F648=0,"",op!F648)</f>
        <v/>
      </c>
      <c r="G760" s="38" t="str">
        <f>IF(op!G648="","",op!G648+1)</f>
        <v/>
      </c>
      <c r="H760" s="1184" t="str">
        <f>IF(op!H648=0,"",op!H648)</f>
        <v/>
      </c>
      <c r="I760" s="38" t="str">
        <f>IF(op!I648=0,"",op!I648)</f>
        <v/>
      </c>
      <c r="J760" s="177" t="str">
        <f t="shared" si="396"/>
        <v/>
      </c>
      <c r="K760" s="1185" t="str">
        <f>IF(op!K648=0,0,op!K648)</f>
        <v/>
      </c>
      <c r="L760" s="872"/>
      <c r="M760" s="860" t="str">
        <f>IF(K760="","",IF(op!M648=0,0,op!M648))</f>
        <v/>
      </c>
      <c r="N760" s="860" t="str">
        <f>IF(K760="","",IF(op!N648=0,0,op!N648))</f>
        <v/>
      </c>
      <c r="O760" s="990" t="str">
        <f t="shared" si="397"/>
        <v/>
      </c>
      <c r="P760" s="991" t="str">
        <f t="shared" si="398"/>
        <v/>
      </c>
      <c r="Q760" s="991" t="str">
        <f t="shared" si="399"/>
        <v/>
      </c>
      <c r="R760" s="872"/>
      <c r="S760" s="934" t="str">
        <f t="shared" si="400"/>
        <v/>
      </c>
      <c r="T760" s="934" t="str">
        <f t="shared" si="401"/>
        <v/>
      </c>
      <c r="U760" s="1055" t="str">
        <f t="shared" si="402"/>
        <v/>
      </c>
      <c r="V760" s="6"/>
      <c r="Z760" s="979" t="str">
        <f t="shared" si="403"/>
        <v/>
      </c>
      <c r="AA760" s="980">
        <f>+tab!$C$156</f>
        <v>0.62</v>
      </c>
      <c r="AB760" s="981" t="e">
        <f t="shared" si="412"/>
        <v>#VALUE!</v>
      </c>
      <c r="AC760" s="981" t="e">
        <f t="shared" si="413"/>
        <v>#VALUE!</v>
      </c>
      <c r="AD760" s="981" t="e">
        <f t="shared" si="414"/>
        <v>#VALUE!</v>
      </c>
      <c r="AE760" s="982" t="e">
        <f t="shared" si="404"/>
        <v>#VALUE!</v>
      </c>
      <c r="AF760" s="982" t="e">
        <f t="shared" si="405"/>
        <v>#VALUE!</v>
      </c>
      <c r="AG760" s="983">
        <f>IF(H760&gt;8,tab!C$157,tab!C$160)</f>
        <v>0.5</v>
      </c>
      <c r="AH760" s="957">
        <f t="shared" si="406"/>
        <v>0</v>
      </c>
      <c r="AI760" s="957">
        <f t="shared" si="407"/>
        <v>0</v>
      </c>
      <c r="AJ760" s="984" t="e">
        <f t="shared" si="408"/>
        <v>#VALUE!</v>
      </c>
      <c r="AK760" s="960" t="e">
        <f t="shared" si="409"/>
        <v>#VALUE!</v>
      </c>
      <c r="AL760" s="959">
        <f t="shared" si="410"/>
        <v>30</v>
      </c>
      <c r="AM760" s="959">
        <f t="shared" si="380"/>
        <v>30</v>
      </c>
      <c r="AN760" s="985">
        <f t="shared" si="411"/>
        <v>0</v>
      </c>
      <c r="AU760" s="39"/>
      <c r="AV760" s="39"/>
    </row>
    <row r="761" spans="3:48" ht="13.15" customHeight="1" x14ac:dyDescent="0.2">
      <c r="C761" s="35"/>
      <c r="D761" s="175" t="str">
        <f>IF(op!D649=0,"",op!D649)</f>
        <v/>
      </c>
      <c r="E761" s="175" t="str">
        <f>IF(op!E649=0,"",op!E649)</f>
        <v/>
      </c>
      <c r="F761" s="175" t="str">
        <f>IF(op!F649=0,"",op!F649)</f>
        <v/>
      </c>
      <c r="G761" s="38" t="str">
        <f>IF(op!G649="","",op!G649+1)</f>
        <v/>
      </c>
      <c r="H761" s="1184" t="str">
        <f>IF(op!H649=0,"",op!H649)</f>
        <v/>
      </c>
      <c r="I761" s="38" t="str">
        <f>IF(op!I649=0,"",op!I649)</f>
        <v/>
      </c>
      <c r="J761" s="177" t="str">
        <f t="shared" si="396"/>
        <v/>
      </c>
      <c r="K761" s="1185" t="str">
        <f>IF(op!K649=0,0,op!K649)</f>
        <v/>
      </c>
      <c r="L761" s="872"/>
      <c r="M761" s="860" t="str">
        <f>IF(K761="","",IF(op!M649=0,0,op!M649))</f>
        <v/>
      </c>
      <c r="N761" s="860" t="str">
        <f>IF(K761="","",IF(op!N649=0,0,op!N649))</f>
        <v/>
      </c>
      <c r="O761" s="990" t="str">
        <f t="shared" si="397"/>
        <v/>
      </c>
      <c r="P761" s="991" t="str">
        <f t="shared" si="398"/>
        <v/>
      </c>
      <c r="Q761" s="991" t="str">
        <f t="shared" si="399"/>
        <v/>
      </c>
      <c r="R761" s="872"/>
      <c r="S761" s="934" t="str">
        <f t="shared" si="400"/>
        <v/>
      </c>
      <c r="T761" s="934" t="str">
        <f t="shared" si="401"/>
        <v/>
      </c>
      <c r="U761" s="1055" t="str">
        <f t="shared" si="402"/>
        <v/>
      </c>
      <c r="V761" s="6"/>
      <c r="Z761" s="979" t="str">
        <f t="shared" si="403"/>
        <v/>
      </c>
      <c r="AA761" s="980">
        <f>+tab!$C$156</f>
        <v>0.62</v>
      </c>
      <c r="AB761" s="981" t="e">
        <f t="shared" si="412"/>
        <v>#VALUE!</v>
      </c>
      <c r="AC761" s="981" t="e">
        <f t="shared" si="413"/>
        <v>#VALUE!</v>
      </c>
      <c r="AD761" s="981" t="e">
        <f t="shared" si="414"/>
        <v>#VALUE!</v>
      </c>
      <c r="AE761" s="982" t="e">
        <f t="shared" si="404"/>
        <v>#VALUE!</v>
      </c>
      <c r="AF761" s="982" t="e">
        <f t="shared" si="405"/>
        <v>#VALUE!</v>
      </c>
      <c r="AG761" s="983">
        <f>IF(H761&gt;8,tab!C$157,tab!C$160)</f>
        <v>0.5</v>
      </c>
      <c r="AH761" s="957">
        <f t="shared" si="406"/>
        <v>0</v>
      </c>
      <c r="AI761" s="957">
        <f t="shared" si="407"/>
        <v>0</v>
      </c>
      <c r="AJ761" s="984" t="e">
        <f t="shared" si="408"/>
        <v>#VALUE!</v>
      </c>
      <c r="AK761" s="960" t="e">
        <f t="shared" si="409"/>
        <v>#VALUE!</v>
      </c>
      <c r="AL761" s="959">
        <f t="shared" si="410"/>
        <v>30</v>
      </c>
      <c r="AM761" s="959">
        <f t="shared" si="380"/>
        <v>30</v>
      </c>
      <c r="AN761" s="985">
        <f t="shared" si="411"/>
        <v>0</v>
      </c>
      <c r="AU761" s="39"/>
      <c r="AV761" s="39"/>
    </row>
    <row r="762" spans="3:48" ht="13.15" customHeight="1" x14ac:dyDescent="0.2">
      <c r="C762" s="35"/>
      <c r="D762" s="175" t="str">
        <f>IF(op!D650=0,"",op!D650)</f>
        <v/>
      </c>
      <c r="E762" s="175" t="str">
        <f>IF(op!E650=0,"",op!E650)</f>
        <v/>
      </c>
      <c r="F762" s="175" t="str">
        <f>IF(op!F650=0,"",op!F650)</f>
        <v/>
      </c>
      <c r="G762" s="38" t="str">
        <f>IF(op!G650="","",op!G650+1)</f>
        <v/>
      </c>
      <c r="H762" s="1184" t="str">
        <f>IF(op!H650=0,"",op!H650)</f>
        <v/>
      </c>
      <c r="I762" s="38" t="str">
        <f>IF(op!I650=0,"",op!I650)</f>
        <v/>
      </c>
      <c r="J762" s="177" t="str">
        <f t="shared" si="396"/>
        <v/>
      </c>
      <c r="K762" s="1185" t="str">
        <f>IF(op!K650=0,0,op!K650)</f>
        <v/>
      </c>
      <c r="L762" s="872"/>
      <c r="M762" s="860" t="str">
        <f>IF(K762="","",IF(op!M650=0,0,op!M650))</f>
        <v/>
      </c>
      <c r="N762" s="860" t="str">
        <f>IF(K762="","",IF(op!N650=0,0,op!N650))</f>
        <v/>
      </c>
      <c r="O762" s="990" t="str">
        <f t="shared" si="397"/>
        <v/>
      </c>
      <c r="P762" s="991" t="str">
        <f t="shared" si="398"/>
        <v/>
      </c>
      <c r="Q762" s="991" t="str">
        <f t="shared" si="399"/>
        <v/>
      </c>
      <c r="R762" s="872"/>
      <c r="S762" s="934" t="str">
        <f t="shared" si="400"/>
        <v/>
      </c>
      <c r="T762" s="934" t="str">
        <f t="shared" si="401"/>
        <v/>
      </c>
      <c r="U762" s="1055" t="str">
        <f t="shared" si="402"/>
        <v/>
      </c>
      <c r="V762" s="6"/>
      <c r="Z762" s="979" t="str">
        <f t="shared" si="403"/>
        <v/>
      </c>
      <c r="AA762" s="980">
        <f>+tab!$C$156</f>
        <v>0.62</v>
      </c>
      <c r="AB762" s="981" t="e">
        <f t="shared" si="412"/>
        <v>#VALUE!</v>
      </c>
      <c r="AC762" s="981" t="e">
        <f t="shared" si="413"/>
        <v>#VALUE!</v>
      </c>
      <c r="AD762" s="981" t="e">
        <f t="shared" si="414"/>
        <v>#VALUE!</v>
      </c>
      <c r="AE762" s="982" t="e">
        <f t="shared" si="404"/>
        <v>#VALUE!</v>
      </c>
      <c r="AF762" s="982" t="e">
        <f t="shared" si="405"/>
        <v>#VALUE!</v>
      </c>
      <c r="AG762" s="983">
        <f>IF(H762&gt;8,tab!C$157,tab!C$160)</f>
        <v>0.5</v>
      </c>
      <c r="AH762" s="957">
        <f t="shared" si="406"/>
        <v>0</v>
      </c>
      <c r="AI762" s="957">
        <f t="shared" si="407"/>
        <v>0</v>
      </c>
      <c r="AJ762" s="984" t="e">
        <f t="shared" si="408"/>
        <v>#VALUE!</v>
      </c>
      <c r="AK762" s="960" t="e">
        <f t="shared" si="409"/>
        <v>#VALUE!</v>
      </c>
      <c r="AL762" s="959">
        <f t="shared" si="410"/>
        <v>30</v>
      </c>
      <c r="AM762" s="959">
        <f t="shared" si="380"/>
        <v>30</v>
      </c>
      <c r="AN762" s="985">
        <f t="shared" si="411"/>
        <v>0</v>
      </c>
      <c r="AU762" s="39"/>
      <c r="AV762" s="39"/>
    </row>
    <row r="763" spans="3:48" ht="13.15" customHeight="1" x14ac:dyDescent="0.2">
      <c r="C763" s="35"/>
      <c r="D763" s="175" t="str">
        <f>IF(op!D651=0,"",op!D651)</f>
        <v/>
      </c>
      <c r="E763" s="175" t="str">
        <f>IF(op!E651=0,"",op!E651)</f>
        <v/>
      </c>
      <c r="F763" s="175" t="str">
        <f>IF(op!F651=0,"",op!F651)</f>
        <v/>
      </c>
      <c r="G763" s="38" t="str">
        <f>IF(op!G651="","",op!G651+1)</f>
        <v/>
      </c>
      <c r="H763" s="1184" t="str">
        <f>IF(op!H651=0,"",op!H651)</f>
        <v/>
      </c>
      <c r="I763" s="38" t="str">
        <f>IF(op!I651=0,"",op!I651)</f>
        <v/>
      </c>
      <c r="J763" s="177" t="str">
        <f t="shared" si="396"/>
        <v/>
      </c>
      <c r="K763" s="1185" t="str">
        <f>IF(op!K651=0,0,op!K651)</f>
        <v/>
      </c>
      <c r="L763" s="872"/>
      <c r="M763" s="860" t="str">
        <f>IF(K763="","",IF(op!M651=0,0,op!M651))</f>
        <v/>
      </c>
      <c r="N763" s="860" t="str">
        <f>IF(K763="","",IF(op!N651=0,0,op!N651))</f>
        <v/>
      </c>
      <c r="O763" s="990" t="str">
        <f t="shared" si="397"/>
        <v/>
      </c>
      <c r="P763" s="991" t="str">
        <f t="shared" si="398"/>
        <v/>
      </c>
      <c r="Q763" s="991" t="str">
        <f t="shared" si="399"/>
        <v/>
      </c>
      <c r="R763" s="872"/>
      <c r="S763" s="934" t="str">
        <f t="shared" si="400"/>
        <v/>
      </c>
      <c r="T763" s="934" t="str">
        <f t="shared" si="401"/>
        <v/>
      </c>
      <c r="U763" s="1055" t="str">
        <f t="shared" si="402"/>
        <v/>
      </c>
      <c r="V763" s="6"/>
      <c r="Z763" s="979" t="str">
        <f t="shared" si="403"/>
        <v/>
      </c>
      <c r="AA763" s="980">
        <f>+tab!$C$156</f>
        <v>0.62</v>
      </c>
      <c r="AB763" s="981" t="e">
        <f t="shared" si="412"/>
        <v>#VALUE!</v>
      </c>
      <c r="AC763" s="981" t="e">
        <f t="shared" si="413"/>
        <v>#VALUE!</v>
      </c>
      <c r="AD763" s="981" t="e">
        <f t="shared" si="414"/>
        <v>#VALUE!</v>
      </c>
      <c r="AE763" s="982" t="e">
        <f t="shared" si="404"/>
        <v>#VALUE!</v>
      </c>
      <c r="AF763" s="982" t="e">
        <f t="shared" si="405"/>
        <v>#VALUE!</v>
      </c>
      <c r="AG763" s="983">
        <f>IF(H763&gt;8,tab!C$157,tab!C$160)</f>
        <v>0.5</v>
      </c>
      <c r="AH763" s="957">
        <f t="shared" si="406"/>
        <v>0</v>
      </c>
      <c r="AI763" s="957">
        <f t="shared" si="407"/>
        <v>0</v>
      </c>
      <c r="AJ763" s="984" t="e">
        <f t="shared" si="408"/>
        <v>#VALUE!</v>
      </c>
      <c r="AK763" s="960" t="e">
        <f t="shared" si="409"/>
        <v>#VALUE!</v>
      </c>
      <c r="AL763" s="959">
        <f t="shared" si="410"/>
        <v>30</v>
      </c>
      <c r="AM763" s="959">
        <f t="shared" si="380"/>
        <v>30</v>
      </c>
      <c r="AN763" s="985">
        <f t="shared" si="411"/>
        <v>0</v>
      </c>
      <c r="AU763" s="39"/>
      <c r="AV763" s="39"/>
    </row>
    <row r="764" spans="3:48" ht="13.15" customHeight="1" x14ac:dyDescent="0.2">
      <c r="C764" s="35"/>
      <c r="D764" s="175" t="str">
        <f>IF(op!D652=0,"",op!D652)</f>
        <v/>
      </c>
      <c r="E764" s="175" t="str">
        <f>IF(op!E652=0,"",op!E652)</f>
        <v/>
      </c>
      <c r="F764" s="175" t="str">
        <f>IF(op!F652=0,"",op!F652)</f>
        <v/>
      </c>
      <c r="G764" s="38" t="str">
        <f>IF(op!G652="","",op!G652+1)</f>
        <v/>
      </c>
      <c r="H764" s="1184" t="str">
        <f>IF(op!H652=0,"",op!H652)</f>
        <v/>
      </c>
      <c r="I764" s="38" t="str">
        <f>IF(op!I652=0,"",op!I652)</f>
        <v/>
      </c>
      <c r="J764" s="177" t="str">
        <f t="shared" si="396"/>
        <v/>
      </c>
      <c r="K764" s="1185" t="str">
        <f>IF(op!K652=0,0,op!K652)</f>
        <v/>
      </c>
      <c r="L764" s="872"/>
      <c r="M764" s="860" t="str">
        <f>IF(K764="","",IF(op!M652=0,0,op!M652))</f>
        <v/>
      </c>
      <c r="N764" s="860" t="str">
        <f>IF(K764="","",IF(op!N652=0,0,op!N652))</f>
        <v/>
      </c>
      <c r="O764" s="990" t="str">
        <f t="shared" si="397"/>
        <v/>
      </c>
      <c r="P764" s="991" t="str">
        <f t="shared" si="398"/>
        <v/>
      </c>
      <c r="Q764" s="991" t="str">
        <f t="shared" si="399"/>
        <v/>
      </c>
      <c r="R764" s="872"/>
      <c r="S764" s="934" t="str">
        <f t="shared" si="400"/>
        <v/>
      </c>
      <c r="T764" s="934" t="str">
        <f t="shared" si="401"/>
        <v/>
      </c>
      <c r="U764" s="1055" t="str">
        <f t="shared" si="402"/>
        <v/>
      </c>
      <c r="V764" s="6"/>
      <c r="Z764" s="979" t="str">
        <f t="shared" si="403"/>
        <v/>
      </c>
      <c r="AA764" s="980">
        <f>+tab!$C$156</f>
        <v>0.62</v>
      </c>
      <c r="AB764" s="981" t="e">
        <f t="shared" si="412"/>
        <v>#VALUE!</v>
      </c>
      <c r="AC764" s="981" t="e">
        <f t="shared" si="413"/>
        <v>#VALUE!</v>
      </c>
      <c r="AD764" s="981" t="e">
        <f t="shared" si="414"/>
        <v>#VALUE!</v>
      </c>
      <c r="AE764" s="982" t="e">
        <f t="shared" si="404"/>
        <v>#VALUE!</v>
      </c>
      <c r="AF764" s="982" t="e">
        <f t="shared" si="405"/>
        <v>#VALUE!</v>
      </c>
      <c r="AG764" s="983">
        <f>IF(H764&gt;8,tab!C$157,tab!C$160)</f>
        <v>0.5</v>
      </c>
      <c r="AH764" s="957">
        <f t="shared" si="406"/>
        <v>0</v>
      </c>
      <c r="AI764" s="957">
        <f t="shared" si="407"/>
        <v>0</v>
      </c>
      <c r="AJ764" s="984" t="e">
        <f t="shared" si="408"/>
        <v>#VALUE!</v>
      </c>
      <c r="AK764" s="960" t="e">
        <f t="shared" si="409"/>
        <v>#VALUE!</v>
      </c>
      <c r="AL764" s="959">
        <f t="shared" si="410"/>
        <v>30</v>
      </c>
      <c r="AM764" s="959">
        <f t="shared" si="380"/>
        <v>30</v>
      </c>
      <c r="AN764" s="985">
        <f t="shared" si="411"/>
        <v>0</v>
      </c>
      <c r="AU764" s="39"/>
      <c r="AV764" s="39"/>
    </row>
    <row r="765" spans="3:48" ht="13.15" customHeight="1" x14ac:dyDescent="0.2">
      <c r="C765" s="35"/>
      <c r="D765" s="175" t="str">
        <f>IF(op!D653=0,"",op!D653)</f>
        <v/>
      </c>
      <c r="E765" s="175" t="str">
        <f>IF(op!E653=0,"",op!E653)</f>
        <v/>
      </c>
      <c r="F765" s="175" t="str">
        <f>IF(op!F653=0,"",op!F653)</f>
        <v/>
      </c>
      <c r="G765" s="38" t="str">
        <f>IF(op!G653="","",op!G653+1)</f>
        <v/>
      </c>
      <c r="H765" s="1184" t="str">
        <f>IF(op!H653=0,"",op!H653)</f>
        <v/>
      </c>
      <c r="I765" s="38" t="str">
        <f>IF(op!I653=0,"",op!I653)</f>
        <v/>
      </c>
      <c r="J765" s="177" t="str">
        <f t="shared" si="396"/>
        <v/>
      </c>
      <c r="K765" s="1185" t="str">
        <f>IF(op!K653=0,0,op!K653)</f>
        <v/>
      </c>
      <c r="L765" s="872"/>
      <c r="M765" s="860" t="str">
        <f>IF(K765="","",IF(op!M653=0,0,op!M653))</f>
        <v/>
      </c>
      <c r="N765" s="860" t="str">
        <f>IF(K765="","",IF(op!N653=0,0,op!N653))</f>
        <v/>
      </c>
      <c r="O765" s="990" t="str">
        <f t="shared" si="397"/>
        <v/>
      </c>
      <c r="P765" s="991" t="str">
        <f t="shared" si="398"/>
        <v/>
      </c>
      <c r="Q765" s="991" t="str">
        <f t="shared" si="399"/>
        <v/>
      </c>
      <c r="R765" s="872"/>
      <c r="S765" s="934" t="str">
        <f t="shared" si="400"/>
        <v/>
      </c>
      <c r="T765" s="934" t="str">
        <f t="shared" si="401"/>
        <v/>
      </c>
      <c r="U765" s="1055" t="str">
        <f t="shared" si="402"/>
        <v/>
      </c>
      <c r="V765" s="6"/>
      <c r="Z765" s="979" t="str">
        <f t="shared" si="403"/>
        <v/>
      </c>
      <c r="AA765" s="980">
        <f>+tab!$C$156</f>
        <v>0.62</v>
      </c>
      <c r="AB765" s="981" t="e">
        <f t="shared" si="412"/>
        <v>#VALUE!</v>
      </c>
      <c r="AC765" s="981" t="e">
        <f t="shared" si="413"/>
        <v>#VALUE!</v>
      </c>
      <c r="AD765" s="981" t="e">
        <f t="shared" si="414"/>
        <v>#VALUE!</v>
      </c>
      <c r="AE765" s="982" t="e">
        <f t="shared" si="404"/>
        <v>#VALUE!</v>
      </c>
      <c r="AF765" s="982" t="e">
        <f t="shared" si="405"/>
        <v>#VALUE!</v>
      </c>
      <c r="AG765" s="983">
        <f>IF(H765&gt;8,tab!C$157,tab!C$160)</f>
        <v>0.5</v>
      </c>
      <c r="AH765" s="957">
        <f t="shared" si="406"/>
        <v>0</v>
      </c>
      <c r="AI765" s="957">
        <f t="shared" si="407"/>
        <v>0</v>
      </c>
      <c r="AJ765" s="984" t="e">
        <f t="shared" si="408"/>
        <v>#VALUE!</v>
      </c>
      <c r="AK765" s="960" t="e">
        <f t="shared" si="409"/>
        <v>#VALUE!</v>
      </c>
      <c r="AL765" s="959">
        <f t="shared" si="410"/>
        <v>30</v>
      </c>
      <c r="AM765" s="959">
        <f t="shared" si="380"/>
        <v>30</v>
      </c>
      <c r="AN765" s="985">
        <f t="shared" si="411"/>
        <v>0</v>
      </c>
      <c r="AU765" s="39"/>
      <c r="AV765" s="39"/>
    </row>
    <row r="766" spans="3:48" ht="13.15" customHeight="1" x14ac:dyDescent="0.2">
      <c r="C766" s="35"/>
      <c r="D766" s="175" t="str">
        <f>IF(op!D654=0,"",op!D654)</f>
        <v/>
      </c>
      <c r="E766" s="175" t="str">
        <f>IF(op!E654=0,"",op!E654)</f>
        <v/>
      </c>
      <c r="F766" s="175" t="str">
        <f>IF(op!F654=0,"",op!F654)</f>
        <v/>
      </c>
      <c r="G766" s="38" t="str">
        <f>IF(op!G654="","",op!G654+1)</f>
        <v/>
      </c>
      <c r="H766" s="1184" t="str">
        <f>IF(op!H654=0,"",op!H654)</f>
        <v/>
      </c>
      <c r="I766" s="38" t="str">
        <f>IF(op!I654=0,"",op!I654)</f>
        <v/>
      </c>
      <c r="J766" s="177" t="str">
        <f t="shared" si="396"/>
        <v/>
      </c>
      <c r="K766" s="1185" t="str">
        <f>IF(op!K654=0,0,op!K654)</f>
        <v/>
      </c>
      <c r="L766" s="872"/>
      <c r="M766" s="860" t="str">
        <f>IF(K766="","",IF(op!M654=0,0,op!M654))</f>
        <v/>
      </c>
      <c r="N766" s="860" t="str">
        <f>IF(K766="","",IF(op!N654=0,0,op!N654))</f>
        <v/>
      </c>
      <c r="O766" s="990" t="str">
        <f t="shared" si="397"/>
        <v/>
      </c>
      <c r="P766" s="991" t="str">
        <f t="shared" si="398"/>
        <v/>
      </c>
      <c r="Q766" s="991" t="str">
        <f t="shared" si="399"/>
        <v/>
      </c>
      <c r="R766" s="872"/>
      <c r="S766" s="934" t="str">
        <f t="shared" si="400"/>
        <v/>
      </c>
      <c r="T766" s="934" t="str">
        <f t="shared" si="401"/>
        <v/>
      </c>
      <c r="U766" s="1055" t="str">
        <f t="shared" si="402"/>
        <v/>
      </c>
      <c r="V766" s="6"/>
      <c r="Z766" s="979" t="str">
        <f t="shared" si="403"/>
        <v/>
      </c>
      <c r="AA766" s="980">
        <f>+tab!$C$156</f>
        <v>0.62</v>
      </c>
      <c r="AB766" s="981" t="e">
        <f t="shared" si="412"/>
        <v>#VALUE!</v>
      </c>
      <c r="AC766" s="981" t="e">
        <f t="shared" si="413"/>
        <v>#VALUE!</v>
      </c>
      <c r="AD766" s="981" t="e">
        <f t="shared" si="414"/>
        <v>#VALUE!</v>
      </c>
      <c r="AE766" s="982" t="e">
        <f t="shared" si="404"/>
        <v>#VALUE!</v>
      </c>
      <c r="AF766" s="982" t="e">
        <f t="shared" si="405"/>
        <v>#VALUE!</v>
      </c>
      <c r="AG766" s="983">
        <f>IF(H766&gt;8,tab!C$157,tab!C$160)</f>
        <v>0.5</v>
      </c>
      <c r="AH766" s="957">
        <f t="shared" si="406"/>
        <v>0</v>
      </c>
      <c r="AI766" s="957">
        <f t="shared" si="407"/>
        <v>0</v>
      </c>
      <c r="AJ766" s="984" t="e">
        <f t="shared" si="408"/>
        <v>#VALUE!</v>
      </c>
      <c r="AK766" s="960" t="e">
        <f t="shared" si="409"/>
        <v>#VALUE!</v>
      </c>
      <c r="AL766" s="959">
        <f t="shared" si="410"/>
        <v>30</v>
      </c>
      <c r="AM766" s="959">
        <f t="shared" si="380"/>
        <v>30</v>
      </c>
      <c r="AN766" s="985">
        <f t="shared" si="411"/>
        <v>0</v>
      </c>
      <c r="AU766" s="39"/>
      <c r="AV766" s="39"/>
    </row>
    <row r="767" spans="3:48" ht="13.15" customHeight="1" x14ac:dyDescent="0.2">
      <c r="C767" s="35"/>
      <c r="D767" s="175" t="str">
        <f>IF(op!D655=0,"",op!D655)</f>
        <v/>
      </c>
      <c r="E767" s="175" t="str">
        <f>IF(op!E655=0,"",op!E655)</f>
        <v/>
      </c>
      <c r="F767" s="175" t="str">
        <f>IF(op!F655=0,"",op!F655)</f>
        <v/>
      </c>
      <c r="G767" s="38" t="str">
        <f>IF(op!G655="","",op!G655+1)</f>
        <v/>
      </c>
      <c r="H767" s="1184" t="str">
        <f>IF(op!H655=0,"",op!H655)</f>
        <v/>
      </c>
      <c r="I767" s="38" t="str">
        <f>IF(op!I655=0,"",op!I655)</f>
        <v/>
      </c>
      <c r="J767" s="177" t="str">
        <f t="shared" si="396"/>
        <v/>
      </c>
      <c r="K767" s="1185" t="str">
        <f>IF(op!K655=0,0,op!K655)</f>
        <v/>
      </c>
      <c r="L767" s="872"/>
      <c r="M767" s="860" t="str">
        <f>IF(K767="","",IF(op!M655=0,0,op!M655))</f>
        <v/>
      </c>
      <c r="N767" s="860" t="str">
        <f>IF(K767="","",IF(op!N655=0,0,op!N655))</f>
        <v/>
      </c>
      <c r="O767" s="990" t="str">
        <f t="shared" si="397"/>
        <v/>
      </c>
      <c r="P767" s="991" t="str">
        <f t="shared" si="398"/>
        <v/>
      </c>
      <c r="Q767" s="991" t="str">
        <f t="shared" si="399"/>
        <v/>
      </c>
      <c r="R767" s="872"/>
      <c r="S767" s="934" t="str">
        <f t="shared" si="400"/>
        <v/>
      </c>
      <c r="T767" s="934" t="str">
        <f t="shared" si="401"/>
        <v/>
      </c>
      <c r="U767" s="1055" t="str">
        <f t="shared" si="402"/>
        <v/>
      </c>
      <c r="V767" s="6"/>
      <c r="Z767" s="979" t="str">
        <f t="shared" si="403"/>
        <v/>
      </c>
      <c r="AA767" s="980">
        <f>+tab!$C$156</f>
        <v>0.62</v>
      </c>
      <c r="AB767" s="981" t="e">
        <f t="shared" si="412"/>
        <v>#VALUE!</v>
      </c>
      <c r="AC767" s="981" t="e">
        <f t="shared" si="413"/>
        <v>#VALUE!</v>
      </c>
      <c r="AD767" s="981" t="e">
        <f t="shared" si="414"/>
        <v>#VALUE!</v>
      </c>
      <c r="AE767" s="982" t="e">
        <f t="shared" si="404"/>
        <v>#VALUE!</v>
      </c>
      <c r="AF767" s="982" t="e">
        <f t="shared" si="405"/>
        <v>#VALUE!</v>
      </c>
      <c r="AG767" s="983">
        <f>IF(H767&gt;8,tab!C$157,tab!C$160)</f>
        <v>0.5</v>
      </c>
      <c r="AH767" s="957">
        <f t="shared" si="406"/>
        <v>0</v>
      </c>
      <c r="AI767" s="957">
        <f t="shared" si="407"/>
        <v>0</v>
      </c>
      <c r="AJ767" s="984" t="e">
        <f t="shared" si="408"/>
        <v>#VALUE!</v>
      </c>
      <c r="AK767" s="960" t="e">
        <f t="shared" si="409"/>
        <v>#VALUE!</v>
      </c>
      <c r="AL767" s="959">
        <f t="shared" si="410"/>
        <v>30</v>
      </c>
      <c r="AM767" s="959">
        <f t="shared" si="380"/>
        <v>30</v>
      </c>
      <c r="AN767" s="985">
        <f t="shared" si="411"/>
        <v>0</v>
      </c>
      <c r="AU767" s="39"/>
      <c r="AV767" s="39"/>
    </row>
    <row r="768" spans="3:48" ht="13.15" customHeight="1" x14ac:dyDescent="0.2">
      <c r="C768" s="35"/>
      <c r="D768" s="175" t="str">
        <f>IF(op!D656=0,"",op!D656)</f>
        <v/>
      </c>
      <c r="E768" s="175" t="str">
        <f>IF(op!E656=0,"",op!E656)</f>
        <v/>
      </c>
      <c r="F768" s="175" t="str">
        <f>IF(op!F656=0,"",op!F656)</f>
        <v/>
      </c>
      <c r="G768" s="38" t="str">
        <f>IF(op!G656="","",op!G656+1)</f>
        <v/>
      </c>
      <c r="H768" s="1184" t="str">
        <f>IF(op!H656=0,"",op!H656)</f>
        <v/>
      </c>
      <c r="I768" s="38" t="str">
        <f>IF(op!I656=0,"",op!I656)</f>
        <v/>
      </c>
      <c r="J768" s="177" t="str">
        <f t="shared" si="396"/>
        <v/>
      </c>
      <c r="K768" s="1185" t="str">
        <f>IF(op!K656=0,0,op!K656)</f>
        <v/>
      </c>
      <c r="L768" s="872"/>
      <c r="M768" s="860" t="str">
        <f>IF(K768="","",IF(op!M656=0,0,op!M656))</f>
        <v/>
      </c>
      <c r="N768" s="860" t="str">
        <f>IF(K768="","",IF(op!N656=0,0,op!N656))</f>
        <v/>
      </c>
      <c r="O768" s="990" t="str">
        <f t="shared" si="397"/>
        <v/>
      </c>
      <c r="P768" s="991" t="str">
        <f t="shared" si="398"/>
        <v/>
      </c>
      <c r="Q768" s="991" t="str">
        <f t="shared" si="399"/>
        <v/>
      </c>
      <c r="R768" s="872"/>
      <c r="S768" s="934" t="str">
        <f t="shared" si="400"/>
        <v/>
      </c>
      <c r="T768" s="934" t="str">
        <f t="shared" si="401"/>
        <v/>
      </c>
      <c r="U768" s="1055" t="str">
        <f t="shared" si="402"/>
        <v/>
      </c>
      <c r="V768" s="6"/>
      <c r="Z768" s="979" t="str">
        <f t="shared" si="403"/>
        <v/>
      </c>
      <c r="AA768" s="980">
        <f>+tab!$C$156</f>
        <v>0.62</v>
      </c>
      <c r="AB768" s="981" t="e">
        <f t="shared" si="412"/>
        <v>#VALUE!</v>
      </c>
      <c r="AC768" s="981" t="e">
        <f t="shared" si="413"/>
        <v>#VALUE!</v>
      </c>
      <c r="AD768" s="981" t="e">
        <f t="shared" si="414"/>
        <v>#VALUE!</v>
      </c>
      <c r="AE768" s="982" t="e">
        <f t="shared" si="404"/>
        <v>#VALUE!</v>
      </c>
      <c r="AF768" s="982" t="e">
        <f t="shared" si="405"/>
        <v>#VALUE!</v>
      </c>
      <c r="AG768" s="983">
        <f>IF(H768&gt;8,tab!C$157,tab!C$160)</f>
        <v>0.5</v>
      </c>
      <c r="AH768" s="957">
        <f t="shared" si="406"/>
        <v>0</v>
      </c>
      <c r="AI768" s="957">
        <f t="shared" si="407"/>
        <v>0</v>
      </c>
      <c r="AJ768" s="984" t="e">
        <f t="shared" si="408"/>
        <v>#VALUE!</v>
      </c>
      <c r="AK768" s="960" t="e">
        <f t="shared" si="409"/>
        <v>#VALUE!</v>
      </c>
      <c r="AL768" s="959">
        <f t="shared" si="410"/>
        <v>30</v>
      </c>
      <c r="AM768" s="959">
        <f t="shared" si="380"/>
        <v>30</v>
      </c>
      <c r="AN768" s="985">
        <f t="shared" si="411"/>
        <v>0</v>
      </c>
      <c r="AU768" s="39"/>
      <c r="AV768" s="39"/>
    </row>
    <row r="769" spans="3:48" ht="13.15" customHeight="1" x14ac:dyDescent="0.2">
      <c r="C769" s="35"/>
      <c r="D769" s="175" t="str">
        <f>IF(op!D657=0,"",op!D657)</f>
        <v/>
      </c>
      <c r="E769" s="175" t="str">
        <f>IF(op!E657=0,"",op!E657)</f>
        <v/>
      </c>
      <c r="F769" s="175" t="str">
        <f>IF(op!F657=0,"",op!F657)</f>
        <v/>
      </c>
      <c r="G769" s="38" t="str">
        <f>IF(op!G657="","",op!G657+1)</f>
        <v/>
      </c>
      <c r="H769" s="1184" t="str">
        <f>IF(op!H657=0,"",op!H657)</f>
        <v/>
      </c>
      <c r="I769" s="38" t="str">
        <f>IF(op!I657=0,"",op!I657)</f>
        <v/>
      </c>
      <c r="J769" s="177" t="str">
        <f t="shared" si="396"/>
        <v/>
      </c>
      <c r="K769" s="1185" t="str">
        <f>IF(op!K657=0,0,op!K657)</f>
        <v/>
      </c>
      <c r="L769" s="872"/>
      <c r="M769" s="860" t="str">
        <f>IF(K769="","",IF(op!M657=0,0,op!M657))</f>
        <v/>
      </c>
      <c r="N769" s="860" t="str">
        <f>IF(K769="","",IF(op!N657=0,0,op!N657))</f>
        <v/>
      </c>
      <c r="O769" s="990" t="str">
        <f t="shared" si="397"/>
        <v/>
      </c>
      <c r="P769" s="991" t="str">
        <f t="shared" si="398"/>
        <v/>
      </c>
      <c r="Q769" s="991" t="str">
        <f t="shared" si="399"/>
        <v/>
      </c>
      <c r="R769" s="872"/>
      <c r="S769" s="934" t="str">
        <f t="shared" si="400"/>
        <v/>
      </c>
      <c r="T769" s="934" t="str">
        <f t="shared" si="401"/>
        <v/>
      </c>
      <c r="U769" s="1055" t="str">
        <f t="shared" si="402"/>
        <v/>
      </c>
      <c r="V769" s="6"/>
      <c r="Z769" s="979" t="str">
        <f t="shared" si="403"/>
        <v/>
      </c>
      <c r="AA769" s="980">
        <f>+tab!$C$156</f>
        <v>0.62</v>
      </c>
      <c r="AB769" s="981" t="e">
        <f t="shared" si="412"/>
        <v>#VALUE!</v>
      </c>
      <c r="AC769" s="981" t="e">
        <f t="shared" si="413"/>
        <v>#VALUE!</v>
      </c>
      <c r="AD769" s="981" t="e">
        <f t="shared" si="414"/>
        <v>#VALUE!</v>
      </c>
      <c r="AE769" s="982" t="e">
        <f t="shared" si="404"/>
        <v>#VALUE!</v>
      </c>
      <c r="AF769" s="982" t="e">
        <f t="shared" si="405"/>
        <v>#VALUE!</v>
      </c>
      <c r="AG769" s="983">
        <f>IF(H769&gt;8,tab!C$157,tab!C$160)</f>
        <v>0.5</v>
      </c>
      <c r="AH769" s="957">
        <f t="shared" si="406"/>
        <v>0</v>
      </c>
      <c r="AI769" s="957">
        <f t="shared" si="407"/>
        <v>0</v>
      </c>
      <c r="AJ769" s="984" t="e">
        <f t="shared" si="408"/>
        <v>#VALUE!</v>
      </c>
      <c r="AK769" s="960" t="e">
        <f t="shared" si="409"/>
        <v>#VALUE!</v>
      </c>
      <c r="AL769" s="959">
        <f t="shared" si="410"/>
        <v>30</v>
      </c>
      <c r="AM769" s="959">
        <f t="shared" si="380"/>
        <v>30</v>
      </c>
      <c r="AN769" s="985">
        <f t="shared" si="411"/>
        <v>0</v>
      </c>
      <c r="AU769" s="39"/>
      <c r="AV769" s="39"/>
    </row>
    <row r="770" spans="3:48" ht="13.15" customHeight="1" x14ac:dyDescent="0.2">
      <c r="C770" s="35"/>
      <c r="D770" s="175" t="str">
        <f>IF(op!D658=0,"",op!D658)</f>
        <v/>
      </c>
      <c r="E770" s="175" t="str">
        <f>IF(op!E658=0,"",op!E658)</f>
        <v/>
      </c>
      <c r="F770" s="175" t="str">
        <f>IF(op!F658=0,"",op!F658)</f>
        <v/>
      </c>
      <c r="G770" s="38" t="str">
        <f>IF(op!G658="","",op!G658+1)</f>
        <v/>
      </c>
      <c r="H770" s="1184" t="str">
        <f>IF(op!H658=0,"",op!H658)</f>
        <v/>
      </c>
      <c r="I770" s="38" t="str">
        <f>IF(op!I658=0,"",op!I658)</f>
        <v/>
      </c>
      <c r="J770" s="177" t="str">
        <f t="shared" si="396"/>
        <v/>
      </c>
      <c r="K770" s="1185" t="str">
        <f>IF(op!K658=0,0,op!K658)</f>
        <v/>
      </c>
      <c r="L770" s="872"/>
      <c r="M770" s="860" t="str">
        <f>IF(K770="","",IF(op!M658=0,0,op!M658))</f>
        <v/>
      </c>
      <c r="N770" s="860" t="str">
        <f>IF(K770="","",IF(op!N658=0,0,op!N658))</f>
        <v/>
      </c>
      <c r="O770" s="990" t="str">
        <f t="shared" si="397"/>
        <v/>
      </c>
      <c r="P770" s="991" t="str">
        <f t="shared" si="398"/>
        <v/>
      </c>
      <c r="Q770" s="991" t="str">
        <f t="shared" si="399"/>
        <v/>
      </c>
      <c r="R770" s="872"/>
      <c r="S770" s="934" t="str">
        <f t="shared" si="400"/>
        <v/>
      </c>
      <c r="T770" s="934" t="str">
        <f t="shared" si="401"/>
        <v/>
      </c>
      <c r="U770" s="1055" t="str">
        <f t="shared" si="402"/>
        <v/>
      </c>
      <c r="V770" s="6"/>
      <c r="Z770" s="979" t="str">
        <f t="shared" si="403"/>
        <v/>
      </c>
      <c r="AA770" s="980">
        <f>+tab!$C$156</f>
        <v>0.62</v>
      </c>
      <c r="AB770" s="981" t="e">
        <f t="shared" si="412"/>
        <v>#VALUE!</v>
      </c>
      <c r="AC770" s="981" t="e">
        <f t="shared" si="413"/>
        <v>#VALUE!</v>
      </c>
      <c r="AD770" s="981" t="e">
        <f t="shared" si="414"/>
        <v>#VALUE!</v>
      </c>
      <c r="AE770" s="982" t="e">
        <f t="shared" si="404"/>
        <v>#VALUE!</v>
      </c>
      <c r="AF770" s="982" t="e">
        <f t="shared" si="405"/>
        <v>#VALUE!</v>
      </c>
      <c r="AG770" s="983">
        <f>IF(H770&gt;8,tab!C$157,tab!C$160)</f>
        <v>0.5</v>
      </c>
      <c r="AH770" s="957">
        <f t="shared" si="406"/>
        <v>0</v>
      </c>
      <c r="AI770" s="957">
        <f t="shared" si="407"/>
        <v>0</v>
      </c>
      <c r="AJ770" s="984" t="e">
        <f t="shared" si="408"/>
        <v>#VALUE!</v>
      </c>
      <c r="AK770" s="960" t="e">
        <f t="shared" si="409"/>
        <v>#VALUE!</v>
      </c>
      <c r="AL770" s="959">
        <f t="shared" si="410"/>
        <v>30</v>
      </c>
      <c r="AM770" s="959">
        <f t="shared" si="380"/>
        <v>30</v>
      </c>
      <c r="AN770" s="985">
        <f t="shared" si="411"/>
        <v>0</v>
      </c>
      <c r="AU770" s="39"/>
      <c r="AV770" s="39"/>
    </row>
    <row r="771" spans="3:48" ht="13.15" customHeight="1" x14ac:dyDescent="0.2">
      <c r="C771" s="35"/>
      <c r="D771" s="175" t="str">
        <f>IF(op!D659=0,"",op!D659)</f>
        <v/>
      </c>
      <c r="E771" s="175" t="str">
        <f>IF(op!E659=0,"",op!E659)</f>
        <v/>
      </c>
      <c r="F771" s="175" t="str">
        <f>IF(op!F659=0,"",op!F659)</f>
        <v/>
      </c>
      <c r="G771" s="38" t="str">
        <f>IF(op!G659="","",op!G659+1)</f>
        <v/>
      </c>
      <c r="H771" s="1184" t="str">
        <f>IF(op!H659=0,"",op!H659)</f>
        <v/>
      </c>
      <c r="I771" s="38" t="str">
        <f>IF(op!I659=0,"",op!I659)</f>
        <v/>
      </c>
      <c r="J771" s="177" t="str">
        <f t="shared" si="396"/>
        <v/>
      </c>
      <c r="K771" s="1185" t="str">
        <f>IF(op!K659=0,0,op!K659)</f>
        <v/>
      </c>
      <c r="L771" s="872"/>
      <c r="M771" s="860" t="str">
        <f>IF(K771="","",IF(op!M659=0,0,op!M659))</f>
        <v/>
      </c>
      <c r="N771" s="860" t="str">
        <f>IF(K771="","",IF(op!N659=0,0,op!N659))</f>
        <v/>
      </c>
      <c r="O771" s="990" t="str">
        <f t="shared" si="397"/>
        <v/>
      </c>
      <c r="P771" s="991" t="str">
        <f t="shared" si="398"/>
        <v/>
      </c>
      <c r="Q771" s="991" t="str">
        <f t="shared" si="399"/>
        <v/>
      </c>
      <c r="R771" s="872"/>
      <c r="S771" s="934" t="str">
        <f t="shared" si="400"/>
        <v/>
      </c>
      <c r="T771" s="934" t="str">
        <f t="shared" si="401"/>
        <v/>
      </c>
      <c r="U771" s="1055" t="str">
        <f t="shared" si="402"/>
        <v/>
      </c>
      <c r="V771" s="6"/>
      <c r="Z771" s="979" t="str">
        <f t="shared" si="403"/>
        <v/>
      </c>
      <c r="AA771" s="980">
        <f>+tab!$C$156</f>
        <v>0.62</v>
      </c>
      <c r="AB771" s="981" t="e">
        <f t="shared" si="412"/>
        <v>#VALUE!</v>
      </c>
      <c r="AC771" s="981" t="e">
        <f t="shared" si="413"/>
        <v>#VALUE!</v>
      </c>
      <c r="AD771" s="981" t="e">
        <f t="shared" si="414"/>
        <v>#VALUE!</v>
      </c>
      <c r="AE771" s="982" t="e">
        <f t="shared" si="404"/>
        <v>#VALUE!</v>
      </c>
      <c r="AF771" s="982" t="e">
        <f t="shared" si="405"/>
        <v>#VALUE!</v>
      </c>
      <c r="AG771" s="983">
        <f>IF(H771&gt;8,tab!C$157,tab!C$160)</f>
        <v>0.5</v>
      </c>
      <c r="AH771" s="957">
        <f t="shared" si="406"/>
        <v>0</v>
      </c>
      <c r="AI771" s="957">
        <f t="shared" si="407"/>
        <v>0</v>
      </c>
      <c r="AJ771" s="984" t="e">
        <f t="shared" si="408"/>
        <v>#VALUE!</v>
      </c>
      <c r="AK771" s="960" t="e">
        <f t="shared" si="409"/>
        <v>#VALUE!</v>
      </c>
      <c r="AL771" s="959">
        <f t="shared" si="410"/>
        <v>30</v>
      </c>
      <c r="AM771" s="959">
        <f t="shared" si="380"/>
        <v>30</v>
      </c>
      <c r="AN771" s="985">
        <f t="shared" si="411"/>
        <v>0</v>
      </c>
      <c r="AU771" s="39"/>
      <c r="AV771" s="39"/>
    </row>
    <row r="772" spans="3:48" ht="13.15" customHeight="1" x14ac:dyDescent="0.2">
      <c r="C772" s="35"/>
      <c r="D772" s="175" t="str">
        <f>IF(op!D660=0,"",op!D660)</f>
        <v/>
      </c>
      <c r="E772" s="175" t="str">
        <f>IF(op!E660=0,"",op!E660)</f>
        <v/>
      </c>
      <c r="F772" s="175" t="str">
        <f>IF(op!F660=0,"",op!F660)</f>
        <v/>
      </c>
      <c r="G772" s="38" t="str">
        <f>IF(op!G660="","",op!G660+1)</f>
        <v/>
      </c>
      <c r="H772" s="1184" t="str">
        <f>IF(op!H660=0,"",op!H660)</f>
        <v/>
      </c>
      <c r="I772" s="38" t="str">
        <f>IF(op!I660=0,"",op!I660)</f>
        <v/>
      </c>
      <c r="J772" s="177" t="str">
        <f t="shared" si="396"/>
        <v/>
      </c>
      <c r="K772" s="1185" t="str">
        <f>IF(op!K660=0,0,op!K660)</f>
        <v/>
      </c>
      <c r="L772" s="872"/>
      <c r="M772" s="860" t="str">
        <f>IF(K772="","",IF(op!M660=0,0,op!M660))</f>
        <v/>
      </c>
      <c r="N772" s="860" t="str">
        <f>IF(K772="","",IF(op!N660=0,0,op!N660))</f>
        <v/>
      </c>
      <c r="O772" s="990" t="str">
        <f t="shared" si="397"/>
        <v/>
      </c>
      <c r="P772" s="991" t="str">
        <f t="shared" si="398"/>
        <v/>
      </c>
      <c r="Q772" s="991" t="str">
        <f t="shared" si="399"/>
        <v/>
      </c>
      <c r="R772" s="872"/>
      <c r="S772" s="934" t="str">
        <f t="shared" si="400"/>
        <v/>
      </c>
      <c r="T772" s="934" t="str">
        <f t="shared" si="401"/>
        <v/>
      </c>
      <c r="U772" s="1055" t="str">
        <f t="shared" si="402"/>
        <v/>
      </c>
      <c r="V772" s="6"/>
      <c r="Z772" s="979" t="str">
        <f t="shared" si="403"/>
        <v/>
      </c>
      <c r="AA772" s="980">
        <f>+tab!$C$156</f>
        <v>0.62</v>
      </c>
      <c r="AB772" s="981" t="e">
        <f t="shared" si="412"/>
        <v>#VALUE!</v>
      </c>
      <c r="AC772" s="981" t="e">
        <f t="shared" si="413"/>
        <v>#VALUE!</v>
      </c>
      <c r="AD772" s="981" t="e">
        <f t="shared" si="414"/>
        <v>#VALUE!</v>
      </c>
      <c r="AE772" s="982" t="e">
        <f t="shared" si="404"/>
        <v>#VALUE!</v>
      </c>
      <c r="AF772" s="982" t="e">
        <f t="shared" si="405"/>
        <v>#VALUE!</v>
      </c>
      <c r="AG772" s="983">
        <f>IF(H772&gt;8,tab!C$157,tab!C$160)</f>
        <v>0.5</v>
      </c>
      <c r="AH772" s="957">
        <f t="shared" si="406"/>
        <v>0</v>
      </c>
      <c r="AI772" s="957">
        <f t="shared" si="407"/>
        <v>0</v>
      </c>
      <c r="AJ772" s="984" t="e">
        <f t="shared" si="408"/>
        <v>#VALUE!</v>
      </c>
      <c r="AK772" s="960" t="e">
        <f t="shared" si="409"/>
        <v>#VALUE!</v>
      </c>
      <c r="AL772" s="959">
        <f t="shared" si="410"/>
        <v>30</v>
      </c>
      <c r="AM772" s="959">
        <f t="shared" si="380"/>
        <v>30</v>
      </c>
      <c r="AN772" s="985">
        <f t="shared" si="411"/>
        <v>0</v>
      </c>
      <c r="AU772" s="39"/>
      <c r="AV772" s="39"/>
    </row>
    <row r="773" spans="3:48" ht="13.15" customHeight="1" x14ac:dyDescent="0.2">
      <c r="C773" s="35"/>
      <c r="D773" s="175" t="str">
        <f>IF(op!D661=0,"",op!D661)</f>
        <v/>
      </c>
      <c r="E773" s="175" t="str">
        <f>IF(op!E661=0,"",op!E661)</f>
        <v/>
      </c>
      <c r="F773" s="175" t="str">
        <f>IF(op!F661=0,"",op!F661)</f>
        <v/>
      </c>
      <c r="G773" s="38" t="str">
        <f>IF(op!G661="","",op!G661+1)</f>
        <v/>
      </c>
      <c r="H773" s="1184" t="str">
        <f>IF(op!H661=0,"",op!H661)</f>
        <v/>
      </c>
      <c r="I773" s="38" t="str">
        <f>IF(op!I661=0,"",op!I661)</f>
        <v/>
      </c>
      <c r="J773" s="177" t="str">
        <f t="shared" si="396"/>
        <v/>
      </c>
      <c r="K773" s="1185" t="str">
        <f>IF(op!K661=0,0,op!K661)</f>
        <v/>
      </c>
      <c r="L773" s="872"/>
      <c r="M773" s="860" t="str">
        <f>IF(K773="","",IF(op!M661=0,0,op!M661))</f>
        <v/>
      </c>
      <c r="N773" s="860" t="str">
        <f>IF(K773="","",IF(op!N661=0,0,op!N661))</f>
        <v/>
      </c>
      <c r="O773" s="990" t="str">
        <f t="shared" si="397"/>
        <v/>
      </c>
      <c r="P773" s="991" t="str">
        <f t="shared" si="398"/>
        <v/>
      </c>
      <c r="Q773" s="991" t="str">
        <f t="shared" si="399"/>
        <v/>
      </c>
      <c r="R773" s="872"/>
      <c r="S773" s="934" t="str">
        <f t="shared" si="400"/>
        <v/>
      </c>
      <c r="T773" s="934" t="str">
        <f t="shared" si="401"/>
        <v/>
      </c>
      <c r="U773" s="1055" t="str">
        <f t="shared" si="402"/>
        <v/>
      </c>
      <c r="V773" s="6"/>
      <c r="Z773" s="979" t="str">
        <f t="shared" si="403"/>
        <v/>
      </c>
      <c r="AA773" s="980">
        <f>+tab!$C$156</f>
        <v>0.62</v>
      </c>
      <c r="AB773" s="981" t="e">
        <f t="shared" si="412"/>
        <v>#VALUE!</v>
      </c>
      <c r="AC773" s="981" t="e">
        <f t="shared" si="413"/>
        <v>#VALUE!</v>
      </c>
      <c r="AD773" s="981" t="e">
        <f t="shared" si="414"/>
        <v>#VALUE!</v>
      </c>
      <c r="AE773" s="982" t="e">
        <f t="shared" si="404"/>
        <v>#VALUE!</v>
      </c>
      <c r="AF773" s="982" t="e">
        <f t="shared" si="405"/>
        <v>#VALUE!</v>
      </c>
      <c r="AG773" s="983">
        <f>IF(H773&gt;8,tab!C$157,tab!C$160)</f>
        <v>0.5</v>
      </c>
      <c r="AH773" s="957">
        <f t="shared" si="406"/>
        <v>0</v>
      </c>
      <c r="AI773" s="957">
        <f t="shared" si="407"/>
        <v>0</v>
      </c>
      <c r="AJ773" s="984" t="e">
        <f t="shared" si="408"/>
        <v>#VALUE!</v>
      </c>
      <c r="AK773" s="960" t="e">
        <f t="shared" si="409"/>
        <v>#VALUE!</v>
      </c>
      <c r="AL773" s="959">
        <f t="shared" si="410"/>
        <v>30</v>
      </c>
      <c r="AM773" s="959">
        <f t="shared" si="380"/>
        <v>30</v>
      </c>
      <c r="AN773" s="985">
        <f t="shared" si="411"/>
        <v>0</v>
      </c>
      <c r="AU773" s="39"/>
      <c r="AV773" s="39"/>
    </row>
    <row r="774" spans="3:48" ht="13.15" customHeight="1" x14ac:dyDescent="0.2">
      <c r="C774" s="35"/>
      <c r="D774" s="175" t="str">
        <f>IF(op!D662=0,"",op!D662)</f>
        <v/>
      </c>
      <c r="E774" s="175" t="str">
        <f>IF(op!E662=0,"",op!E662)</f>
        <v/>
      </c>
      <c r="F774" s="175" t="str">
        <f>IF(op!F662=0,"",op!F662)</f>
        <v/>
      </c>
      <c r="G774" s="38" t="str">
        <f>IF(op!G662="","",op!G662+1)</f>
        <v/>
      </c>
      <c r="H774" s="1184" t="str">
        <f>IF(op!H662=0,"",op!H662)</f>
        <v/>
      </c>
      <c r="I774" s="38" t="str">
        <f>IF(op!I662=0,"",op!I662)</f>
        <v/>
      </c>
      <c r="J774" s="177" t="str">
        <f t="shared" si="396"/>
        <v/>
      </c>
      <c r="K774" s="1185" t="str">
        <f>IF(op!K662=0,0,op!K662)</f>
        <v/>
      </c>
      <c r="L774" s="872"/>
      <c r="M774" s="860" t="str">
        <f>IF(K774="","",IF(op!M662=0,0,op!M662))</f>
        <v/>
      </c>
      <c r="N774" s="860" t="str">
        <f>IF(K774="","",IF(op!N662=0,0,op!N662))</f>
        <v/>
      </c>
      <c r="O774" s="990" t="str">
        <f t="shared" si="397"/>
        <v/>
      </c>
      <c r="P774" s="991" t="str">
        <f t="shared" si="398"/>
        <v/>
      </c>
      <c r="Q774" s="991" t="str">
        <f t="shared" si="399"/>
        <v/>
      </c>
      <c r="R774" s="872"/>
      <c r="S774" s="934" t="str">
        <f t="shared" si="400"/>
        <v/>
      </c>
      <c r="T774" s="934" t="str">
        <f t="shared" si="401"/>
        <v/>
      </c>
      <c r="U774" s="1055" t="str">
        <f t="shared" si="402"/>
        <v/>
      </c>
      <c r="V774" s="6"/>
      <c r="Z774" s="979" t="str">
        <f t="shared" si="403"/>
        <v/>
      </c>
      <c r="AA774" s="980">
        <f>+tab!$C$156</f>
        <v>0.62</v>
      </c>
      <c r="AB774" s="981" t="e">
        <f t="shared" si="412"/>
        <v>#VALUE!</v>
      </c>
      <c r="AC774" s="981" t="e">
        <f t="shared" si="413"/>
        <v>#VALUE!</v>
      </c>
      <c r="AD774" s="981" t="e">
        <f t="shared" si="414"/>
        <v>#VALUE!</v>
      </c>
      <c r="AE774" s="982" t="e">
        <f t="shared" si="404"/>
        <v>#VALUE!</v>
      </c>
      <c r="AF774" s="982" t="e">
        <f t="shared" si="405"/>
        <v>#VALUE!</v>
      </c>
      <c r="AG774" s="983">
        <f>IF(H774&gt;8,tab!C$157,tab!C$160)</f>
        <v>0.5</v>
      </c>
      <c r="AH774" s="957">
        <f t="shared" si="406"/>
        <v>0</v>
      </c>
      <c r="AI774" s="957">
        <f t="shared" si="407"/>
        <v>0</v>
      </c>
      <c r="AJ774" s="984" t="e">
        <f t="shared" si="408"/>
        <v>#VALUE!</v>
      </c>
      <c r="AK774" s="960" t="e">
        <f t="shared" si="409"/>
        <v>#VALUE!</v>
      </c>
      <c r="AL774" s="959">
        <f t="shared" si="410"/>
        <v>30</v>
      </c>
      <c r="AM774" s="959">
        <f t="shared" si="380"/>
        <v>30</v>
      </c>
      <c r="AN774" s="985">
        <f t="shared" si="411"/>
        <v>0</v>
      </c>
      <c r="AU774" s="39"/>
      <c r="AV774" s="39"/>
    </row>
    <row r="775" spans="3:48" ht="13.15" customHeight="1" x14ac:dyDescent="0.2">
      <c r="C775" s="35"/>
      <c r="D775" s="175" t="str">
        <f>IF(op!D663=0,"",op!D663)</f>
        <v/>
      </c>
      <c r="E775" s="175" t="str">
        <f>IF(op!E663=0,"",op!E663)</f>
        <v/>
      </c>
      <c r="F775" s="175" t="str">
        <f>IF(op!F663=0,"",op!F663)</f>
        <v/>
      </c>
      <c r="G775" s="38" t="str">
        <f>IF(op!G663="","",op!G663+1)</f>
        <v/>
      </c>
      <c r="H775" s="1184" t="str">
        <f>IF(op!H663=0,"",op!H663)</f>
        <v/>
      </c>
      <c r="I775" s="38" t="str">
        <f>IF(op!I663=0,"",op!I663)</f>
        <v/>
      </c>
      <c r="J775" s="177" t="str">
        <f t="shared" si="396"/>
        <v/>
      </c>
      <c r="K775" s="1185" t="str">
        <f>IF(op!K663=0,0,op!K663)</f>
        <v/>
      </c>
      <c r="L775" s="872"/>
      <c r="M775" s="860" t="str">
        <f>IF(K775="","",IF(op!M663=0,0,op!M663))</f>
        <v/>
      </c>
      <c r="N775" s="860" t="str">
        <f>IF(K775="","",IF(op!N663=0,0,op!N663))</f>
        <v/>
      </c>
      <c r="O775" s="990" t="str">
        <f t="shared" si="397"/>
        <v/>
      </c>
      <c r="P775" s="991" t="str">
        <f t="shared" si="398"/>
        <v/>
      </c>
      <c r="Q775" s="991" t="str">
        <f t="shared" si="399"/>
        <v/>
      </c>
      <c r="R775" s="872"/>
      <c r="S775" s="934" t="str">
        <f t="shared" si="400"/>
        <v/>
      </c>
      <c r="T775" s="934" t="str">
        <f t="shared" si="401"/>
        <v/>
      </c>
      <c r="U775" s="1055" t="str">
        <f t="shared" si="402"/>
        <v/>
      </c>
      <c r="V775" s="6"/>
      <c r="Z775" s="979" t="str">
        <f t="shared" si="403"/>
        <v/>
      </c>
      <c r="AA775" s="980">
        <f>+tab!$C$156</f>
        <v>0.62</v>
      </c>
      <c r="AB775" s="981" t="e">
        <f t="shared" si="412"/>
        <v>#VALUE!</v>
      </c>
      <c r="AC775" s="981" t="e">
        <f t="shared" si="413"/>
        <v>#VALUE!</v>
      </c>
      <c r="AD775" s="981" t="e">
        <f t="shared" si="414"/>
        <v>#VALUE!</v>
      </c>
      <c r="AE775" s="982" t="e">
        <f t="shared" si="404"/>
        <v>#VALUE!</v>
      </c>
      <c r="AF775" s="982" t="e">
        <f t="shared" si="405"/>
        <v>#VALUE!</v>
      </c>
      <c r="AG775" s="983">
        <f>IF(H775&gt;8,tab!C$157,tab!C$160)</f>
        <v>0.5</v>
      </c>
      <c r="AH775" s="957">
        <f t="shared" si="406"/>
        <v>0</v>
      </c>
      <c r="AI775" s="957">
        <f t="shared" si="407"/>
        <v>0</v>
      </c>
      <c r="AJ775" s="984" t="e">
        <f t="shared" si="408"/>
        <v>#VALUE!</v>
      </c>
      <c r="AK775" s="960" t="e">
        <f t="shared" si="409"/>
        <v>#VALUE!</v>
      </c>
      <c r="AL775" s="959">
        <f t="shared" si="410"/>
        <v>30</v>
      </c>
      <c r="AM775" s="959">
        <f t="shared" si="380"/>
        <v>30</v>
      </c>
      <c r="AN775" s="985">
        <f t="shared" si="411"/>
        <v>0</v>
      </c>
      <c r="AU775" s="39"/>
      <c r="AV775" s="39"/>
    </row>
    <row r="776" spans="3:48" ht="13.15" customHeight="1" x14ac:dyDescent="0.2">
      <c r="C776" s="35"/>
      <c r="D776" s="175" t="str">
        <f>IF(op!D664=0,"",op!D664)</f>
        <v/>
      </c>
      <c r="E776" s="175" t="str">
        <f>IF(op!E664=0,"",op!E664)</f>
        <v/>
      </c>
      <c r="F776" s="175" t="str">
        <f>IF(op!F664=0,"",op!F664)</f>
        <v/>
      </c>
      <c r="G776" s="38" t="str">
        <f>IF(op!G664="","",op!G664+1)</f>
        <v/>
      </c>
      <c r="H776" s="1184" t="str">
        <f>IF(op!H664=0,"",op!H664)</f>
        <v/>
      </c>
      <c r="I776" s="38" t="str">
        <f>IF(op!I664=0,"",op!I664)</f>
        <v/>
      </c>
      <c r="J776" s="177" t="str">
        <f t="shared" si="396"/>
        <v/>
      </c>
      <c r="K776" s="1185" t="str">
        <f>IF(op!K664=0,0,op!K664)</f>
        <v/>
      </c>
      <c r="L776" s="872"/>
      <c r="M776" s="860" t="str">
        <f>IF(K776="","",IF(op!M664=0,0,op!M664))</f>
        <v/>
      </c>
      <c r="N776" s="860" t="str">
        <f>IF(K776="","",IF(op!N664=0,0,op!N664))</f>
        <v/>
      </c>
      <c r="O776" s="990" t="str">
        <f t="shared" si="397"/>
        <v/>
      </c>
      <c r="P776" s="991" t="str">
        <f t="shared" si="398"/>
        <v/>
      </c>
      <c r="Q776" s="991" t="str">
        <f t="shared" si="399"/>
        <v/>
      </c>
      <c r="R776" s="872"/>
      <c r="S776" s="934" t="str">
        <f t="shared" si="400"/>
        <v/>
      </c>
      <c r="T776" s="934" t="str">
        <f t="shared" si="401"/>
        <v/>
      </c>
      <c r="U776" s="1055" t="str">
        <f t="shared" si="402"/>
        <v/>
      </c>
      <c r="V776" s="6"/>
      <c r="Z776" s="979" t="str">
        <f t="shared" si="403"/>
        <v/>
      </c>
      <c r="AA776" s="980">
        <f>+tab!$C$156</f>
        <v>0.62</v>
      </c>
      <c r="AB776" s="981" t="e">
        <f t="shared" si="412"/>
        <v>#VALUE!</v>
      </c>
      <c r="AC776" s="981" t="e">
        <f t="shared" si="413"/>
        <v>#VALUE!</v>
      </c>
      <c r="AD776" s="981" t="e">
        <f t="shared" si="414"/>
        <v>#VALUE!</v>
      </c>
      <c r="AE776" s="982" t="e">
        <f t="shared" si="404"/>
        <v>#VALUE!</v>
      </c>
      <c r="AF776" s="982" t="e">
        <f t="shared" si="405"/>
        <v>#VALUE!</v>
      </c>
      <c r="AG776" s="983">
        <f>IF(H776&gt;8,tab!C$157,tab!C$160)</f>
        <v>0.5</v>
      </c>
      <c r="AH776" s="957">
        <f t="shared" si="406"/>
        <v>0</v>
      </c>
      <c r="AI776" s="957">
        <f t="shared" si="407"/>
        <v>0</v>
      </c>
      <c r="AJ776" s="984" t="e">
        <f t="shared" si="408"/>
        <v>#VALUE!</v>
      </c>
      <c r="AK776" s="960" t="e">
        <f t="shared" si="409"/>
        <v>#VALUE!</v>
      </c>
      <c r="AL776" s="959">
        <f t="shared" si="410"/>
        <v>30</v>
      </c>
      <c r="AM776" s="959">
        <f t="shared" si="380"/>
        <v>30</v>
      </c>
      <c r="AN776" s="985">
        <f t="shared" si="411"/>
        <v>0</v>
      </c>
      <c r="AU776" s="39"/>
      <c r="AV776" s="39"/>
    </row>
    <row r="777" spans="3:48" ht="13.15" customHeight="1" x14ac:dyDescent="0.2">
      <c r="C777" s="35"/>
      <c r="D777" s="175" t="str">
        <f>IF(op!D665=0,"",op!D665)</f>
        <v/>
      </c>
      <c r="E777" s="175" t="str">
        <f>IF(op!E665=0,"",op!E665)</f>
        <v/>
      </c>
      <c r="F777" s="175" t="str">
        <f>IF(op!F665=0,"",op!F665)</f>
        <v/>
      </c>
      <c r="G777" s="38" t="str">
        <f>IF(op!G665="","",op!G665+1)</f>
        <v/>
      </c>
      <c r="H777" s="1184" t="str">
        <f>IF(op!H665=0,"",op!H665)</f>
        <v/>
      </c>
      <c r="I777" s="38" t="str">
        <f>IF(op!I665=0,"",op!I665)</f>
        <v/>
      </c>
      <c r="J777" s="177" t="str">
        <f t="shared" si="396"/>
        <v/>
      </c>
      <c r="K777" s="1185" t="str">
        <f>IF(op!K665=0,0,op!K665)</f>
        <v/>
      </c>
      <c r="L777" s="872"/>
      <c r="M777" s="860" t="str">
        <f>IF(K777="","",IF(op!M665=0,0,op!M665))</f>
        <v/>
      </c>
      <c r="N777" s="860" t="str">
        <f>IF(K777="","",IF(op!N665=0,0,op!N665))</f>
        <v/>
      </c>
      <c r="O777" s="990" t="str">
        <f t="shared" si="397"/>
        <v/>
      </c>
      <c r="P777" s="991" t="str">
        <f t="shared" si="398"/>
        <v/>
      </c>
      <c r="Q777" s="991" t="str">
        <f t="shared" si="399"/>
        <v/>
      </c>
      <c r="R777" s="872"/>
      <c r="S777" s="934" t="str">
        <f t="shared" si="400"/>
        <v/>
      </c>
      <c r="T777" s="934" t="str">
        <f t="shared" si="401"/>
        <v/>
      </c>
      <c r="U777" s="1055" t="str">
        <f t="shared" si="402"/>
        <v/>
      </c>
      <c r="V777" s="6"/>
      <c r="Z777" s="979" t="str">
        <f t="shared" si="403"/>
        <v/>
      </c>
      <c r="AA777" s="980">
        <f>+tab!$C$156</f>
        <v>0.62</v>
      </c>
      <c r="AB777" s="981" t="e">
        <f t="shared" si="412"/>
        <v>#VALUE!</v>
      </c>
      <c r="AC777" s="981" t="e">
        <f t="shared" si="413"/>
        <v>#VALUE!</v>
      </c>
      <c r="AD777" s="981" t="e">
        <f t="shared" si="414"/>
        <v>#VALUE!</v>
      </c>
      <c r="AE777" s="982" t="e">
        <f t="shared" si="404"/>
        <v>#VALUE!</v>
      </c>
      <c r="AF777" s="982" t="e">
        <f t="shared" si="405"/>
        <v>#VALUE!</v>
      </c>
      <c r="AG777" s="983">
        <f>IF(H777&gt;8,tab!C$157,tab!C$160)</f>
        <v>0.5</v>
      </c>
      <c r="AH777" s="957">
        <f t="shared" si="406"/>
        <v>0</v>
      </c>
      <c r="AI777" s="957">
        <f t="shared" si="407"/>
        <v>0</v>
      </c>
      <c r="AJ777" s="984" t="e">
        <f t="shared" si="408"/>
        <v>#VALUE!</v>
      </c>
      <c r="AK777" s="960" t="e">
        <f t="shared" si="409"/>
        <v>#VALUE!</v>
      </c>
      <c r="AL777" s="959">
        <f t="shared" si="410"/>
        <v>30</v>
      </c>
      <c r="AM777" s="959">
        <f t="shared" si="380"/>
        <v>30</v>
      </c>
      <c r="AN777" s="985">
        <f t="shared" si="411"/>
        <v>0</v>
      </c>
      <c r="AU777" s="39"/>
      <c r="AV777" s="39"/>
    </row>
    <row r="778" spans="3:48" ht="13.15" customHeight="1" x14ac:dyDescent="0.2">
      <c r="C778" s="35"/>
      <c r="D778" s="175" t="str">
        <f>IF(op!D666=0,"",op!D666)</f>
        <v/>
      </c>
      <c r="E778" s="175" t="str">
        <f>IF(op!E666=0,"",op!E666)</f>
        <v/>
      </c>
      <c r="F778" s="175" t="str">
        <f>IF(op!F666=0,"",op!F666)</f>
        <v/>
      </c>
      <c r="G778" s="38" t="str">
        <f>IF(op!G666="","",op!G666+1)</f>
        <v/>
      </c>
      <c r="H778" s="1184" t="str">
        <f>IF(op!H666=0,"",op!H666)</f>
        <v/>
      </c>
      <c r="I778" s="38" t="str">
        <f>IF(op!I666=0,"",op!I666)</f>
        <v/>
      </c>
      <c r="J778" s="177" t="str">
        <f t="shared" si="396"/>
        <v/>
      </c>
      <c r="K778" s="1185" t="str">
        <f>IF(op!K666=0,0,op!K666)</f>
        <v/>
      </c>
      <c r="L778" s="872"/>
      <c r="M778" s="860" t="str">
        <f>IF(K778="","",IF(op!M666=0,0,op!M666))</f>
        <v/>
      </c>
      <c r="N778" s="860" t="str">
        <f>IF(K778="","",IF(op!N666=0,0,op!N666))</f>
        <v/>
      </c>
      <c r="O778" s="990" t="str">
        <f t="shared" si="397"/>
        <v/>
      </c>
      <c r="P778" s="991" t="str">
        <f t="shared" si="398"/>
        <v/>
      </c>
      <c r="Q778" s="991" t="str">
        <f t="shared" si="399"/>
        <v/>
      </c>
      <c r="R778" s="872"/>
      <c r="S778" s="934" t="str">
        <f t="shared" si="400"/>
        <v/>
      </c>
      <c r="T778" s="934" t="str">
        <f t="shared" si="401"/>
        <v/>
      </c>
      <c r="U778" s="1055" t="str">
        <f t="shared" si="402"/>
        <v/>
      </c>
      <c r="V778" s="6"/>
      <c r="Z778" s="979" t="str">
        <f t="shared" si="403"/>
        <v/>
      </c>
      <c r="AA778" s="980">
        <f>+tab!$C$156</f>
        <v>0.62</v>
      </c>
      <c r="AB778" s="981" t="e">
        <f t="shared" si="412"/>
        <v>#VALUE!</v>
      </c>
      <c r="AC778" s="981" t="e">
        <f t="shared" si="413"/>
        <v>#VALUE!</v>
      </c>
      <c r="AD778" s="981" t="e">
        <f t="shared" si="414"/>
        <v>#VALUE!</v>
      </c>
      <c r="AE778" s="982" t="e">
        <f t="shared" si="404"/>
        <v>#VALUE!</v>
      </c>
      <c r="AF778" s="982" t="e">
        <f t="shared" si="405"/>
        <v>#VALUE!</v>
      </c>
      <c r="AG778" s="983">
        <f>IF(H778&gt;8,tab!C$157,tab!C$160)</f>
        <v>0.5</v>
      </c>
      <c r="AH778" s="957">
        <f t="shared" si="406"/>
        <v>0</v>
      </c>
      <c r="AI778" s="957">
        <f t="shared" si="407"/>
        <v>0</v>
      </c>
      <c r="AJ778" s="984" t="e">
        <f t="shared" si="408"/>
        <v>#VALUE!</v>
      </c>
      <c r="AK778" s="960" t="e">
        <f t="shared" si="409"/>
        <v>#VALUE!</v>
      </c>
      <c r="AL778" s="959">
        <f t="shared" si="410"/>
        <v>30</v>
      </c>
      <c r="AM778" s="959">
        <f t="shared" si="380"/>
        <v>30</v>
      </c>
      <c r="AN778" s="985">
        <f t="shared" si="411"/>
        <v>0</v>
      </c>
      <c r="AU778" s="39"/>
      <c r="AV778" s="39"/>
    </row>
    <row r="779" spans="3:48" ht="13.15" customHeight="1" x14ac:dyDescent="0.2">
      <c r="C779" s="35"/>
      <c r="D779" s="175" t="str">
        <f>IF(op!D667=0,"",op!D667)</f>
        <v/>
      </c>
      <c r="E779" s="175" t="str">
        <f>IF(op!E667=0,"",op!E667)</f>
        <v/>
      </c>
      <c r="F779" s="175" t="str">
        <f>IF(op!F667=0,"",op!F667)</f>
        <v/>
      </c>
      <c r="G779" s="38" t="str">
        <f>IF(op!G667="","",op!G667+1)</f>
        <v/>
      </c>
      <c r="H779" s="1184" t="str">
        <f>IF(op!H667=0,"",op!H667)</f>
        <v/>
      </c>
      <c r="I779" s="38" t="str">
        <f>IF(op!I667=0,"",op!I667)</f>
        <v/>
      </c>
      <c r="J779" s="177" t="str">
        <f t="shared" si="396"/>
        <v/>
      </c>
      <c r="K779" s="1185" t="str">
        <f>IF(op!K667=0,0,op!K667)</f>
        <v/>
      </c>
      <c r="L779" s="872"/>
      <c r="M779" s="860" t="str">
        <f>IF(K779="","",IF(op!M667=0,0,op!M667))</f>
        <v/>
      </c>
      <c r="N779" s="860" t="str">
        <f>IF(K779="","",IF(op!N667=0,0,op!N667))</f>
        <v/>
      </c>
      <c r="O779" s="990" t="str">
        <f t="shared" si="397"/>
        <v/>
      </c>
      <c r="P779" s="991" t="str">
        <f t="shared" si="398"/>
        <v/>
      </c>
      <c r="Q779" s="991" t="str">
        <f t="shared" si="399"/>
        <v/>
      </c>
      <c r="R779" s="872"/>
      <c r="S779" s="934" t="str">
        <f t="shared" si="400"/>
        <v/>
      </c>
      <c r="T779" s="934" t="str">
        <f t="shared" si="401"/>
        <v/>
      </c>
      <c r="U779" s="1055" t="str">
        <f t="shared" si="402"/>
        <v/>
      </c>
      <c r="V779" s="6"/>
      <c r="Z779" s="979" t="str">
        <f t="shared" si="403"/>
        <v/>
      </c>
      <c r="AA779" s="980">
        <f>+tab!$C$156</f>
        <v>0.62</v>
      </c>
      <c r="AB779" s="981" t="e">
        <f t="shared" si="412"/>
        <v>#VALUE!</v>
      </c>
      <c r="AC779" s="981" t="e">
        <f t="shared" si="413"/>
        <v>#VALUE!</v>
      </c>
      <c r="AD779" s="981" t="e">
        <f t="shared" si="414"/>
        <v>#VALUE!</v>
      </c>
      <c r="AE779" s="982" t="e">
        <f t="shared" si="404"/>
        <v>#VALUE!</v>
      </c>
      <c r="AF779" s="982" t="e">
        <f t="shared" si="405"/>
        <v>#VALUE!</v>
      </c>
      <c r="AG779" s="983">
        <f>IF(H779&gt;8,tab!C$157,tab!C$160)</f>
        <v>0.5</v>
      </c>
      <c r="AH779" s="957">
        <f t="shared" si="406"/>
        <v>0</v>
      </c>
      <c r="AI779" s="957">
        <f t="shared" si="407"/>
        <v>0</v>
      </c>
      <c r="AJ779" s="984" t="e">
        <f t="shared" si="408"/>
        <v>#VALUE!</v>
      </c>
      <c r="AK779" s="960" t="e">
        <f t="shared" si="409"/>
        <v>#VALUE!</v>
      </c>
      <c r="AL779" s="959">
        <f t="shared" si="410"/>
        <v>30</v>
      </c>
      <c r="AM779" s="959">
        <f t="shared" si="380"/>
        <v>30</v>
      </c>
      <c r="AN779" s="985">
        <f t="shared" si="411"/>
        <v>0</v>
      </c>
      <c r="AU779" s="39"/>
      <c r="AV779" s="39"/>
    </row>
    <row r="780" spans="3:48" ht="13.15" customHeight="1" x14ac:dyDescent="0.2">
      <c r="C780" s="35"/>
      <c r="D780" s="175" t="str">
        <f>IF(op!D668=0,"",op!D668)</f>
        <v/>
      </c>
      <c r="E780" s="175" t="str">
        <f>IF(op!E668=0,"",op!E668)</f>
        <v/>
      </c>
      <c r="F780" s="175" t="str">
        <f>IF(op!F668=0,"",op!F668)</f>
        <v/>
      </c>
      <c r="G780" s="38" t="str">
        <f>IF(op!G668="","",op!G668+1)</f>
        <v/>
      </c>
      <c r="H780" s="1184" t="str">
        <f>IF(op!H668=0,"",op!H668)</f>
        <v/>
      </c>
      <c r="I780" s="38" t="str">
        <f>IF(op!I668=0,"",op!I668)</f>
        <v/>
      </c>
      <c r="J780" s="177" t="str">
        <f t="shared" si="396"/>
        <v/>
      </c>
      <c r="K780" s="1185" t="str">
        <f>IF(op!K668=0,0,op!K668)</f>
        <v/>
      </c>
      <c r="L780" s="872"/>
      <c r="M780" s="860" t="str">
        <f>IF(K780="","",IF(op!M668=0,0,op!M668))</f>
        <v/>
      </c>
      <c r="N780" s="860" t="str">
        <f>IF(K780="","",IF(op!N668=0,0,op!N668))</f>
        <v/>
      </c>
      <c r="O780" s="990" t="str">
        <f t="shared" si="397"/>
        <v/>
      </c>
      <c r="P780" s="991" t="str">
        <f t="shared" si="398"/>
        <v/>
      </c>
      <c r="Q780" s="991" t="str">
        <f t="shared" si="399"/>
        <v/>
      </c>
      <c r="R780" s="872"/>
      <c r="S780" s="934" t="str">
        <f t="shared" si="400"/>
        <v/>
      </c>
      <c r="T780" s="934" t="str">
        <f t="shared" si="401"/>
        <v/>
      </c>
      <c r="U780" s="1055" t="str">
        <f t="shared" si="402"/>
        <v/>
      </c>
      <c r="V780" s="6"/>
      <c r="Z780" s="979" t="str">
        <f t="shared" si="403"/>
        <v/>
      </c>
      <c r="AA780" s="980">
        <f>+tab!$C$156</f>
        <v>0.62</v>
      </c>
      <c r="AB780" s="981" t="e">
        <f t="shared" si="412"/>
        <v>#VALUE!</v>
      </c>
      <c r="AC780" s="981" t="e">
        <f t="shared" si="413"/>
        <v>#VALUE!</v>
      </c>
      <c r="AD780" s="981" t="e">
        <f t="shared" si="414"/>
        <v>#VALUE!</v>
      </c>
      <c r="AE780" s="982" t="e">
        <f t="shared" si="404"/>
        <v>#VALUE!</v>
      </c>
      <c r="AF780" s="982" t="e">
        <f t="shared" si="405"/>
        <v>#VALUE!</v>
      </c>
      <c r="AG780" s="983">
        <f>IF(H780&gt;8,tab!C$157,tab!C$160)</f>
        <v>0.5</v>
      </c>
      <c r="AH780" s="957">
        <f t="shared" si="406"/>
        <v>0</v>
      </c>
      <c r="AI780" s="957">
        <f t="shared" si="407"/>
        <v>0</v>
      </c>
      <c r="AJ780" s="984" t="e">
        <f t="shared" si="408"/>
        <v>#VALUE!</v>
      </c>
      <c r="AK780" s="960" t="e">
        <f t="shared" si="409"/>
        <v>#VALUE!</v>
      </c>
      <c r="AL780" s="959">
        <f t="shared" si="410"/>
        <v>30</v>
      </c>
      <c r="AM780" s="959">
        <f t="shared" si="380"/>
        <v>30</v>
      </c>
      <c r="AN780" s="985">
        <f t="shared" si="411"/>
        <v>0</v>
      </c>
      <c r="AU780" s="39"/>
      <c r="AV780" s="39"/>
    </row>
    <row r="781" spans="3:48" ht="13.15" customHeight="1" x14ac:dyDescent="0.2">
      <c r="C781" s="35"/>
      <c r="D781" s="175" t="str">
        <f>IF(op!D669=0,"",op!D669)</f>
        <v/>
      </c>
      <c r="E781" s="175" t="str">
        <f>IF(op!E669=0,"",op!E669)</f>
        <v/>
      </c>
      <c r="F781" s="175" t="str">
        <f>IF(op!F669=0,"",op!F669)</f>
        <v/>
      </c>
      <c r="G781" s="38" t="str">
        <f>IF(op!G669="","",op!G669+1)</f>
        <v/>
      </c>
      <c r="H781" s="1184" t="str">
        <f>IF(op!H669=0,"",op!H669)</f>
        <v/>
      </c>
      <c r="I781" s="38" t="str">
        <f>IF(op!I669=0,"",op!I669)</f>
        <v/>
      </c>
      <c r="J781" s="177" t="str">
        <f t="shared" si="396"/>
        <v/>
      </c>
      <c r="K781" s="1185" t="str">
        <f>IF(op!K669=0,0,op!K669)</f>
        <v/>
      </c>
      <c r="L781" s="872"/>
      <c r="M781" s="860" t="str">
        <f>IF(K781="","",IF(op!M669=0,0,op!M669))</f>
        <v/>
      </c>
      <c r="N781" s="860" t="str">
        <f>IF(K781="","",IF(op!N669=0,0,op!N669))</f>
        <v/>
      </c>
      <c r="O781" s="990" t="str">
        <f t="shared" si="397"/>
        <v/>
      </c>
      <c r="P781" s="991" t="str">
        <f t="shared" si="398"/>
        <v/>
      </c>
      <c r="Q781" s="991" t="str">
        <f t="shared" si="399"/>
        <v/>
      </c>
      <c r="R781" s="872"/>
      <c r="S781" s="934" t="str">
        <f t="shared" si="400"/>
        <v/>
      </c>
      <c r="T781" s="934" t="str">
        <f t="shared" si="401"/>
        <v/>
      </c>
      <c r="U781" s="1055" t="str">
        <f t="shared" si="402"/>
        <v/>
      </c>
      <c r="V781" s="6"/>
      <c r="Z781" s="979" t="str">
        <f t="shared" si="403"/>
        <v/>
      </c>
      <c r="AA781" s="980">
        <f>+tab!$C$156</f>
        <v>0.62</v>
      </c>
      <c r="AB781" s="981" t="e">
        <f t="shared" si="412"/>
        <v>#VALUE!</v>
      </c>
      <c r="AC781" s="981" t="e">
        <f t="shared" si="413"/>
        <v>#VALUE!</v>
      </c>
      <c r="AD781" s="981" t="e">
        <f t="shared" si="414"/>
        <v>#VALUE!</v>
      </c>
      <c r="AE781" s="982" t="e">
        <f t="shared" si="404"/>
        <v>#VALUE!</v>
      </c>
      <c r="AF781" s="982" t="e">
        <f t="shared" si="405"/>
        <v>#VALUE!</v>
      </c>
      <c r="AG781" s="983">
        <f>IF(H781&gt;8,tab!C$157,tab!C$160)</f>
        <v>0.5</v>
      </c>
      <c r="AH781" s="957">
        <f t="shared" si="406"/>
        <v>0</v>
      </c>
      <c r="AI781" s="957">
        <f t="shared" si="407"/>
        <v>0</v>
      </c>
      <c r="AJ781" s="984" t="e">
        <f t="shared" si="408"/>
        <v>#VALUE!</v>
      </c>
      <c r="AK781" s="960" t="e">
        <f t="shared" si="409"/>
        <v>#VALUE!</v>
      </c>
      <c r="AL781" s="959">
        <f t="shared" si="410"/>
        <v>30</v>
      </c>
      <c r="AM781" s="959">
        <f t="shared" si="380"/>
        <v>30</v>
      </c>
      <c r="AN781" s="985">
        <f t="shared" si="411"/>
        <v>0</v>
      </c>
      <c r="AU781" s="39"/>
      <c r="AV781" s="39"/>
    </row>
    <row r="782" spans="3:48" ht="13.15" customHeight="1" x14ac:dyDescent="0.2">
      <c r="C782" s="35"/>
      <c r="D782" s="175" t="str">
        <f>IF(op!D670=0,"",op!D670)</f>
        <v/>
      </c>
      <c r="E782" s="175" t="str">
        <f>IF(op!E670=0,"",op!E670)</f>
        <v/>
      </c>
      <c r="F782" s="175" t="str">
        <f>IF(op!F670=0,"",op!F670)</f>
        <v/>
      </c>
      <c r="G782" s="38" t="str">
        <f>IF(op!G670="","",op!G670+1)</f>
        <v/>
      </c>
      <c r="H782" s="1184" t="str">
        <f>IF(op!H670=0,"",op!H670)</f>
        <v/>
      </c>
      <c r="I782" s="38" t="str">
        <f>IF(op!I670=0,"",op!I670)</f>
        <v/>
      </c>
      <c r="J782" s="177" t="str">
        <f t="shared" si="396"/>
        <v/>
      </c>
      <c r="K782" s="1185" t="str">
        <f>IF(op!K670=0,0,op!K670)</f>
        <v/>
      </c>
      <c r="L782" s="872"/>
      <c r="M782" s="860" t="str">
        <f>IF(K782="","",IF(op!M670=0,0,op!M670))</f>
        <v/>
      </c>
      <c r="N782" s="860" t="str">
        <f>IF(K782="","",IF(op!N670=0,0,op!N670))</f>
        <v/>
      </c>
      <c r="O782" s="990" t="str">
        <f t="shared" si="397"/>
        <v/>
      </c>
      <c r="P782" s="991" t="str">
        <f t="shared" si="398"/>
        <v/>
      </c>
      <c r="Q782" s="991" t="str">
        <f t="shared" si="399"/>
        <v/>
      </c>
      <c r="R782" s="872"/>
      <c r="S782" s="934" t="str">
        <f t="shared" si="400"/>
        <v/>
      </c>
      <c r="T782" s="934" t="str">
        <f t="shared" si="401"/>
        <v/>
      </c>
      <c r="U782" s="1055" t="str">
        <f t="shared" si="402"/>
        <v/>
      </c>
      <c r="V782" s="6"/>
      <c r="Z782" s="979" t="str">
        <f t="shared" si="403"/>
        <v/>
      </c>
      <c r="AA782" s="980">
        <f>+tab!$C$156</f>
        <v>0.62</v>
      </c>
      <c r="AB782" s="981" t="e">
        <f t="shared" si="412"/>
        <v>#VALUE!</v>
      </c>
      <c r="AC782" s="981" t="e">
        <f t="shared" si="413"/>
        <v>#VALUE!</v>
      </c>
      <c r="AD782" s="981" t="e">
        <f t="shared" si="414"/>
        <v>#VALUE!</v>
      </c>
      <c r="AE782" s="982" t="e">
        <f t="shared" si="404"/>
        <v>#VALUE!</v>
      </c>
      <c r="AF782" s="982" t="e">
        <f t="shared" si="405"/>
        <v>#VALUE!</v>
      </c>
      <c r="AG782" s="983">
        <f>IF(H782&gt;8,tab!C$157,tab!C$160)</f>
        <v>0.5</v>
      </c>
      <c r="AH782" s="957">
        <f t="shared" si="406"/>
        <v>0</v>
      </c>
      <c r="AI782" s="957">
        <f t="shared" si="407"/>
        <v>0</v>
      </c>
      <c r="AJ782" s="984" t="e">
        <f t="shared" si="408"/>
        <v>#VALUE!</v>
      </c>
      <c r="AK782" s="960" t="e">
        <f t="shared" si="409"/>
        <v>#VALUE!</v>
      </c>
      <c r="AL782" s="959">
        <f t="shared" si="410"/>
        <v>30</v>
      </c>
      <c r="AM782" s="959">
        <f t="shared" si="380"/>
        <v>30</v>
      </c>
      <c r="AN782" s="985">
        <f t="shared" si="411"/>
        <v>0</v>
      </c>
      <c r="AU782" s="39"/>
      <c r="AV782" s="39"/>
    </row>
    <row r="783" spans="3:48" ht="13.15" customHeight="1" x14ac:dyDescent="0.2">
      <c r="C783" s="35"/>
      <c r="D783" s="175" t="str">
        <f>IF(op!D671=0,"",op!D671)</f>
        <v/>
      </c>
      <c r="E783" s="175" t="str">
        <f>IF(op!E671=0,"",op!E671)</f>
        <v/>
      </c>
      <c r="F783" s="175" t="str">
        <f>IF(op!F671=0,"",op!F671)</f>
        <v/>
      </c>
      <c r="G783" s="38" t="str">
        <f>IF(op!G671="","",op!G671+1)</f>
        <v/>
      </c>
      <c r="H783" s="1184" t="str">
        <f>IF(op!H671=0,"",op!H671)</f>
        <v/>
      </c>
      <c r="I783" s="38" t="str">
        <f>IF(op!I671=0,"",op!I671)</f>
        <v/>
      </c>
      <c r="J783" s="177" t="str">
        <f t="shared" si="396"/>
        <v/>
      </c>
      <c r="K783" s="1185" t="str">
        <f>IF(op!K671=0,0,op!K671)</f>
        <v/>
      </c>
      <c r="L783" s="872"/>
      <c r="M783" s="860" t="str">
        <f>IF(K783="","",IF(op!M671=0,0,op!M671))</f>
        <v/>
      </c>
      <c r="N783" s="860" t="str">
        <f>IF(K783="","",IF(op!N671=0,0,op!N671))</f>
        <v/>
      </c>
      <c r="O783" s="990" t="str">
        <f t="shared" si="397"/>
        <v/>
      </c>
      <c r="P783" s="991" t="str">
        <f t="shared" si="398"/>
        <v/>
      </c>
      <c r="Q783" s="991" t="str">
        <f t="shared" si="399"/>
        <v/>
      </c>
      <c r="R783" s="872"/>
      <c r="S783" s="934" t="str">
        <f t="shared" si="400"/>
        <v/>
      </c>
      <c r="T783" s="934" t="str">
        <f t="shared" si="401"/>
        <v/>
      </c>
      <c r="U783" s="1055" t="str">
        <f t="shared" si="402"/>
        <v/>
      </c>
      <c r="V783" s="6"/>
      <c r="Z783" s="979" t="str">
        <f t="shared" si="403"/>
        <v/>
      </c>
      <c r="AA783" s="980">
        <f>+tab!$C$156</f>
        <v>0.62</v>
      </c>
      <c r="AB783" s="981" t="e">
        <f t="shared" si="412"/>
        <v>#VALUE!</v>
      </c>
      <c r="AC783" s="981" t="e">
        <f t="shared" si="413"/>
        <v>#VALUE!</v>
      </c>
      <c r="AD783" s="981" t="e">
        <f t="shared" si="414"/>
        <v>#VALUE!</v>
      </c>
      <c r="AE783" s="982" t="e">
        <f t="shared" si="404"/>
        <v>#VALUE!</v>
      </c>
      <c r="AF783" s="982" t="e">
        <f t="shared" si="405"/>
        <v>#VALUE!</v>
      </c>
      <c r="AG783" s="983">
        <f>IF(H783&gt;8,tab!C$157,tab!C$160)</f>
        <v>0.5</v>
      </c>
      <c r="AH783" s="957">
        <f t="shared" si="406"/>
        <v>0</v>
      </c>
      <c r="AI783" s="957">
        <f t="shared" si="407"/>
        <v>0</v>
      </c>
      <c r="AJ783" s="984" t="e">
        <f t="shared" si="408"/>
        <v>#VALUE!</v>
      </c>
      <c r="AK783" s="960" t="e">
        <f t="shared" si="409"/>
        <v>#VALUE!</v>
      </c>
      <c r="AL783" s="959">
        <f t="shared" si="410"/>
        <v>30</v>
      </c>
      <c r="AM783" s="959">
        <f t="shared" si="380"/>
        <v>30</v>
      </c>
      <c r="AN783" s="985">
        <f t="shared" si="411"/>
        <v>0</v>
      </c>
      <c r="AU783" s="39"/>
      <c r="AV783" s="39"/>
    </row>
    <row r="784" spans="3:48" ht="13.15" customHeight="1" x14ac:dyDescent="0.2">
      <c r="C784" s="35"/>
      <c r="D784" s="175" t="str">
        <f>IF(op!D672=0,"",op!D672)</f>
        <v/>
      </c>
      <c r="E784" s="175" t="str">
        <f>IF(op!E672=0,"",op!E672)</f>
        <v/>
      </c>
      <c r="F784" s="175" t="str">
        <f>IF(op!F672=0,"",op!F672)</f>
        <v/>
      </c>
      <c r="G784" s="38" t="str">
        <f>IF(op!G672="","",op!G672+1)</f>
        <v/>
      </c>
      <c r="H784" s="1184" t="str">
        <f>IF(op!H672=0,"",op!H672)</f>
        <v/>
      </c>
      <c r="I784" s="38" t="str">
        <f>IF(op!I672=0,"",op!I672)</f>
        <v/>
      </c>
      <c r="J784" s="177" t="str">
        <f t="shared" si="396"/>
        <v/>
      </c>
      <c r="K784" s="1185" t="str">
        <f>IF(op!K672=0,0,op!K672)</f>
        <v/>
      </c>
      <c r="L784" s="872"/>
      <c r="M784" s="860" t="str">
        <f>IF(K784="","",IF(op!M672=0,0,op!M672))</f>
        <v/>
      </c>
      <c r="N784" s="860" t="str">
        <f>IF(K784="","",IF(op!N672=0,0,op!N672))</f>
        <v/>
      </c>
      <c r="O784" s="990" t="str">
        <f t="shared" si="397"/>
        <v/>
      </c>
      <c r="P784" s="991" t="str">
        <f t="shared" si="398"/>
        <v/>
      </c>
      <c r="Q784" s="991" t="str">
        <f t="shared" si="399"/>
        <v/>
      </c>
      <c r="R784" s="872"/>
      <c r="S784" s="934" t="str">
        <f t="shared" si="400"/>
        <v/>
      </c>
      <c r="T784" s="934" t="str">
        <f t="shared" si="401"/>
        <v/>
      </c>
      <c r="U784" s="1055" t="str">
        <f t="shared" si="402"/>
        <v/>
      </c>
      <c r="V784" s="6"/>
      <c r="Z784" s="979" t="str">
        <f t="shared" si="403"/>
        <v/>
      </c>
      <c r="AA784" s="980">
        <f>+tab!$C$156</f>
        <v>0.62</v>
      </c>
      <c r="AB784" s="981" t="e">
        <f t="shared" si="412"/>
        <v>#VALUE!</v>
      </c>
      <c r="AC784" s="981" t="e">
        <f t="shared" si="413"/>
        <v>#VALUE!</v>
      </c>
      <c r="AD784" s="981" t="e">
        <f t="shared" si="414"/>
        <v>#VALUE!</v>
      </c>
      <c r="AE784" s="982" t="e">
        <f t="shared" si="404"/>
        <v>#VALUE!</v>
      </c>
      <c r="AF784" s="982" t="e">
        <f t="shared" si="405"/>
        <v>#VALUE!</v>
      </c>
      <c r="AG784" s="983">
        <f>IF(H784&gt;8,tab!C$157,tab!C$160)</f>
        <v>0.5</v>
      </c>
      <c r="AH784" s="957">
        <f t="shared" si="406"/>
        <v>0</v>
      </c>
      <c r="AI784" s="957">
        <f t="shared" ref="AI784:AI787" si="415">IF(AH784=25,Z784*1.08*K784/2,IF(AH784=40,Z784*1.08*K784,IF(AH784=0,0)))</f>
        <v>0</v>
      </c>
      <c r="AJ784" s="984" t="e">
        <f t="shared" si="408"/>
        <v>#VALUE!</v>
      </c>
      <c r="AK784" s="960" t="e">
        <f t="shared" ref="AK784:AK787" si="416">YEAR($E$681)-YEAR(H784)-AJ784</f>
        <v>#VALUE!</v>
      </c>
      <c r="AL784" s="959">
        <f t="shared" ref="AL784:AL787" si="417">IF((H784=""),30,AK784)</f>
        <v>30</v>
      </c>
      <c r="AM784" s="959">
        <f t="shared" si="380"/>
        <v>30</v>
      </c>
      <c r="AN784" s="985">
        <f t="shared" ref="AN784:AN787" si="418">(AM784*(SUM(K784:K784)))</f>
        <v>0</v>
      </c>
      <c r="AU784" s="39"/>
      <c r="AV784" s="39"/>
    </row>
    <row r="785" spans="3:48" ht="13.15" customHeight="1" x14ac:dyDescent="0.2">
      <c r="C785" s="35"/>
      <c r="D785" s="175" t="str">
        <f>IF(op!D673=0,"",op!D673)</f>
        <v/>
      </c>
      <c r="E785" s="175" t="str">
        <f>IF(op!E673=0,"",op!E673)</f>
        <v/>
      </c>
      <c r="F785" s="175" t="str">
        <f>IF(op!F673=0,"",op!F673)</f>
        <v/>
      </c>
      <c r="G785" s="38" t="str">
        <f>IF(op!G673="","",op!G673+1)</f>
        <v/>
      </c>
      <c r="H785" s="1184" t="str">
        <f>IF(op!H673=0,"",op!H673)</f>
        <v/>
      </c>
      <c r="I785" s="38" t="str">
        <f>IF(op!I673=0,"",op!I673)</f>
        <v/>
      </c>
      <c r="J785" s="177" t="str">
        <f t="shared" si="396"/>
        <v/>
      </c>
      <c r="K785" s="1185" t="str">
        <f>IF(op!K673=0,0,op!K673)</f>
        <v/>
      </c>
      <c r="L785" s="872"/>
      <c r="M785" s="860" t="str">
        <f>IF(K785="","",IF(op!M673=0,0,op!M673))</f>
        <v/>
      </c>
      <c r="N785" s="860" t="str">
        <f>IF(K785="","",IF(op!N673=0,0,op!N673))</f>
        <v/>
      </c>
      <c r="O785" s="990" t="str">
        <f t="shared" si="397"/>
        <v/>
      </c>
      <c r="P785" s="991" t="str">
        <f t="shared" si="398"/>
        <v/>
      </c>
      <c r="Q785" s="991" t="str">
        <f t="shared" si="399"/>
        <v/>
      </c>
      <c r="R785" s="872"/>
      <c r="S785" s="934" t="str">
        <f t="shared" si="400"/>
        <v/>
      </c>
      <c r="T785" s="934" t="str">
        <f t="shared" si="401"/>
        <v/>
      </c>
      <c r="U785" s="1055" t="str">
        <f t="shared" si="402"/>
        <v/>
      </c>
      <c r="V785" s="6"/>
      <c r="Z785" s="979" t="str">
        <f t="shared" si="403"/>
        <v/>
      </c>
      <c r="AA785" s="980">
        <f>+tab!$C$156</f>
        <v>0.62</v>
      </c>
      <c r="AB785" s="981" t="e">
        <f t="shared" si="412"/>
        <v>#VALUE!</v>
      </c>
      <c r="AC785" s="981" t="e">
        <f t="shared" si="413"/>
        <v>#VALUE!</v>
      </c>
      <c r="AD785" s="981" t="e">
        <f t="shared" si="414"/>
        <v>#VALUE!</v>
      </c>
      <c r="AE785" s="982" t="e">
        <f t="shared" si="404"/>
        <v>#VALUE!</v>
      </c>
      <c r="AF785" s="982" t="e">
        <f t="shared" si="405"/>
        <v>#VALUE!</v>
      </c>
      <c r="AG785" s="983">
        <f>IF(H785&gt;8,tab!C$157,tab!C$160)</f>
        <v>0.5</v>
      </c>
      <c r="AH785" s="957">
        <f t="shared" si="406"/>
        <v>0</v>
      </c>
      <c r="AI785" s="957">
        <f t="shared" si="415"/>
        <v>0</v>
      </c>
      <c r="AJ785" s="984" t="e">
        <f t="shared" si="408"/>
        <v>#VALUE!</v>
      </c>
      <c r="AK785" s="960" t="e">
        <f t="shared" si="416"/>
        <v>#VALUE!</v>
      </c>
      <c r="AL785" s="959">
        <f t="shared" si="417"/>
        <v>30</v>
      </c>
      <c r="AM785" s="959">
        <f t="shared" si="380"/>
        <v>30</v>
      </c>
      <c r="AN785" s="985">
        <f t="shared" si="418"/>
        <v>0</v>
      </c>
      <c r="AU785" s="39"/>
      <c r="AV785" s="39"/>
    </row>
    <row r="786" spans="3:48" ht="13.15" customHeight="1" x14ac:dyDescent="0.2">
      <c r="C786" s="35"/>
      <c r="D786" s="175" t="str">
        <f>IF(op!D674=0,"",op!D674)</f>
        <v/>
      </c>
      <c r="E786" s="175" t="str">
        <f>IF(op!E674=0,"",op!E674)</f>
        <v/>
      </c>
      <c r="F786" s="175" t="str">
        <f>IF(op!F674=0,"",op!F674)</f>
        <v/>
      </c>
      <c r="G786" s="38" t="str">
        <f>IF(op!G674="","",op!G674+1)</f>
        <v/>
      </c>
      <c r="H786" s="1184" t="str">
        <f>IF(op!H674=0,"",op!H674)</f>
        <v/>
      </c>
      <c r="I786" s="38" t="str">
        <f>IF(op!I674=0,"",op!I674)</f>
        <v/>
      </c>
      <c r="J786" s="177" t="str">
        <f t="shared" si="396"/>
        <v/>
      </c>
      <c r="K786" s="1185" t="str">
        <f>IF(op!K674=0,0,op!K674)</f>
        <v/>
      </c>
      <c r="L786" s="872"/>
      <c r="M786" s="860" t="str">
        <f>IF(K786="","",IF(op!M674=0,0,op!M674))</f>
        <v/>
      </c>
      <c r="N786" s="860" t="str">
        <f>IF(K786="","",IF(op!N674=0,0,op!N674))</f>
        <v/>
      </c>
      <c r="O786" s="990" t="str">
        <f t="shared" si="397"/>
        <v/>
      </c>
      <c r="P786" s="991" t="str">
        <f t="shared" si="398"/>
        <v/>
      </c>
      <c r="Q786" s="991" t="str">
        <f t="shared" si="399"/>
        <v/>
      </c>
      <c r="R786" s="872"/>
      <c r="S786" s="934" t="str">
        <f t="shared" si="400"/>
        <v/>
      </c>
      <c r="T786" s="934" t="str">
        <f t="shared" si="401"/>
        <v/>
      </c>
      <c r="U786" s="1055" t="str">
        <f t="shared" si="402"/>
        <v/>
      </c>
      <c r="V786" s="6"/>
      <c r="Z786" s="979" t="str">
        <f t="shared" si="403"/>
        <v/>
      </c>
      <c r="AA786" s="980">
        <f>+tab!$C$156</f>
        <v>0.62</v>
      </c>
      <c r="AB786" s="981" t="e">
        <f t="shared" si="412"/>
        <v>#VALUE!</v>
      </c>
      <c r="AC786" s="981" t="e">
        <f t="shared" si="413"/>
        <v>#VALUE!</v>
      </c>
      <c r="AD786" s="981" t="e">
        <f t="shared" si="414"/>
        <v>#VALUE!</v>
      </c>
      <c r="AE786" s="982" t="e">
        <f t="shared" si="404"/>
        <v>#VALUE!</v>
      </c>
      <c r="AF786" s="982" t="e">
        <f t="shared" si="405"/>
        <v>#VALUE!</v>
      </c>
      <c r="AG786" s="983">
        <f>IF(H786&gt;8,tab!C$157,tab!C$160)</f>
        <v>0.5</v>
      </c>
      <c r="AH786" s="957">
        <f t="shared" si="406"/>
        <v>0</v>
      </c>
      <c r="AI786" s="957">
        <f t="shared" si="415"/>
        <v>0</v>
      </c>
      <c r="AJ786" s="984" t="e">
        <f t="shared" si="408"/>
        <v>#VALUE!</v>
      </c>
      <c r="AK786" s="960" t="e">
        <f t="shared" si="416"/>
        <v>#VALUE!</v>
      </c>
      <c r="AL786" s="959">
        <f t="shared" si="417"/>
        <v>30</v>
      </c>
      <c r="AM786" s="959">
        <f t="shared" si="380"/>
        <v>30</v>
      </c>
      <c r="AN786" s="985">
        <f t="shared" si="418"/>
        <v>0</v>
      </c>
      <c r="AU786" s="39"/>
      <c r="AV786" s="39"/>
    </row>
    <row r="787" spans="3:48" ht="13.15" customHeight="1" x14ac:dyDescent="0.2">
      <c r="C787" s="35"/>
      <c r="D787" s="175" t="str">
        <f>IF(op!D675=0,"",op!D675)</f>
        <v/>
      </c>
      <c r="E787" s="175" t="str">
        <f>IF(op!E675=0,"",op!E675)</f>
        <v/>
      </c>
      <c r="F787" s="175" t="str">
        <f>IF(op!F675=0,"",op!F675)</f>
        <v/>
      </c>
      <c r="G787" s="38" t="str">
        <f>IF(op!G675="","",op!G675+1)</f>
        <v/>
      </c>
      <c r="H787" s="1184" t="str">
        <f>IF(op!H675=0,"",op!H675)</f>
        <v/>
      </c>
      <c r="I787" s="38" t="str">
        <f>IF(op!I675=0,"",op!I675)</f>
        <v/>
      </c>
      <c r="J787" s="177" t="str">
        <f t="shared" si="396"/>
        <v/>
      </c>
      <c r="K787" s="1185" t="str">
        <f>IF(op!K675=0,0,op!K675)</f>
        <v/>
      </c>
      <c r="L787" s="872"/>
      <c r="M787" s="860" t="str">
        <f>IF(K787="","",IF(op!M675=0,0,op!M675))</f>
        <v/>
      </c>
      <c r="N787" s="860" t="str">
        <f>IF(K787="","",IF(op!N675=0,0,op!N675))</f>
        <v/>
      </c>
      <c r="O787" s="990" t="str">
        <f t="shared" si="397"/>
        <v/>
      </c>
      <c r="P787" s="991" t="str">
        <f t="shared" si="398"/>
        <v/>
      </c>
      <c r="Q787" s="991" t="str">
        <f t="shared" si="399"/>
        <v/>
      </c>
      <c r="R787" s="872"/>
      <c r="S787" s="934" t="str">
        <f t="shared" si="400"/>
        <v/>
      </c>
      <c r="T787" s="934" t="str">
        <f t="shared" si="401"/>
        <v/>
      </c>
      <c r="U787" s="1055" t="str">
        <f t="shared" si="402"/>
        <v/>
      </c>
      <c r="V787" s="6"/>
      <c r="Z787" s="979" t="str">
        <f t="shared" si="403"/>
        <v/>
      </c>
      <c r="AA787" s="980">
        <f>+tab!$C$156</f>
        <v>0.62</v>
      </c>
      <c r="AB787" s="981" t="e">
        <f t="shared" si="412"/>
        <v>#VALUE!</v>
      </c>
      <c r="AC787" s="981" t="e">
        <f t="shared" si="413"/>
        <v>#VALUE!</v>
      </c>
      <c r="AD787" s="981" t="e">
        <f t="shared" si="414"/>
        <v>#VALUE!</v>
      </c>
      <c r="AE787" s="982" t="e">
        <f t="shared" si="404"/>
        <v>#VALUE!</v>
      </c>
      <c r="AF787" s="982" t="e">
        <f t="shared" si="405"/>
        <v>#VALUE!</v>
      </c>
      <c r="AG787" s="983">
        <f>IF(H787&gt;8,tab!C$157,tab!C$160)</f>
        <v>0.5</v>
      </c>
      <c r="AH787" s="957">
        <f t="shared" si="406"/>
        <v>0</v>
      </c>
      <c r="AI787" s="957">
        <f t="shared" si="415"/>
        <v>0</v>
      </c>
      <c r="AJ787" s="984" t="e">
        <f t="shared" si="408"/>
        <v>#VALUE!</v>
      </c>
      <c r="AK787" s="960" t="e">
        <f t="shared" si="416"/>
        <v>#VALUE!</v>
      </c>
      <c r="AL787" s="959">
        <f t="shared" si="417"/>
        <v>30</v>
      </c>
      <c r="AM787" s="959">
        <f t="shared" si="380"/>
        <v>30</v>
      </c>
      <c r="AN787" s="985">
        <f t="shared" si="418"/>
        <v>0</v>
      </c>
      <c r="AU787" s="39"/>
      <c r="AV787" s="39"/>
    </row>
    <row r="788" spans="3:48" ht="13.15" customHeight="1" x14ac:dyDescent="0.2">
      <c r="C788" s="35"/>
      <c r="D788" s="31"/>
      <c r="E788" s="34"/>
      <c r="F788" s="31"/>
      <c r="G788" s="34"/>
      <c r="H788" s="1179"/>
      <c r="I788" s="34"/>
      <c r="J788" s="240"/>
      <c r="K788" s="951">
        <f>SUM(K688:K787)</f>
        <v>1</v>
      </c>
      <c r="L788" s="858"/>
      <c r="M788" s="992">
        <f>SUM(M688:M787)</f>
        <v>0</v>
      </c>
      <c r="N788" s="992">
        <f t="shared" ref="N788" si="419">SUM(N688:N787)</f>
        <v>0</v>
      </c>
      <c r="O788" s="992">
        <f t="shared" ref="O788" si="420">SUM(O688:O787)</f>
        <v>40</v>
      </c>
      <c r="P788" s="992">
        <f t="shared" ref="P788" si="421">SUM(P688:P787)</f>
        <v>0</v>
      </c>
      <c r="Q788" s="992">
        <f t="shared" ref="Q788" si="422">SUM(Q688:Q787)</f>
        <v>40</v>
      </c>
      <c r="R788" s="858"/>
      <c r="S788" s="953">
        <f t="shared" ref="S788" si="423">SUM(S688:S787)</f>
        <v>62851.863580470163</v>
      </c>
      <c r="T788" s="953">
        <f t="shared" ref="T788" si="424">SUM(T688:T787)</f>
        <v>1552.8564195298372</v>
      </c>
      <c r="U788" s="953">
        <f t="shared" ref="U788" si="425">SUM(U688:U787)</f>
        <v>64404.72</v>
      </c>
      <c r="V788" s="6"/>
      <c r="AI788" s="957">
        <f>SUM(AI688:AI787)</f>
        <v>0</v>
      </c>
      <c r="AJ788" s="986"/>
      <c r="AK788" s="986"/>
      <c r="AN788" s="987">
        <f>ROUND(SUM(AN688:AN787)/K788,2)</f>
        <v>47</v>
      </c>
      <c r="AU788" s="39"/>
      <c r="AV788" s="39"/>
    </row>
    <row r="789" spans="3:48" ht="13.15" customHeight="1" x14ac:dyDescent="0.2"/>
    <row r="790" spans="3:48" ht="13.15" customHeight="1" x14ac:dyDescent="0.2"/>
    <row r="791" spans="3:48" ht="13.15" customHeight="1" x14ac:dyDescent="0.2"/>
    <row r="792" spans="3:48" ht="13.15" customHeight="1" x14ac:dyDescent="0.2"/>
    <row r="793" spans="3:48" ht="13.15" customHeight="1" x14ac:dyDescent="0.2"/>
    <row r="794" spans="3:48" ht="13.15" customHeight="1" x14ac:dyDescent="0.2"/>
    <row r="795" spans="3:48" ht="13.15" customHeight="1" x14ac:dyDescent="0.2"/>
    <row r="796" spans="3:48" ht="13.15" customHeight="1" x14ac:dyDescent="0.2"/>
    <row r="797" spans="3:48" ht="13.15" customHeight="1" x14ac:dyDescent="0.2"/>
    <row r="798" spans="3:48" ht="13.15" customHeight="1" x14ac:dyDescent="0.2"/>
  </sheetData>
  <sheetProtection algorithmName="SHA-512" hashValue="TEKj5wtYq4WVgfHn9hT1dW4Q1NuU/23vpvaIeedRtO2a7kZe1/CZU7n8Mrg/0qApXcbMU1BGLyma2UYE+J+IuQ==" saltValue="ZeX2t3BtBN3keoUkc36SOA==" spinCount="100000" sheet="1" objects="1" scenarios="1"/>
  <mergeCells count="7">
    <mergeCell ref="S124:U124"/>
    <mergeCell ref="S236:U236"/>
    <mergeCell ref="S12:U12"/>
    <mergeCell ref="S572:U572"/>
    <mergeCell ref="S684:U684"/>
    <mergeCell ref="S348:U348"/>
    <mergeCell ref="S460:U460"/>
  </mergeCells>
  <dataValidations disablePrompts="1" count="2">
    <dataValidation type="whole" allowBlank="1" showInputMessage="1" showErrorMessage="1" sqref="J16:J115">
      <formula1>1</formula1>
      <formula2>16</formula2>
    </dataValidation>
    <dataValidation type="list" allowBlank="1" showInputMessage="1" showErrorMessage="1" sqref="I118:I122 I16:I115">
      <formula1>"LA,LB,LC,LD,LE"</formula1>
    </dataValidation>
  </dataValidations>
  <pageMargins left="0.7" right="0.7" top="0.75" bottom="0.75" header="0.3" footer="0.3"/>
  <pageSetup paperSize="9" scale="54" orientation="landscape" r:id="rId1"/>
  <headerFooter>
    <oddHeader>&amp;L&amp;"Arial,Vet"&amp;F&amp;R&amp;"Arial,Vet"&amp;A</oddHeader>
    <oddFooter>&amp;L&amp;"Arial,Vet"keizer / goedhart&amp;C&amp;"Arial,Vet"pagina &amp;P&amp;R&amp;"Arial,Vet"&amp;D</oddFooter>
  </headerFooter>
  <rowBreaks count="3" manualBreakCount="3">
    <brk id="56" min="1" max="22" man="1"/>
    <brk id="118" min="1" max="22" man="1"/>
    <brk id="189"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439"/>
  <sheetViews>
    <sheetView zoomScale="85" zoomScaleNormal="85" workbookViewId="0">
      <selection activeCell="B2" sqref="B2"/>
    </sheetView>
  </sheetViews>
  <sheetFormatPr defaultColWidth="9.140625" defaultRowHeight="13.7" customHeight="1" x14ac:dyDescent="0.2"/>
  <cols>
    <col min="1" max="1" width="3.7109375" style="39" customWidth="1"/>
    <col min="2" max="3" width="2.7109375" style="39" customWidth="1"/>
    <col min="4" max="4" width="8.7109375" style="84" customWidth="1"/>
    <col min="5" max="6" width="20.7109375" style="84" customWidth="1"/>
    <col min="7" max="7" width="6.7109375" style="84" customWidth="1"/>
    <col min="8" max="8" width="8.5703125" style="9" customWidth="1"/>
    <col min="9" max="10" width="6.7109375" style="87" customWidth="1"/>
    <col min="11" max="11" width="6.7109375" style="86" customWidth="1"/>
    <col min="12" max="12" width="1" style="87" customWidth="1"/>
    <col min="13" max="13" width="10.85546875" style="86" customWidth="1"/>
    <col min="14" max="14" width="10.85546875" style="39" customWidth="1"/>
    <col min="15" max="15" width="10.85546875" style="87" customWidth="1"/>
    <col min="16" max="17" width="10.85546875" style="39" customWidth="1"/>
    <col min="18" max="18" width="1" style="87" customWidth="1"/>
    <col min="19" max="19" width="10.85546875" style="39" customWidth="1"/>
    <col min="20" max="20" width="10.85546875" style="91" customWidth="1"/>
    <col min="21" max="21" width="10.85546875" style="258" customWidth="1"/>
    <col min="22" max="22" width="2.7109375" style="93" customWidth="1"/>
    <col min="23" max="23" width="2.7109375" style="39" customWidth="1"/>
    <col min="24" max="25" width="20.7109375" style="39" customWidth="1"/>
    <col min="26" max="27" width="8.7109375" style="993" customWidth="1"/>
    <col min="28" max="28" width="9.7109375" style="993" customWidth="1"/>
    <col min="29" max="29" width="10.28515625" style="993" customWidth="1"/>
    <col min="30" max="30" width="9.42578125" style="994" customWidth="1"/>
    <col min="31" max="31" width="9.42578125" style="995" customWidth="1"/>
    <col min="32" max="32" width="8.85546875" style="993" customWidth="1"/>
    <col min="33" max="35" width="8.7109375" style="993" customWidth="1"/>
    <col min="36" max="36" width="8.7109375" style="39" customWidth="1"/>
    <col min="37" max="37" width="1.5703125" style="39" customWidth="1"/>
    <col min="38" max="38" width="12.7109375" style="39" customWidth="1"/>
    <col min="39" max="39" width="12.7109375" style="9" customWidth="1"/>
    <col min="40" max="40" width="12.7109375" style="94" customWidth="1"/>
    <col min="41" max="41" width="12.7109375" style="39" customWidth="1"/>
    <col min="42" max="42" width="1.5703125" style="39" customWidth="1"/>
    <col min="43" max="44" width="10.7109375" style="39" customWidth="1"/>
    <col min="45" max="46" width="2.7109375" style="39" customWidth="1"/>
    <col min="47" max="52" width="9.28515625" style="39" bestFit="1" customWidth="1"/>
    <col min="53" max="16384" width="9.140625" style="39"/>
  </cols>
  <sheetData>
    <row r="2" spans="2:42" ht="13.7" customHeight="1" x14ac:dyDescent="0.2">
      <c r="B2" s="10"/>
      <c r="C2" s="11"/>
      <c r="D2" s="66"/>
      <c r="E2" s="66"/>
      <c r="F2" s="66"/>
      <c r="G2" s="66"/>
      <c r="H2" s="12"/>
      <c r="I2" s="97"/>
      <c r="J2" s="97"/>
      <c r="K2" s="96"/>
      <c r="L2" s="97"/>
      <c r="M2" s="96"/>
      <c r="N2" s="11"/>
      <c r="O2" s="97"/>
      <c r="P2" s="11"/>
      <c r="Q2" s="11"/>
      <c r="R2" s="97"/>
      <c r="S2" s="11"/>
      <c r="T2" s="99"/>
      <c r="U2" s="1058"/>
      <c r="V2" s="100"/>
      <c r="W2" s="13"/>
    </row>
    <row r="3" spans="2:42" ht="13.7" customHeight="1" x14ac:dyDescent="0.2">
      <c r="B3" s="20"/>
      <c r="C3" s="22"/>
      <c r="D3" s="67"/>
      <c r="E3" s="67"/>
      <c r="F3" s="67"/>
      <c r="G3" s="67"/>
      <c r="H3" s="23"/>
      <c r="I3" s="103"/>
      <c r="J3" s="103"/>
      <c r="K3" s="102"/>
      <c r="L3" s="103"/>
      <c r="M3" s="102"/>
      <c r="N3" s="22"/>
      <c r="O3" s="103"/>
      <c r="P3" s="22"/>
      <c r="Q3" s="22"/>
      <c r="R3" s="103"/>
      <c r="S3" s="22"/>
      <c r="T3" s="105"/>
      <c r="U3" s="195"/>
      <c r="V3" s="106"/>
      <c r="W3" s="24"/>
    </row>
    <row r="4" spans="2:42" s="122" customFormat="1" ht="18.75" customHeight="1" x14ac:dyDescent="0.3">
      <c r="B4" s="108"/>
      <c r="C4" s="611" t="s">
        <v>190</v>
      </c>
      <c r="D4" s="109"/>
      <c r="E4" s="109"/>
      <c r="F4" s="109"/>
      <c r="G4" s="109"/>
      <c r="H4" s="1173"/>
      <c r="I4" s="111"/>
      <c r="J4" s="111"/>
      <c r="K4" s="110"/>
      <c r="L4" s="111"/>
      <c r="M4" s="110"/>
      <c r="N4" s="109"/>
      <c r="O4" s="111"/>
      <c r="P4" s="109"/>
      <c r="Q4" s="109"/>
      <c r="R4" s="111"/>
      <c r="S4" s="109"/>
      <c r="T4" s="113"/>
      <c r="U4" s="1059"/>
      <c r="V4" s="114"/>
      <c r="W4" s="115"/>
      <c r="Z4" s="996"/>
      <c r="AA4" s="996"/>
      <c r="AB4" s="996"/>
      <c r="AC4" s="996"/>
      <c r="AD4" s="997"/>
      <c r="AE4" s="998"/>
      <c r="AF4" s="997"/>
      <c r="AG4" s="997"/>
      <c r="AH4" s="997"/>
      <c r="AI4" s="997"/>
      <c r="AJ4" s="262"/>
      <c r="AK4" s="263"/>
      <c r="AL4" s="264"/>
      <c r="AM4" s="265"/>
      <c r="AN4" s="262"/>
    </row>
    <row r="5" spans="2:42" s="122" customFormat="1" ht="13.7" customHeight="1" x14ac:dyDescent="0.3">
      <c r="B5" s="108"/>
      <c r="C5" s="305" t="str">
        <f>+geg!G9</f>
        <v>De speciale school</v>
      </c>
      <c r="D5" s="109"/>
      <c r="E5" s="109"/>
      <c r="F5" s="109"/>
      <c r="G5" s="109"/>
      <c r="H5" s="1173"/>
      <c r="I5" s="111"/>
      <c r="J5" s="111"/>
      <c r="K5" s="110"/>
      <c r="L5" s="111"/>
      <c r="M5" s="110"/>
      <c r="N5" s="109"/>
      <c r="O5" s="111"/>
      <c r="P5" s="109"/>
      <c r="Q5" s="109"/>
      <c r="R5" s="111"/>
      <c r="S5" s="109"/>
      <c r="T5" s="113"/>
      <c r="U5" s="1059"/>
      <c r="V5" s="114"/>
      <c r="W5" s="115"/>
      <c r="Z5" s="996"/>
      <c r="AA5" s="996"/>
      <c r="AB5" s="996"/>
      <c r="AC5" s="996"/>
      <c r="AD5" s="997"/>
      <c r="AE5" s="998"/>
      <c r="AF5" s="997"/>
      <c r="AG5" s="997"/>
      <c r="AH5" s="997"/>
      <c r="AI5" s="997"/>
      <c r="AJ5" s="262"/>
      <c r="AK5" s="263"/>
      <c r="AL5" s="264"/>
      <c r="AM5" s="265"/>
      <c r="AN5" s="262"/>
    </row>
    <row r="6" spans="2:42" ht="13.7" customHeight="1" x14ac:dyDescent="0.2">
      <c r="B6" s="20"/>
      <c r="C6" s="22"/>
      <c r="D6" s="22"/>
      <c r="E6" s="22"/>
      <c r="F6" s="67"/>
      <c r="G6" s="67"/>
      <c r="H6" s="23"/>
      <c r="I6" s="103"/>
      <c r="J6" s="103"/>
      <c r="K6" s="102"/>
      <c r="L6" s="103"/>
      <c r="M6" s="102"/>
      <c r="N6" s="22"/>
      <c r="O6" s="103"/>
      <c r="P6" s="22"/>
      <c r="Q6" s="22"/>
      <c r="R6" s="103"/>
      <c r="S6" s="22"/>
      <c r="T6" s="105"/>
      <c r="U6" s="195"/>
      <c r="V6" s="106"/>
      <c r="W6" s="24"/>
      <c r="AD6" s="999"/>
      <c r="AE6" s="1000"/>
      <c r="AF6" s="999"/>
      <c r="AG6" s="999"/>
      <c r="AH6" s="999"/>
      <c r="AI6" s="999"/>
      <c r="AJ6" s="86"/>
      <c r="AK6" s="87"/>
      <c r="AL6" s="88"/>
      <c r="AM6" s="123"/>
      <c r="AN6" s="86"/>
    </row>
    <row r="7" spans="2:42" ht="13.7" customHeight="1" x14ac:dyDescent="0.2">
      <c r="B7" s="20"/>
      <c r="C7" s="22"/>
      <c r="D7" s="22"/>
      <c r="E7" s="22"/>
      <c r="F7" s="67"/>
      <c r="G7" s="67"/>
      <c r="H7" s="23"/>
      <c r="I7" s="103"/>
      <c r="J7" s="103"/>
      <c r="K7" s="102"/>
      <c r="L7" s="103"/>
      <c r="M7" s="102"/>
      <c r="N7" s="22"/>
      <c r="O7" s="103"/>
      <c r="P7" s="22"/>
      <c r="Q7" s="22"/>
      <c r="R7" s="103"/>
      <c r="S7" s="22"/>
      <c r="T7" s="105"/>
      <c r="U7" s="195"/>
      <c r="V7" s="106"/>
      <c r="W7" s="24"/>
      <c r="AD7" s="999"/>
      <c r="AE7" s="1000"/>
      <c r="AF7" s="999"/>
      <c r="AG7" s="999"/>
      <c r="AH7" s="999"/>
      <c r="AI7" s="999"/>
      <c r="AJ7" s="86"/>
      <c r="AK7" s="87"/>
      <c r="AL7" s="88"/>
      <c r="AM7" s="123"/>
      <c r="AN7" s="86"/>
    </row>
    <row r="8" spans="2:42" s="124" customFormat="1" ht="13.7" customHeight="1" x14ac:dyDescent="0.25">
      <c r="B8" s="125"/>
      <c r="C8" s="22" t="s">
        <v>49</v>
      </c>
      <c r="D8" s="67"/>
      <c r="E8" s="126" t="str">
        <f>+tab!C2</f>
        <v>2014/15</v>
      </c>
      <c r="F8" s="127"/>
      <c r="G8" s="127"/>
      <c r="H8" s="1175"/>
      <c r="I8" s="129"/>
      <c r="J8" s="129"/>
      <c r="K8" s="128"/>
      <c r="L8" s="129"/>
      <c r="M8" s="128"/>
      <c r="N8" s="130"/>
      <c r="O8" s="266"/>
      <c r="P8" s="130"/>
      <c r="Q8" s="130"/>
      <c r="R8" s="129"/>
      <c r="S8" s="130"/>
      <c r="T8" s="133"/>
      <c r="U8" s="1060"/>
      <c r="V8" s="134"/>
      <c r="W8" s="135"/>
      <c r="Z8" s="1001"/>
      <c r="AA8" s="1001"/>
      <c r="AB8" s="1001"/>
      <c r="AC8" s="1001"/>
      <c r="AD8" s="1002"/>
      <c r="AE8" s="1003"/>
      <c r="AF8" s="1002"/>
      <c r="AG8" s="1002"/>
      <c r="AH8" s="1002"/>
      <c r="AI8" s="1002"/>
      <c r="AJ8" s="138"/>
      <c r="AK8" s="139"/>
      <c r="AL8" s="140"/>
      <c r="AM8" s="141"/>
      <c r="AN8" s="138"/>
    </row>
    <row r="9" spans="2:42" ht="13.7" customHeight="1" x14ac:dyDescent="0.2">
      <c r="B9" s="20"/>
      <c r="C9" s="22" t="s">
        <v>165</v>
      </c>
      <c r="D9" s="67"/>
      <c r="E9" s="126">
        <f>+tab!D3</f>
        <v>41913</v>
      </c>
      <c r="F9" s="142"/>
      <c r="G9" s="142"/>
      <c r="H9" s="287"/>
      <c r="I9" s="103"/>
      <c r="J9" s="103"/>
      <c r="K9" s="102"/>
      <c r="L9" s="103"/>
      <c r="M9" s="102"/>
      <c r="N9" s="22"/>
      <c r="O9" s="103"/>
      <c r="P9" s="22"/>
      <c r="Q9" s="22"/>
      <c r="R9" s="103"/>
      <c r="S9" s="22"/>
      <c r="T9" s="105"/>
      <c r="U9" s="195"/>
      <c r="V9" s="106"/>
      <c r="W9" s="24"/>
      <c r="AD9" s="999"/>
      <c r="AE9" s="1000"/>
      <c r="AF9" s="999"/>
      <c r="AG9" s="999"/>
      <c r="AH9" s="999"/>
      <c r="AI9" s="999"/>
      <c r="AJ9" s="86"/>
      <c r="AK9" s="87"/>
      <c r="AL9" s="88"/>
      <c r="AM9" s="123"/>
      <c r="AN9" s="86"/>
    </row>
    <row r="10" spans="2:42" ht="13.7" customHeight="1" x14ac:dyDescent="0.25">
      <c r="B10" s="20"/>
      <c r="C10" s="22"/>
      <c r="D10" s="143"/>
      <c r="E10" s="144"/>
      <c r="F10" s="142"/>
      <c r="G10" s="142"/>
      <c r="H10" s="287"/>
      <c r="I10" s="103"/>
      <c r="J10" s="103"/>
      <c r="K10" s="102"/>
      <c r="L10" s="103"/>
      <c r="M10" s="102"/>
      <c r="N10" s="22"/>
      <c r="O10" s="103"/>
      <c r="P10" s="22"/>
      <c r="Q10" s="22"/>
      <c r="R10" s="103"/>
      <c r="S10" s="22"/>
      <c r="T10" s="105"/>
      <c r="U10" s="195"/>
      <c r="V10" s="106"/>
      <c r="W10" s="24"/>
      <c r="AD10" s="1004"/>
      <c r="AE10" s="1005"/>
      <c r="AF10" s="1004"/>
      <c r="AG10" s="1004"/>
      <c r="AH10" s="1004"/>
      <c r="AI10" s="999"/>
      <c r="AJ10" s="267"/>
      <c r="AK10" s="268"/>
      <c r="AL10" s="269"/>
      <c r="AM10" s="270"/>
      <c r="AN10" s="267"/>
    </row>
    <row r="11" spans="2:42" ht="13.7" customHeight="1" x14ac:dyDescent="0.2">
      <c r="B11" s="20"/>
      <c r="C11" s="1017"/>
      <c r="D11" s="1018"/>
      <c r="E11" s="1019"/>
      <c r="F11" s="1020"/>
      <c r="G11" s="1021"/>
      <c r="H11" s="1022"/>
      <c r="I11" s="1023"/>
      <c r="J11" s="1023"/>
      <c r="K11" s="1024"/>
      <c r="L11" s="1023"/>
      <c r="M11" s="1025"/>
      <c r="N11" s="1026"/>
      <c r="O11" s="1027"/>
      <c r="P11" s="1026"/>
      <c r="Q11" s="1026"/>
      <c r="R11" s="1023"/>
      <c r="S11" s="1026"/>
      <c r="T11" s="1028"/>
      <c r="U11" s="1061"/>
      <c r="V11" s="271"/>
      <c r="W11" s="24"/>
      <c r="AD11" s="1004"/>
      <c r="AE11" s="1005"/>
      <c r="AF11" s="1004"/>
      <c r="AG11" s="1004"/>
      <c r="AH11" s="1004"/>
      <c r="AI11" s="999"/>
      <c r="AJ11" s="267"/>
      <c r="AK11" s="268"/>
      <c r="AL11" s="269"/>
      <c r="AM11" s="270"/>
      <c r="AN11" s="267"/>
    </row>
    <row r="12" spans="2:42" s="218" customFormat="1" ht="13.7" customHeight="1" x14ac:dyDescent="0.2">
      <c r="B12" s="863"/>
      <c r="C12" s="1029"/>
      <c r="D12" s="914" t="s">
        <v>166</v>
      </c>
      <c r="E12" s="923"/>
      <c r="F12" s="923"/>
      <c r="G12" s="923"/>
      <c r="H12" s="917"/>
      <c r="I12" s="924"/>
      <c r="J12" s="924"/>
      <c r="K12" s="924"/>
      <c r="L12" s="924"/>
      <c r="M12" s="914" t="s">
        <v>627</v>
      </c>
      <c r="N12" s="925"/>
      <c r="O12" s="925"/>
      <c r="P12" s="925"/>
      <c r="Q12" s="925"/>
      <c r="R12" s="924"/>
      <c r="S12" s="1237" t="s">
        <v>637</v>
      </c>
      <c r="T12" s="1238"/>
      <c r="U12" s="1239"/>
      <c r="V12" s="156"/>
      <c r="W12" s="864"/>
      <c r="X12" s="159"/>
      <c r="Y12" s="159"/>
      <c r="Z12" s="1006"/>
      <c r="AA12" s="1007"/>
      <c r="AB12" s="994"/>
      <c r="AC12" s="994"/>
      <c r="AD12" s="994"/>
      <c r="AE12" s="994"/>
      <c r="AF12" s="994"/>
      <c r="AG12" s="994"/>
      <c r="AH12" s="994"/>
      <c r="AI12" s="994"/>
      <c r="AO12" s="252"/>
      <c r="AP12" s="252"/>
    </row>
    <row r="13" spans="2:42" ht="13.7" customHeight="1" x14ac:dyDescent="0.2">
      <c r="B13" s="20"/>
      <c r="C13" s="1030"/>
      <c r="D13" s="898" t="s">
        <v>662</v>
      </c>
      <c r="E13" s="898" t="s">
        <v>121</v>
      </c>
      <c r="F13" s="898" t="s">
        <v>168</v>
      </c>
      <c r="G13" s="1168" t="s">
        <v>169</v>
      </c>
      <c r="H13" s="1169" t="s">
        <v>170</v>
      </c>
      <c r="I13" s="1168" t="s">
        <v>171</v>
      </c>
      <c r="J13" s="1168" t="s">
        <v>172</v>
      </c>
      <c r="K13" s="930" t="s">
        <v>173</v>
      </c>
      <c r="L13" s="929"/>
      <c r="M13" s="916" t="s">
        <v>628</v>
      </c>
      <c r="N13" s="916" t="s">
        <v>630</v>
      </c>
      <c r="O13" s="916" t="s">
        <v>632</v>
      </c>
      <c r="P13" s="916" t="s">
        <v>634</v>
      </c>
      <c r="Q13" s="918" t="s">
        <v>636</v>
      </c>
      <c r="R13" s="929"/>
      <c r="S13" s="928" t="s">
        <v>638</v>
      </c>
      <c r="T13" s="928" t="s">
        <v>641</v>
      </c>
      <c r="U13" s="1038" t="s">
        <v>174</v>
      </c>
      <c r="V13" s="162"/>
      <c r="W13" s="865"/>
      <c r="X13" s="165"/>
      <c r="Y13" s="165"/>
      <c r="Z13" s="1008" t="s">
        <v>180</v>
      </c>
      <c r="AA13" s="1009" t="s">
        <v>643</v>
      </c>
      <c r="AB13" s="1010" t="s">
        <v>644</v>
      </c>
      <c r="AC13" s="1010" t="s">
        <v>644</v>
      </c>
      <c r="AD13" s="1010" t="s">
        <v>647</v>
      </c>
      <c r="AE13" s="1010" t="s">
        <v>652</v>
      </c>
      <c r="AF13" s="1010" t="s">
        <v>650</v>
      </c>
      <c r="AG13" s="1010" t="s">
        <v>653</v>
      </c>
      <c r="AH13" s="1010" t="s">
        <v>175</v>
      </c>
      <c r="AI13" s="1011" t="s">
        <v>176</v>
      </c>
      <c r="AM13" s="39"/>
      <c r="AN13" s="39"/>
      <c r="AO13" s="252"/>
      <c r="AP13" s="254"/>
    </row>
    <row r="14" spans="2:42" s="196" customFormat="1" ht="13.7" customHeight="1" x14ac:dyDescent="0.2">
      <c r="B14" s="14"/>
      <c r="C14" s="1031"/>
      <c r="D14" s="923"/>
      <c r="E14" s="898"/>
      <c r="F14" s="929"/>
      <c r="G14" s="1168" t="s">
        <v>177</v>
      </c>
      <c r="H14" s="1169" t="s">
        <v>178</v>
      </c>
      <c r="I14" s="1168"/>
      <c r="J14" s="1168"/>
      <c r="K14" s="930" t="s">
        <v>179</v>
      </c>
      <c r="L14" s="929"/>
      <c r="M14" s="916" t="s">
        <v>629</v>
      </c>
      <c r="N14" s="916" t="s">
        <v>631</v>
      </c>
      <c r="O14" s="916" t="s">
        <v>633</v>
      </c>
      <c r="P14" s="916" t="s">
        <v>635</v>
      </c>
      <c r="Q14" s="918" t="s">
        <v>182</v>
      </c>
      <c r="R14" s="929"/>
      <c r="S14" s="928" t="s">
        <v>639</v>
      </c>
      <c r="T14" s="928" t="s">
        <v>640</v>
      </c>
      <c r="U14" s="1038" t="s">
        <v>182</v>
      </c>
      <c r="V14" s="169"/>
      <c r="W14" s="170"/>
      <c r="X14" s="166"/>
      <c r="Y14" s="166"/>
      <c r="Z14" s="1010" t="s">
        <v>642</v>
      </c>
      <c r="AA14" s="1012">
        <f>+tab!$C$156</f>
        <v>0.62</v>
      </c>
      <c r="AB14" s="1010" t="s">
        <v>645</v>
      </c>
      <c r="AC14" s="1010" t="s">
        <v>646</v>
      </c>
      <c r="AD14" s="1010" t="s">
        <v>648</v>
      </c>
      <c r="AE14" s="1010" t="s">
        <v>651</v>
      </c>
      <c r="AF14" s="1010" t="s">
        <v>651</v>
      </c>
      <c r="AG14" s="1010" t="s">
        <v>649</v>
      </c>
      <c r="AH14" s="1010"/>
      <c r="AI14" s="1010" t="s">
        <v>181</v>
      </c>
      <c r="AP14" s="197"/>
    </row>
    <row r="15" spans="2:42" ht="13.7" customHeight="1" x14ac:dyDescent="0.2">
      <c r="B15" s="20"/>
      <c r="C15" s="1031"/>
      <c r="D15" s="923"/>
      <c r="E15" s="923"/>
      <c r="F15" s="923"/>
      <c r="G15" s="923"/>
      <c r="H15" s="1178"/>
      <c r="I15" s="926"/>
      <c r="J15" s="926"/>
      <c r="K15" s="930"/>
      <c r="L15" s="931"/>
      <c r="M15" s="931"/>
      <c r="N15" s="931"/>
      <c r="O15" s="931"/>
      <c r="P15" s="931"/>
      <c r="Q15" s="931"/>
      <c r="R15" s="931"/>
      <c r="S15" s="932"/>
      <c r="T15" s="932"/>
      <c r="U15" s="1039"/>
      <c r="V15" s="6"/>
      <c r="W15" s="24"/>
      <c r="AD15" s="993"/>
      <c r="AE15" s="993"/>
      <c r="AM15" s="39"/>
      <c r="AN15" s="39"/>
      <c r="AP15" s="174"/>
    </row>
    <row r="16" spans="2:42" ht="13.7" customHeight="1" x14ac:dyDescent="0.2">
      <c r="B16" s="20"/>
      <c r="C16" s="35"/>
      <c r="D16" s="175"/>
      <c r="E16" s="175"/>
      <c r="F16" s="175"/>
      <c r="G16" s="38"/>
      <c r="H16" s="176"/>
      <c r="I16" s="38"/>
      <c r="J16" s="177"/>
      <c r="K16" s="178"/>
      <c r="L16" s="873"/>
      <c r="M16" s="870"/>
      <c r="N16" s="870"/>
      <c r="O16" s="933" t="str">
        <f>IF(K16="","",IF(K16*40&gt;40,40,K16*40))</f>
        <v/>
      </c>
      <c r="P16" s="933"/>
      <c r="Q16" s="933" t="str">
        <f>IF(K16="","",SUM(M16:P16))</f>
        <v/>
      </c>
      <c r="R16" s="873"/>
      <c r="S16" s="934" t="str">
        <f t="shared" ref="S16:S47" si="0">IF(K16="","",(1659*K16-Q16)*AC16)</f>
        <v/>
      </c>
      <c r="T16" s="922" t="str">
        <f>IF(K16="","",(Q16*AD16)+AB16*(AE16+AF16*(1-AG16)))</f>
        <v/>
      </c>
      <c r="U16" s="1040" t="str">
        <f>IF(K16="","",(S16+T16))</f>
        <v/>
      </c>
      <c r="V16" s="169"/>
      <c r="W16" s="866"/>
      <c r="X16" s="180"/>
      <c r="Y16" s="180"/>
      <c r="Z16" s="1013" t="str">
        <f t="shared" ref="Z16:Z47" si="1">IF(I16="","",VLOOKUP(I16,Schaal2014,J16+1,FALSE))</f>
        <v/>
      </c>
      <c r="AA16" s="1014">
        <f>+tab!$C$156</f>
        <v>0.62</v>
      </c>
      <c r="AB16" s="1015" t="e">
        <f>Z16*12/1659</f>
        <v>#VALUE!</v>
      </c>
      <c r="AC16" s="1015" t="e">
        <f>Z16*12*(1+AA16)/1659</f>
        <v>#VALUE!</v>
      </c>
      <c r="AD16" s="1015" t="e">
        <f>AC16-AB16</f>
        <v>#VALUE!</v>
      </c>
      <c r="AE16" s="993" t="e">
        <f t="shared" ref="AE16:AE47" si="2">O16+P16</f>
        <v>#VALUE!</v>
      </c>
      <c r="AF16" s="993">
        <f t="shared" ref="AF16:AF47" si="3">M16+N16</f>
        <v>0</v>
      </c>
      <c r="AG16" s="1016">
        <f>IF(I16&gt;8,tab!C$157,tab!C$160)</f>
        <v>0.4</v>
      </c>
      <c r="AH16" s="993">
        <f t="shared" ref="AH16:AH47" si="4">IF(G16&lt;25,0,IF(G16=25,25,IF(G16&lt;40,0,IF(G16=40,40,IF(G16&gt;=40,0)))))</f>
        <v>0</v>
      </c>
      <c r="AI16" s="993">
        <f t="shared" ref="AI16:AI47" si="5">IF(AH16=25,Z16*1.08*K16/2,IF(AH16=40,Z16*1.08*K16,IF(AH16=0,0)))</f>
        <v>0</v>
      </c>
    </row>
    <row r="17" spans="2:40" ht="13.7" customHeight="1" x14ac:dyDescent="0.2">
      <c r="B17" s="20"/>
      <c r="C17" s="35"/>
      <c r="D17" s="175"/>
      <c r="E17" s="175"/>
      <c r="F17" s="175"/>
      <c r="G17" s="38"/>
      <c r="H17" s="176"/>
      <c r="I17" s="38"/>
      <c r="J17" s="177"/>
      <c r="K17" s="178"/>
      <c r="L17" s="873"/>
      <c r="M17" s="870"/>
      <c r="N17" s="870"/>
      <c r="O17" s="933" t="str">
        <f t="shared" ref="O17:O65" si="6">IF(K17="","",IF(K17*40&gt;40,40,K17*40))</f>
        <v/>
      </c>
      <c r="P17" s="933"/>
      <c r="Q17" s="933" t="str">
        <f t="shared" ref="Q17:Q65" si="7">IF(K17="","",SUM(M17:P17))</f>
        <v/>
      </c>
      <c r="R17" s="873"/>
      <c r="S17" s="934" t="str">
        <f t="shared" si="0"/>
        <v/>
      </c>
      <c r="T17" s="922" t="str">
        <f t="shared" ref="T17:T65" si="8">IF(K17="","",(Q17*AD17)+AB17*(AE17+AF17*(1-AG17)))</f>
        <v/>
      </c>
      <c r="U17" s="1040" t="str">
        <f t="shared" ref="U17:U65" si="9">IF(K17="","",(S17+T17))</f>
        <v/>
      </c>
      <c r="V17" s="469"/>
      <c r="W17" s="24"/>
      <c r="Z17" s="1013" t="str">
        <f t="shared" si="1"/>
        <v/>
      </c>
      <c r="AA17" s="1014">
        <f>+tab!$C$156</f>
        <v>0.62</v>
      </c>
      <c r="AB17" s="1015" t="e">
        <f t="shared" ref="AB17:AB65" si="10">Z17*12/1659</f>
        <v>#VALUE!</v>
      </c>
      <c r="AC17" s="1015" t="e">
        <f t="shared" ref="AC17:AC65" si="11">Z17*12*(1+AA17)/1659</f>
        <v>#VALUE!</v>
      </c>
      <c r="AD17" s="1015" t="e">
        <f t="shared" ref="AD17:AD65" si="12">AC17-AB17</f>
        <v>#VALUE!</v>
      </c>
      <c r="AE17" s="993" t="e">
        <f t="shared" si="2"/>
        <v>#VALUE!</v>
      </c>
      <c r="AF17" s="993">
        <f t="shared" si="3"/>
        <v>0</v>
      </c>
      <c r="AG17" s="1016">
        <f>IF(I17&gt;8,tab!C$157,tab!C$160)</f>
        <v>0.4</v>
      </c>
      <c r="AH17" s="993">
        <f t="shared" si="4"/>
        <v>0</v>
      </c>
      <c r="AI17" s="993">
        <f t="shared" si="5"/>
        <v>0</v>
      </c>
      <c r="AM17" s="39"/>
      <c r="AN17" s="39"/>
    </row>
    <row r="18" spans="2:40" ht="13.7" customHeight="1" x14ac:dyDescent="0.2">
      <c r="B18" s="20"/>
      <c r="C18" s="35"/>
      <c r="D18" s="175"/>
      <c r="E18" s="175"/>
      <c r="F18" s="175"/>
      <c r="G18" s="38"/>
      <c r="H18" s="176"/>
      <c r="I18" s="38"/>
      <c r="J18" s="177"/>
      <c r="K18" s="178"/>
      <c r="L18" s="873"/>
      <c r="M18" s="870"/>
      <c r="N18" s="870"/>
      <c r="O18" s="933" t="str">
        <f t="shared" si="6"/>
        <v/>
      </c>
      <c r="P18" s="933"/>
      <c r="Q18" s="933" t="str">
        <f t="shared" si="7"/>
        <v/>
      </c>
      <c r="R18" s="873"/>
      <c r="S18" s="934" t="str">
        <f t="shared" si="0"/>
        <v/>
      </c>
      <c r="T18" s="922" t="str">
        <f t="shared" si="8"/>
        <v/>
      </c>
      <c r="U18" s="1040" t="str">
        <f t="shared" si="9"/>
        <v/>
      </c>
      <c r="V18" s="469"/>
      <c r="W18" s="24"/>
      <c r="Z18" s="1013" t="str">
        <f t="shared" si="1"/>
        <v/>
      </c>
      <c r="AA18" s="1014">
        <f>+tab!$C$156</f>
        <v>0.62</v>
      </c>
      <c r="AB18" s="1015" t="e">
        <f t="shared" si="10"/>
        <v>#VALUE!</v>
      </c>
      <c r="AC18" s="1015" t="e">
        <f t="shared" si="11"/>
        <v>#VALUE!</v>
      </c>
      <c r="AD18" s="1015" t="e">
        <f t="shared" si="12"/>
        <v>#VALUE!</v>
      </c>
      <c r="AE18" s="993" t="e">
        <f t="shared" si="2"/>
        <v>#VALUE!</v>
      </c>
      <c r="AF18" s="993">
        <f t="shared" si="3"/>
        <v>0</v>
      </c>
      <c r="AG18" s="1016">
        <f>IF(I18&gt;8,tab!C$157,tab!C$160)</f>
        <v>0.4</v>
      </c>
      <c r="AH18" s="993">
        <f t="shared" si="4"/>
        <v>0</v>
      </c>
      <c r="AI18" s="993">
        <f t="shared" si="5"/>
        <v>0</v>
      </c>
      <c r="AM18" s="39"/>
      <c r="AN18" s="39"/>
    </row>
    <row r="19" spans="2:40" ht="13.7" customHeight="1" x14ac:dyDescent="0.2">
      <c r="B19" s="20"/>
      <c r="C19" s="35"/>
      <c r="D19" s="175"/>
      <c r="E19" s="175"/>
      <c r="F19" s="175"/>
      <c r="G19" s="38"/>
      <c r="H19" s="176"/>
      <c r="I19" s="38"/>
      <c r="J19" s="177"/>
      <c r="K19" s="178"/>
      <c r="L19" s="873"/>
      <c r="M19" s="870"/>
      <c r="N19" s="870"/>
      <c r="O19" s="933" t="str">
        <f t="shared" si="6"/>
        <v/>
      </c>
      <c r="P19" s="933"/>
      <c r="Q19" s="933" t="str">
        <f t="shared" si="7"/>
        <v/>
      </c>
      <c r="R19" s="873"/>
      <c r="S19" s="934" t="str">
        <f t="shared" si="0"/>
        <v/>
      </c>
      <c r="T19" s="922" t="str">
        <f t="shared" si="8"/>
        <v/>
      </c>
      <c r="U19" s="1040" t="str">
        <f t="shared" si="9"/>
        <v/>
      </c>
      <c r="V19" s="469"/>
      <c r="W19" s="24"/>
      <c r="Z19" s="1013" t="str">
        <f t="shared" si="1"/>
        <v/>
      </c>
      <c r="AA19" s="1014">
        <f>+tab!$C$156</f>
        <v>0.62</v>
      </c>
      <c r="AB19" s="1015" t="e">
        <f t="shared" si="10"/>
        <v>#VALUE!</v>
      </c>
      <c r="AC19" s="1015" t="e">
        <f t="shared" si="11"/>
        <v>#VALUE!</v>
      </c>
      <c r="AD19" s="1015" t="e">
        <f t="shared" si="12"/>
        <v>#VALUE!</v>
      </c>
      <c r="AE19" s="993" t="e">
        <f t="shared" si="2"/>
        <v>#VALUE!</v>
      </c>
      <c r="AF19" s="993">
        <f t="shared" si="3"/>
        <v>0</v>
      </c>
      <c r="AG19" s="1016">
        <f>IF(I19&gt;8,tab!C$157,tab!C$160)</f>
        <v>0.4</v>
      </c>
      <c r="AH19" s="993">
        <f t="shared" si="4"/>
        <v>0</v>
      </c>
      <c r="AI19" s="993">
        <f t="shared" si="5"/>
        <v>0</v>
      </c>
      <c r="AM19" s="39"/>
      <c r="AN19" s="39"/>
    </row>
    <row r="20" spans="2:40" ht="13.7" customHeight="1" x14ac:dyDescent="0.2">
      <c r="B20" s="20"/>
      <c r="C20" s="35"/>
      <c r="D20" s="175"/>
      <c r="E20" s="175"/>
      <c r="F20" s="175"/>
      <c r="G20" s="38"/>
      <c r="H20" s="176"/>
      <c r="I20" s="38"/>
      <c r="J20" s="177"/>
      <c r="K20" s="178"/>
      <c r="L20" s="873"/>
      <c r="M20" s="870"/>
      <c r="N20" s="870"/>
      <c r="O20" s="933" t="str">
        <f t="shared" si="6"/>
        <v/>
      </c>
      <c r="P20" s="933"/>
      <c r="Q20" s="933" t="str">
        <f t="shared" si="7"/>
        <v/>
      </c>
      <c r="R20" s="873"/>
      <c r="S20" s="934" t="str">
        <f t="shared" si="0"/>
        <v/>
      </c>
      <c r="T20" s="922" t="str">
        <f t="shared" si="8"/>
        <v/>
      </c>
      <c r="U20" s="1040" t="str">
        <f t="shared" si="9"/>
        <v/>
      </c>
      <c r="V20" s="469"/>
      <c r="W20" s="24"/>
      <c r="Z20" s="1013" t="str">
        <f t="shared" si="1"/>
        <v/>
      </c>
      <c r="AA20" s="1014">
        <f>+tab!$C$156</f>
        <v>0.62</v>
      </c>
      <c r="AB20" s="1015" t="e">
        <f t="shared" si="10"/>
        <v>#VALUE!</v>
      </c>
      <c r="AC20" s="1015" t="e">
        <f t="shared" si="11"/>
        <v>#VALUE!</v>
      </c>
      <c r="AD20" s="1015" t="e">
        <f t="shared" si="12"/>
        <v>#VALUE!</v>
      </c>
      <c r="AE20" s="993" t="e">
        <f t="shared" si="2"/>
        <v>#VALUE!</v>
      </c>
      <c r="AF20" s="993">
        <f t="shared" si="3"/>
        <v>0</v>
      </c>
      <c r="AG20" s="1016">
        <f>IF(I20&gt;8,tab!C$157,tab!C$160)</f>
        <v>0.4</v>
      </c>
      <c r="AH20" s="993">
        <f t="shared" si="4"/>
        <v>0</v>
      </c>
      <c r="AI20" s="993">
        <f t="shared" si="5"/>
        <v>0</v>
      </c>
      <c r="AM20" s="39"/>
      <c r="AN20" s="39"/>
    </row>
    <row r="21" spans="2:40" ht="13.7" customHeight="1" x14ac:dyDescent="0.2">
      <c r="B21" s="20"/>
      <c r="C21" s="35"/>
      <c r="D21" s="175"/>
      <c r="E21" s="175"/>
      <c r="F21" s="175"/>
      <c r="G21" s="38"/>
      <c r="H21" s="176"/>
      <c r="I21" s="38"/>
      <c r="J21" s="177"/>
      <c r="K21" s="178"/>
      <c r="L21" s="873"/>
      <c r="M21" s="870"/>
      <c r="N21" s="870"/>
      <c r="O21" s="933" t="str">
        <f t="shared" si="6"/>
        <v/>
      </c>
      <c r="P21" s="933"/>
      <c r="Q21" s="933" t="str">
        <f t="shared" si="7"/>
        <v/>
      </c>
      <c r="R21" s="873"/>
      <c r="S21" s="934" t="str">
        <f t="shared" si="0"/>
        <v/>
      </c>
      <c r="T21" s="922" t="str">
        <f t="shared" si="8"/>
        <v/>
      </c>
      <c r="U21" s="1040" t="str">
        <f t="shared" si="9"/>
        <v/>
      </c>
      <c r="V21" s="469"/>
      <c r="W21" s="24"/>
      <c r="Z21" s="1013" t="str">
        <f t="shared" si="1"/>
        <v/>
      </c>
      <c r="AA21" s="1014">
        <f>+tab!$C$156</f>
        <v>0.62</v>
      </c>
      <c r="AB21" s="1015" t="e">
        <f t="shared" si="10"/>
        <v>#VALUE!</v>
      </c>
      <c r="AC21" s="1015" t="e">
        <f t="shared" si="11"/>
        <v>#VALUE!</v>
      </c>
      <c r="AD21" s="1015" t="e">
        <f t="shared" si="12"/>
        <v>#VALUE!</v>
      </c>
      <c r="AE21" s="993" t="e">
        <f t="shared" si="2"/>
        <v>#VALUE!</v>
      </c>
      <c r="AF21" s="993">
        <f t="shared" si="3"/>
        <v>0</v>
      </c>
      <c r="AG21" s="1016">
        <f>IF(I21&gt;8,tab!C$157,tab!C$160)</f>
        <v>0.4</v>
      </c>
      <c r="AH21" s="993">
        <f t="shared" si="4"/>
        <v>0</v>
      </c>
      <c r="AI21" s="993">
        <f t="shared" si="5"/>
        <v>0</v>
      </c>
      <c r="AM21" s="39"/>
      <c r="AN21" s="39"/>
    </row>
    <row r="22" spans="2:40" ht="13.7" customHeight="1" x14ac:dyDescent="0.2">
      <c r="B22" s="20"/>
      <c r="C22" s="35"/>
      <c r="D22" s="175"/>
      <c r="E22" s="175"/>
      <c r="F22" s="175"/>
      <c r="G22" s="38"/>
      <c r="H22" s="176"/>
      <c r="I22" s="38"/>
      <c r="J22" s="177"/>
      <c r="K22" s="178"/>
      <c r="L22" s="873"/>
      <c r="M22" s="870"/>
      <c r="N22" s="870"/>
      <c r="O22" s="933" t="str">
        <f t="shared" si="6"/>
        <v/>
      </c>
      <c r="P22" s="933"/>
      <c r="Q22" s="933" t="str">
        <f t="shared" si="7"/>
        <v/>
      </c>
      <c r="R22" s="873"/>
      <c r="S22" s="934" t="str">
        <f t="shared" si="0"/>
        <v/>
      </c>
      <c r="T22" s="922" t="str">
        <f t="shared" si="8"/>
        <v/>
      </c>
      <c r="U22" s="1040" t="str">
        <f t="shared" si="9"/>
        <v/>
      </c>
      <c r="V22" s="469"/>
      <c r="W22" s="24"/>
      <c r="Z22" s="1013" t="str">
        <f t="shared" si="1"/>
        <v/>
      </c>
      <c r="AA22" s="1014">
        <f>+tab!$C$156</f>
        <v>0.62</v>
      </c>
      <c r="AB22" s="1015" t="e">
        <f t="shared" si="10"/>
        <v>#VALUE!</v>
      </c>
      <c r="AC22" s="1015" t="e">
        <f t="shared" si="11"/>
        <v>#VALUE!</v>
      </c>
      <c r="AD22" s="1015" t="e">
        <f t="shared" si="12"/>
        <v>#VALUE!</v>
      </c>
      <c r="AE22" s="993" t="e">
        <f t="shared" si="2"/>
        <v>#VALUE!</v>
      </c>
      <c r="AF22" s="993">
        <f t="shared" si="3"/>
        <v>0</v>
      </c>
      <c r="AG22" s="1016">
        <f>IF(I22&gt;8,tab!C$157,tab!C$160)</f>
        <v>0.4</v>
      </c>
      <c r="AH22" s="993">
        <f t="shared" si="4"/>
        <v>0</v>
      </c>
      <c r="AI22" s="993">
        <f t="shared" si="5"/>
        <v>0</v>
      </c>
      <c r="AM22" s="39"/>
      <c r="AN22" s="39"/>
    </row>
    <row r="23" spans="2:40" ht="13.7" customHeight="1" x14ac:dyDescent="0.2">
      <c r="B23" s="20"/>
      <c r="C23" s="35"/>
      <c r="D23" s="175"/>
      <c r="E23" s="175"/>
      <c r="F23" s="175"/>
      <c r="G23" s="38"/>
      <c r="H23" s="176"/>
      <c r="I23" s="38"/>
      <c r="J23" s="177"/>
      <c r="K23" s="178"/>
      <c r="L23" s="873"/>
      <c r="M23" s="870"/>
      <c r="N23" s="870"/>
      <c r="O23" s="933" t="str">
        <f t="shared" si="6"/>
        <v/>
      </c>
      <c r="P23" s="933"/>
      <c r="Q23" s="933" t="str">
        <f t="shared" si="7"/>
        <v/>
      </c>
      <c r="R23" s="873"/>
      <c r="S23" s="934" t="str">
        <f t="shared" si="0"/>
        <v/>
      </c>
      <c r="T23" s="922" t="str">
        <f t="shared" si="8"/>
        <v/>
      </c>
      <c r="U23" s="1040" t="str">
        <f t="shared" si="9"/>
        <v/>
      </c>
      <c r="V23" s="469"/>
      <c r="W23" s="24"/>
      <c r="Z23" s="1013" t="str">
        <f t="shared" si="1"/>
        <v/>
      </c>
      <c r="AA23" s="1014">
        <f>+tab!$C$156</f>
        <v>0.62</v>
      </c>
      <c r="AB23" s="1015" t="e">
        <f t="shared" si="10"/>
        <v>#VALUE!</v>
      </c>
      <c r="AC23" s="1015" t="e">
        <f t="shared" si="11"/>
        <v>#VALUE!</v>
      </c>
      <c r="AD23" s="1015" t="e">
        <f t="shared" si="12"/>
        <v>#VALUE!</v>
      </c>
      <c r="AE23" s="993" t="e">
        <f t="shared" si="2"/>
        <v>#VALUE!</v>
      </c>
      <c r="AF23" s="993">
        <f t="shared" si="3"/>
        <v>0</v>
      </c>
      <c r="AG23" s="1016">
        <f>IF(I23&gt;8,tab!C$157,tab!C$160)</f>
        <v>0.4</v>
      </c>
      <c r="AH23" s="993">
        <f t="shared" si="4"/>
        <v>0</v>
      </c>
      <c r="AI23" s="993">
        <f t="shared" si="5"/>
        <v>0</v>
      </c>
      <c r="AM23" s="39"/>
      <c r="AN23" s="39"/>
    </row>
    <row r="24" spans="2:40" ht="13.7" customHeight="1" x14ac:dyDescent="0.2">
      <c r="B24" s="20"/>
      <c r="C24" s="35"/>
      <c r="D24" s="175"/>
      <c r="E24" s="175"/>
      <c r="F24" s="175"/>
      <c r="G24" s="38"/>
      <c r="H24" s="176"/>
      <c r="I24" s="38"/>
      <c r="J24" s="177"/>
      <c r="K24" s="178"/>
      <c r="L24" s="873"/>
      <c r="M24" s="870"/>
      <c r="N24" s="870"/>
      <c r="O24" s="933" t="str">
        <f t="shared" si="6"/>
        <v/>
      </c>
      <c r="P24" s="933"/>
      <c r="Q24" s="933" t="str">
        <f t="shared" si="7"/>
        <v/>
      </c>
      <c r="R24" s="873"/>
      <c r="S24" s="934" t="str">
        <f t="shared" si="0"/>
        <v/>
      </c>
      <c r="T24" s="922" t="str">
        <f t="shared" si="8"/>
        <v/>
      </c>
      <c r="U24" s="1040" t="str">
        <f t="shared" si="9"/>
        <v/>
      </c>
      <c r="V24" s="469"/>
      <c r="W24" s="24"/>
      <c r="Z24" s="1013" t="str">
        <f t="shared" si="1"/>
        <v/>
      </c>
      <c r="AA24" s="1014">
        <f>+tab!$C$156</f>
        <v>0.62</v>
      </c>
      <c r="AB24" s="1015" t="e">
        <f t="shared" si="10"/>
        <v>#VALUE!</v>
      </c>
      <c r="AC24" s="1015" t="e">
        <f t="shared" si="11"/>
        <v>#VALUE!</v>
      </c>
      <c r="AD24" s="1015" t="e">
        <f t="shared" si="12"/>
        <v>#VALUE!</v>
      </c>
      <c r="AE24" s="993" t="e">
        <f t="shared" si="2"/>
        <v>#VALUE!</v>
      </c>
      <c r="AF24" s="993">
        <f t="shared" si="3"/>
        <v>0</v>
      </c>
      <c r="AG24" s="1016">
        <f>IF(I24&gt;8,tab!C$157,tab!C$160)</f>
        <v>0.4</v>
      </c>
      <c r="AH24" s="993">
        <f t="shared" si="4"/>
        <v>0</v>
      </c>
      <c r="AI24" s="993">
        <f t="shared" si="5"/>
        <v>0</v>
      </c>
      <c r="AM24" s="39"/>
      <c r="AN24" s="39"/>
    </row>
    <row r="25" spans="2:40" ht="13.7" customHeight="1" x14ac:dyDescent="0.2">
      <c r="B25" s="20"/>
      <c r="C25" s="35"/>
      <c r="D25" s="175"/>
      <c r="E25" s="175"/>
      <c r="F25" s="175"/>
      <c r="G25" s="38"/>
      <c r="H25" s="176"/>
      <c r="I25" s="38"/>
      <c r="J25" s="177"/>
      <c r="K25" s="178"/>
      <c r="L25" s="873"/>
      <c r="M25" s="870"/>
      <c r="N25" s="870"/>
      <c r="O25" s="933" t="str">
        <f t="shared" si="6"/>
        <v/>
      </c>
      <c r="P25" s="933"/>
      <c r="Q25" s="933" t="str">
        <f t="shared" si="7"/>
        <v/>
      </c>
      <c r="R25" s="873"/>
      <c r="S25" s="934" t="str">
        <f t="shared" si="0"/>
        <v/>
      </c>
      <c r="T25" s="922" t="str">
        <f t="shared" si="8"/>
        <v/>
      </c>
      <c r="U25" s="1040" t="str">
        <f t="shared" si="9"/>
        <v/>
      </c>
      <c r="V25" s="469"/>
      <c r="W25" s="24"/>
      <c r="Z25" s="1013" t="str">
        <f t="shared" si="1"/>
        <v/>
      </c>
      <c r="AA25" s="1014">
        <f>+tab!$C$156</f>
        <v>0.62</v>
      </c>
      <c r="AB25" s="1015" t="e">
        <f t="shared" si="10"/>
        <v>#VALUE!</v>
      </c>
      <c r="AC25" s="1015" t="e">
        <f t="shared" si="11"/>
        <v>#VALUE!</v>
      </c>
      <c r="AD25" s="1015" t="e">
        <f t="shared" si="12"/>
        <v>#VALUE!</v>
      </c>
      <c r="AE25" s="993" t="e">
        <f t="shared" si="2"/>
        <v>#VALUE!</v>
      </c>
      <c r="AF25" s="993">
        <f t="shared" si="3"/>
        <v>0</v>
      </c>
      <c r="AG25" s="1016">
        <f>IF(I25&gt;8,tab!C$157,tab!C$160)</f>
        <v>0.4</v>
      </c>
      <c r="AH25" s="993">
        <f t="shared" si="4"/>
        <v>0</v>
      </c>
      <c r="AI25" s="993">
        <f t="shared" si="5"/>
        <v>0</v>
      </c>
      <c r="AM25" s="39"/>
      <c r="AN25" s="39"/>
    </row>
    <row r="26" spans="2:40" ht="13.7" customHeight="1" x14ac:dyDescent="0.2">
      <c r="B26" s="20"/>
      <c r="C26" s="35"/>
      <c r="D26" s="175"/>
      <c r="E26" s="175"/>
      <c r="F26" s="175"/>
      <c r="G26" s="38"/>
      <c r="H26" s="176"/>
      <c r="I26" s="38"/>
      <c r="J26" s="177"/>
      <c r="K26" s="178"/>
      <c r="L26" s="873"/>
      <c r="M26" s="870"/>
      <c r="N26" s="870"/>
      <c r="O26" s="933" t="str">
        <f t="shared" si="6"/>
        <v/>
      </c>
      <c r="P26" s="933"/>
      <c r="Q26" s="933" t="str">
        <f t="shared" si="7"/>
        <v/>
      </c>
      <c r="R26" s="873"/>
      <c r="S26" s="934" t="str">
        <f t="shared" si="0"/>
        <v/>
      </c>
      <c r="T26" s="922" t="str">
        <f t="shared" si="8"/>
        <v/>
      </c>
      <c r="U26" s="1040" t="str">
        <f t="shared" si="9"/>
        <v/>
      </c>
      <c r="V26" s="469"/>
      <c r="W26" s="24"/>
      <c r="Z26" s="1013" t="str">
        <f t="shared" si="1"/>
        <v/>
      </c>
      <c r="AA26" s="1014">
        <f>+tab!$C$156</f>
        <v>0.62</v>
      </c>
      <c r="AB26" s="1015" t="e">
        <f t="shared" si="10"/>
        <v>#VALUE!</v>
      </c>
      <c r="AC26" s="1015" t="e">
        <f t="shared" si="11"/>
        <v>#VALUE!</v>
      </c>
      <c r="AD26" s="1015" t="e">
        <f t="shared" si="12"/>
        <v>#VALUE!</v>
      </c>
      <c r="AE26" s="993" t="e">
        <f t="shared" si="2"/>
        <v>#VALUE!</v>
      </c>
      <c r="AF26" s="993">
        <f t="shared" si="3"/>
        <v>0</v>
      </c>
      <c r="AG26" s="1016">
        <f>IF(I26&gt;8,tab!C$157,tab!C$160)</f>
        <v>0.4</v>
      </c>
      <c r="AH26" s="993">
        <f t="shared" si="4"/>
        <v>0</v>
      </c>
      <c r="AI26" s="993">
        <f t="shared" si="5"/>
        <v>0</v>
      </c>
      <c r="AM26" s="39"/>
      <c r="AN26" s="39"/>
    </row>
    <row r="27" spans="2:40" ht="13.7" customHeight="1" x14ac:dyDescent="0.2">
      <c r="B27" s="20"/>
      <c r="C27" s="35"/>
      <c r="D27" s="175"/>
      <c r="E27" s="175"/>
      <c r="F27" s="175"/>
      <c r="G27" s="38"/>
      <c r="H27" s="176"/>
      <c r="I27" s="38"/>
      <c r="J27" s="177"/>
      <c r="K27" s="178"/>
      <c r="L27" s="873"/>
      <c r="M27" s="870"/>
      <c r="N27" s="870"/>
      <c r="O27" s="933" t="str">
        <f t="shared" si="6"/>
        <v/>
      </c>
      <c r="P27" s="933"/>
      <c r="Q27" s="933" t="str">
        <f t="shared" si="7"/>
        <v/>
      </c>
      <c r="R27" s="873"/>
      <c r="S27" s="934" t="str">
        <f t="shared" si="0"/>
        <v/>
      </c>
      <c r="T27" s="922" t="str">
        <f t="shared" si="8"/>
        <v/>
      </c>
      <c r="U27" s="1040" t="str">
        <f t="shared" si="9"/>
        <v/>
      </c>
      <c r="V27" s="469"/>
      <c r="W27" s="24"/>
      <c r="Z27" s="1013" t="str">
        <f t="shared" si="1"/>
        <v/>
      </c>
      <c r="AA27" s="1014">
        <f>+tab!$C$156</f>
        <v>0.62</v>
      </c>
      <c r="AB27" s="1015" t="e">
        <f t="shared" si="10"/>
        <v>#VALUE!</v>
      </c>
      <c r="AC27" s="1015" t="e">
        <f t="shared" si="11"/>
        <v>#VALUE!</v>
      </c>
      <c r="AD27" s="1015" t="e">
        <f t="shared" si="12"/>
        <v>#VALUE!</v>
      </c>
      <c r="AE27" s="993" t="e">
        <f t="shared" si="2"/>
        <v>#VALUE!</v>
      </c>
      <c r="AF27" s="993">
        <f t="shared" si="3"/>
        <v>0</v>
      </c>
      <c r="AG27" s="1016">
        <f>IF(I27&gt;8,tab!C$157,tab!C$160)</f>
        <v>0.4</v>
      </c>
      <c r="AH27" s="993">
        <f t="shared" si="4"/>
        <v>0</v>
      </c>
      <c r="AI27" s="993">
        <f t="shared" si="5"/>
        <v>0</v>
      </c>
      <c r="AM27" s="39"/>
      <c r="AN27" s="39"/>
    </row>
    <row r="28" spans="2:40" ht="13.7" customHeight="1" x14ac:dyDescent="0.2">
      <c r="B28" s="20"/>
      <c r="C28" s="35"/>
      <c r="D28" s="175"/>
      <c r="E28" s="175"/>
      <c r="F28" s="175"/>
      <c r="G28" s="38"/>
      <c r="H28" s="176"/>
      <c r="I28" s="38"/>
      <c r="J28" s="177"/>
      <c r="K28" s="178"/>
      <c r="L28" s="873"/>
      <c r="M28" s="870"/>
      <c r="N28" s="870"/>
      <c r="O28" s="933" t="str">
        <f t="shared" si="6"/>
        <v/>
      </c>
      <c r="P28" s="933"/>
      <c r="Q28" s="933" t="str">
        <f t="shared" si="7"/>
        <v/>
      </c>
      <c r="R28" s="873"/>
      <c r="S28" s="934" t="str">
        <f t="shared" si="0"/>
        <v/>
      </c>
      <c r="T28" s="922" t="str">
        <f t="shared" si="8"/>
        <v/>
      </c>
      <c r="U28" s="1040" t="str">
        <f t="shared" si="9"/>
        <v/>
      </c>
      <c r="V28" s="469"/>
      <c r="W28" s="24"/>
      <c r="Z28" s="1013" t="str">
        <f t="shared" si="1"/>
        <v/>
      </c>
      <c r="AA28" s="1014">
        <f>+tab!$C$156</f>
        <v>0.62</v>
      </c>
      <c r="AB28" s="1015" t="e">
        <f t="shared" si="10"/>
        <v>#VALUE!</v>
      </c>
      <c r="AC28" s="1015" t="e">
        <f t="shared" si="11"/>
        <v>#VALUE!</v>
      </c>
      <c r="AD28" s="1015" t="e">
        <f t="shared" si="12"/>
        <v>#VALUE!</v>
      </c>
      <c r="AE28" s="993" t="e">
        <f t="shared" si="2"/>
        <v>#VALUE!</v>
      </c>
      <c r="AF28" s="993">
        <f t="shared" si="3"/>
        <v>0</v>
      </c>
      <c r="AG28" s="1016">
        <f>IF(I28&gt;8,tab!C$157,tab!C$160)</f>
        <v>0.4</v>
      </c>
      <c r="AH28" s="993">
        <f t="shared" si="4"/>
        <v>0</v>
      </c>
      <c r="AI28" s="993">
        <f t="shared" si="5"/>
        <v>0</v>
      </c>
      <c r="AM28" s="39"/>
      <c r="AN28" s="39"/>
    </row>
    <row r="29" spans="2:40" ht="13.7" customHeight="1" x14ac:dyDescent="0.2">
      <c r="B29" s="20"/>
      <c r="C29" s="35"/>
      <c r="D29" s="175"/>
      <c r="E29" s="175"/>
      <c r="F29" s="175"/>
      <c r="G29" s="38"/>
      <c r="H29" s="176"/>
      <c r="I29" s="38"/>
      <c r="J29" s="177"/>
      <c r="K29" s="178"/>
      <c r="L29" s="873"/>
      <c r="M29" s="870"/>
      <c r="N29" s="870"/>
      <c r="O29" s="933" t="str">
        <f t="shared" si="6"/>
        <v/>
      </c>
      <c r="P29" s="933"/>
      <c r="Q29" s="933" t="str">
        <f t="shared" si="7"/>
        <v/>
      </c>
      <c r="R29" s="873"/>
      <c r="S29" s="934" t="str">
        <f t="shared" si="0"/>
        <v/>
      </c>
      <c r="T29" s="922" t="str">
        <f t="shared" si="8"/>
        <v/>
      </c>
      <c r="U29" s="1040" t="str">
        <f t="shared" si="9"/>
        <v/>
      </c>
      <c r="V29" s="469"/>
      <c r="W29" s="24"/>
      <c r="Z29" s="1013" t="str">
        <f t="shared" si="1"/>
        <v/>
      </c>
      <c r="AA29" s="1014">
        <f>+tab!$C$156</f>
        <v>0.62</v>
      </c>
      <c r="AB29" s="1015" t="e">
        <f t="shared" si="10"/>
        <v>#VALUE!</v>
      </c>
      <c r="AC29" s="1015" t="e">
        <f t="shared" si="11"/>
        <v>#VALUE!</v>
      </c>
      <c r="AD29" s="1015" t="e">
        <f t="shared" si="12"/>
        <v>#VALUE!</v>
      </c>
      <c r="AE29" s="993" t="e">
        <f t="shared" si="2"/>
        <v>#VALUE!</v>
      </c>
      <c r="AF29" s="993">
        <f t="shared" si="3"/>
        <v>0</v>
      </c>
      <c r="AG29" s="1016">
        <f>IF(I29&gt;8,tab!C$157,tab!C$160)</f>
        <v>0.4</v>
      </c>
      <c r="AH29" s="993">
        <f t="shared" si="4"/>
        <v>0</v>
      </c>
      <c r="AI29" s="993">
        <f t="shared" si="5"/>
        <v>0</v>
      </c>
      <c r="AM29" s="39"/>
      <c r="AN29" s="39"/>
    </row>
    <row r="30" spans="2:40" ht="13.7" customHeight="1" x14ac:dyDescent="0.2">
      <c r="B30" s="20"/>
      <c r="C30" s="35"/>
      <c r="D30" s="175"/>
      <c r="E30" s="175"/>
      <c r="F30" s="175"/>
      <c r="G30" s="38"/>
      <c r="H30" s="176"/>
      <c r="I30" s="38"/>
      <c r="J30" s="177"/>
      <c r="K30" s="178"/>
      <c r="L30" s="873"/>
      <c r="M30" s="870"/>
      <c r="N30" s="870"/>
      <c r="O30" s="933" t="str">
        <f t="shared" si="6"/>
        <v/>
      </c>
      <c r="P30" s="933"/>
      <c r="Q30" s="933" t="str">
        <f t="shared" si="7"/>
        <v/>
      </c>
      <c r="R30" s="873"/>
      <c r="S30" s="934" t="str">
        <f t="shared" si="0"/>
        <v/>
      </c>
      <c r="T30" s="922" t="str">
        <f t="shared" si="8"/>
        <v/>
      </c>
      <c r="U30" s="1040" t="str">
        <f t="shared" si="9"/>
        <v/>
      </c>
      <c r="V30" s="469"/>
      <c r="W30" s="24"/>
      <c r="Z30" s="1013" t="str">
        <f t="shared" si="1"/>
        <v/>
      </c>
      <c r="AA30" s="1014">
        <f>+tab!$C$156</f>
        <v>0.62</v>
      </c>
      <c r="AB30" s="1015" t="e">
        <f t="shared" si="10"/>
        <v>#VALUE!</v>
      </c>
      <c r="AC30" s="1015" t="e">
        <f t="shared" si="11"/>
        <v>#VALUE!</v>
      </c>
      <c r="AD30" s="1015" t="e">
        <f t="shared" si="12"/>
        <v>#VALUE!</v>
      </c>
      <c r="AE30" s="993" t="e">
        <f t="shared" si="2"/>
        <v>#VALUE!</v>
      </c>
      <c r="AF30" s="993">
        <f t="shared" si="3"/>
        <v>0</v>
      </c>
      <c r="AG30" s="1016">
        <f>IF(I30&gt;8,tab!C$157,tab!C$160)</f>
        <v>0.4</v>
      </c>
      <c r="AH30" s="993">
        <f t="shared" si="4"/>
        <v>0</v>
      </c>
      <c r="AI30" s="993">
        <f t="shared" si="5"/>
        <v>0</v>
      </c>
      <c r="AM30" s="39"/>
      <c r="AN30" s="39"/>
    </row>
    <row r="31" spans="2:40" ht="13.7" customHeight="1" x14ac:dyDescent="0.2">
      <c r="B31" s="20"/>
      <c r="C31" s="35"/>
      <c r="D31" s="175"/>
      <c r="E31" s="175"/>
      <c r="F31" s="175"/>
      <c r="G31" s="38"/>
      <c r="H31" s="176"/>
      <c r="I31" s="38"/>
      <c r="J31" s="177"/>
      <c r="K31" s="178"/>
      <c r="L31" s="873"/>
      <c r="M31" s="870"/>
      <c r="N31" s="870"/>
      <c r="O31" s="933" t="str">
        <f t="shared" si="6"/>
        <v/>
      </c>
      <c r="P31" s="933"/>
      <c r="Q31" s="933" t="str">
        <f t="shared" si="7"/>
        <v/>
      </c>
      <c r="R31" s="873"/>
      <c r="S31" s="934" t="str">
        <f t="shared" si="0"/>
        <v/>
      </c>
      <c r="T31" s="922" t="str">
        <f t="shared" si="8"/>
        <v/>
      </c>
      <c r="U31" s="1040" t="str">
        <f t="shared" si="9"/>
        <v/>
      </c>
      <c r="V31" s="469"/>
      <c r="W31" s="24"/>
      <c r="Z31" s="1013" t="str">
        <f t="shared" si="1"/>
        <v/>
      </c>
      <c r="AA31" s="1014">
        <f>+tab!$C$156</f>
        <v>0.62</v>
      </c>
      <c r="AB31" s="1015" t="e">
        <f t="shared" si="10"/>
        <v>#VALUE!</v>
      </c>
      <c r="AC31" s="1015" t="e">
        <f t="shared" si="11"/>
        <v>#VALUE!</v>
      </c>
      <c r="AD31" s="1015" t="e">
        <f t="shared" si="12"/>
        <v>#VALUE!</v>
      </c>
      <c r="AE31" s="993" t="e">
        <f t="shared" si="2"/>
        <v>#VALUE!</v>
      </c>
      <c r="AF31" s="993">
        <f t="shared" si="3"/>
        <v>0</v>
      </c>
      <c r="AG31" s="1016">
        <f>IF(I31&gt;8,tab!C$157,tab!C$160)</f>
        <v>0.4</v>
      </c>
      <c r="AH31" s="993">
        <f t="shared" si="4"/>
        <v>0</v>
      </c>
      <c r="AI31" s="993">
        <f t="shared" si="5"/>
        <v>0</v>
      </c>
      <c r="AM31" s="39"/>
      <c r="AN31" s="39"/>
    </row>
    <row r="32" spans="2:40" ht="13.7" customHeight="1" x14ac:dyDescent="0.2">
      <c r="B32" s="20"/>
      <c r="C32" s="35"/>
      <c r="D32" s="175"/>
      <c r="E32" s="175"/>
      <c r="F32" s="175"/>
      <c r="G32" s="38"/>
      <c r="H32" s="176"/>
      <c r="I32" s="38"/>
      <c r="J32" s="177"/>
      <c r="K32" s="178"/>
      <c r="L32" s="873"/>
      <c r="M32" s="870"/>
      <c r="N32" s="870"/>
      <c r="O32" s="933" t="str">
        <f t="shared" si="6"/>
        <v/>
      </c>
      <c r="P32" s="933"/>
      <c r="Q32" s="933" t="str">
        <f t="shared" si="7"/>
        <v/>
      </c>
      <c r="R32" s="873"/>
      <c r="S32" s="934" t="str">
        <f t="shared" si="0"/>
        <v/>
      </c>
      <c r="T32" s="922" t="str">
        <f t="shared" si="8"/>
        <v/>
      </c>
      <c r="U32" s="1040" t="str">
        <f t="shared" si="9"/>
        <v/>
      </c>
      <c r="V32" s="469"/>
      <c r="W32" s="24"/>
      <c r="Z32" s="1013" t="str">
        <f t="shared" si="1"/>
        <v/>
      </c>
      <c r="AA32" s="1014">
        <f>+tab!$C$156</f>
        <v>0.62</v>
      </c>
      <c r="AB32" s="1015" t="e">
        <f t="shared" si="10"/>
        <v>#VALUE!</v>
      </c>
      <c r="AC32" s="1015" t="e">
        <f t="shared" si="11"/>
        <v>#VALUE!</v>
      </c>
      <c r="AD32" s="1015" t="e">
        <f t="shared" si="12"/>
        <v>#VALUE!</v>
      </c>
      <c r="AE32" s="993" t="e">
        <f t="shared" si="2"/>
        <v>#VALUE!</v>
      </c>
      <c r="AF32" s="993">
        <f t="shared" si="3"/>
        <v>0</v>
      </c>
      <c r="AG32" s="1016">
        <f>IF(I32&gt;8,tab!C$157,tab!C$160)</f>
        <v>0.4</v>
      </c>
      <c r="AH32" s="993">
        <f t="shared" si="4"/>
        <v>0</v>
      </c>
      <c r="AI32" s="993">
        <f t="shared" si="5"/>
        <v>0</v>
      </c>
      <c r="AM32" s="39"/>
      <c r="AN32" s="39"/>
    </row>
    <row r="33" spans="2:40" ht="13.7" customHeight="1" x14ac:dyDescent="0.2">
      <c r="B33" s="20"/>
      <c r="C33" s="35"/>
      <c r="D33" s="175"/>
      <c r="E33" s="175"/>
      <c r="F33" s="175"/>
      <c r="G33" s="38"/>
      <c r="H33" s="176"/>
      <c r="I33" s="38"/>
      <c r="J33" s="177"/>
      <c r="K33" s="178"/>
      <c r="L33" s="873"/>
      <c r="M33" s="870"/>
      <c r="N33" s="870"/>
      <c r="O33" s="933" t="str">
        <f t="shared" si="6"/>
        <v/>
      </c>
      <c r="P33" s="933"/>
      <c r="Q33" s="933" t="str">
        <f t="shared" si="7"/>
        <v/>
      </c>
      <c r="R33" s="873"/>
      <c r="S33" s="934" t="str">
        <f t="shared" si="0"/>
        <v/>
      </c>
      <c r="T33" s="922" t="str">
        <f t="shared" si="8"/>
        <v/>
      </c>
      <c r="U33" s="1040" t="str">
        <f t="shared" si="9"/>
        <v/>
      </c>
      <c r="V33" s="469"/>
      <c r="W33" s="24"/>
      <c r="Z33" s="1013" t="str">
        <f t="shared" si="1"/>
        <v/>
      </c>
      <c r="AA33" s="1014">
        <f>+tab!$C$156</f>
        <v>0.62</v>
      </c>
      <c r="AB33" s="1015" t="e">
        <f t="shared" si="10"/>
        <v>#VALUE!</v>
      </c>
      <c r="AC33" s="1015" t="e">
        <f t="shared" si="11"/>
        <v>#VALUE!</v>
      </c>
      <c r="AD33" s="1015" t="e">
        <f t="shared" si="12"/>
        <v>#VALUE!</v>
      </c>
      <c r="AE33" s="993" t="e">
        <f t="shared" si="2"/>
        <v>#VALUE!</v>
      </c>
      <c r="AF33" s="993">
        <f t="shared" si="3"/>
        <v>0</v>
      </c>
      <c r="AG33" s="1016">
        <f>IF(I33&gt;8,tab!C$157,tab!C$160)</f>
        <v>0.4</v>
      </c>
      <c r="AH33" s="993">
        <f t="shared" si="4"/>
        <v>0</v>
      </c>
      <c r="AI33" s="993">
        <f t="shared" si="5"/>
        <v>0</v>
      </c>
      <c r="AM33" s="39"/>
      <c r="AN33" s="39"/>
    </row>
    <row r="34" spans="2:40" ht="13.7" customHeight="1" x14ac:dyDescent="0.2">
      <c r="B34" s="20"/>
      <c r="C34" s="35"/>
      <c r="D34" s="175"/>
      <c r="E34" s="175"/>
      <c r="F34" s="175"/>
      <c r="G34" s="38"/>
      <c r="H34" s="176"/>
      <c r="I34" s="38"/>
      <c r="J34" s="177"/>
      <c r="K34" s="178"/>
      <c r="L34" s="873"/>
      <c r="M34" s="870"/>
      <c r="N34" s="870"/>
      <c r="O34" s="933" t="str">
        <f t="shared" si="6"/>
        <v/>
      </c>
      <c r="P34" s="933"/>
      <c r="Q34" s="933" t="str">
        <f t="shared" si="7"/>
        <v/>
      </c>
      <c r="R34" s="873"/>
      <c r="S34" s="934" t="str">
        <f t="shared" si="0"/>
        <v/>
      </c>
      <c r="T34" s="922" t="str">
        <f t="shared" si="8"/>
        <v/>
      </c>
      <c r="U34" s="1040" t="str">
        <f t="shared" si="9"/>
        <v/>
      </c>
      <c r="V34" s="469"/>
      <c r="W34" s="24"/>
      <c r="Z34" s="1013" t="str">
        <f t="shared" si="1"/>
        <v/>
      </c>
      <c r="AA34" s="1014">
        <f>+tab!$C$156</f>
        <v>0.62</v>
      </c>
      <c r="AB34" s="1015" t="e">
        <f t="shared" si="10"/>
        <v>#VALUE!</v>
      </c>
      <c r="AC34" s="1015" t="e">
        <f t="shared" si="11"/>
        <v>#VALUE!</v>
      </c>
      <c r="AD34" s="1015" t="e">
        <f t="shared" si="12"/>
        <v>#VALUE!</v>
      </c>
      <c r="AE34" s="993" t="e">
        <f t="shared" si="2"/>
        <v>#VALUE!</v>
      </c>
      <c r="AF34" s="993">
        <f t="shared" si="3"/>
        <v>0</v>
      </c>
      <c r="AG34" s="1016">
        <f>IF(I34&gt;8,tab!C$157,tab!C$160)</f>
        <v>0.4</v>
      </c>
      <c r="AH34" s="993">
        <f t="shared" si="4"/>
        <v>0</v>
      </c>
      <c r="AI34" s="993">
        <f t="shared" si="5"/>
        <v>0</v>
      </c>
      <c r="AM34" s="39"/>
      <c r="AN34" s="39"/>
    </row>
    <row r="35" spans="2:40" ht="13.7" customHeight="1" x14ac:dyDescent="0.2">
      <c r="B35" s="20"/>
      <c r="C35" s="35"/>
      <c r="D35" s="175"/>
      <c r="E35" s="175"/>
      <c r="F35" s="175"/>
      <c r="G35" s="38"/>
      <c r="H35" s="176"/>
      <c r="I35" s="38"/>
      <c r="J35" s="177"/>
      <c r="K35" s="178"/>
      <c r="L35" s="873"/>
      <c r="M35" s="870"/>
      <c r="N35" s="870"/>
      <c r="O35" s="933" t="str">
        <f t="shared" si="6"/>
        <v/>
      </c>
      <c r="P35" s="933"/>
      <c r="Q35" s="933" t="str">
        <f t="shared" si="7"/>
        <v/>
      </c>
      <c r="R35" s="873"/>
      <c r="S35" s="934" t="str">
        <f t="shared" si="0"/>
        <v/>
      </c>
      <c r="T35" s="922" t="str">
        <f t="shared" si="8"/>
        <v/>
      </c>
      <c r="U35" s="1040" t="str">
        <f t="shared" si="9"/>
        <v/>
      </c>
      <c r="V35" s="469"/>
      <c r="W35" s="24"/>
      <c r="Z35" s="1013" t="str">
        <f t="shared" si="1"/>
        <v/>
      </c>
      <c r="AA35" s="1014">
        <f>+tab!$C$156</f>
        <v>0.62</v>
      </c>
      <c r="AB35" s="1015" t="e">
        <f t="shared" si="10"/>
        <v>#VALUE!</v>
      </c>
      <c r="AC35" s="1015" t="e">
        <f t="shared" si="11"/>
        <v>#VALUE!</v>
      </c>
      <c r="AD35" s="1015" t="e">
        <f t="shared" si="12"/>
        <v>#VALUE!</v>
      </c>
      <c r="AE35" s="993" t="e">
        <f t="shared" si="2"/>
        <v>#VALUE!</v>
      </c>
      <c r="AF35" s="993">
        <f t="shared" si="3"/>
        <v>0</v>
      </c>
      <c r="AG35" s="1016">
        <f>IF(I35&gt;8,tab!C$157,tab!C$160)</f>
        <v>0.4</v>
      </c>
      <c r="AH35" s="993">
        <f t="shared" si="4"/>
        <v>0</v>
      </c>
      <c r="AI35" s="993">
        <f t="shared" si="5"/>
        <v>0</v>
      </c>
      <c r="AM35" s="39"/>
      <c r="AN35" s="39"/>
    </row>
    <row r="36" spans="2:40" ht="13.7" customHeight="1" x14ac:dyDescent="0.2">
      <c r="B36" s="20"/>
      <c r="C36" s="35"/>
      <c r="D36" s="175"/>
      <c r="E36" s="175"/>
      <c r="F36" s="175"/>
      <c r="G36" s="38"/>
      <c r="H36" s="176"/>
      <c r="I36" s="38"/>
      <c r="J36" s="177"/>
      <c r="K36" s="178"/>
      <c r="L36" s="873"/>
      <c r="M36" s="870"/>
      <c r="N36" s="870"/>
      <c r="O36" s="933" t="str">
        <f t="shared" si="6"/>
        <v/>
      </c>
      <c r="P36" s="933"/>
      <c r="Q36" s="933" t="str">
        <f t="shared" si="7"/>
        <v/>
      </c>
      <c r="R36" s="873"/>
      <c r="S36" s="934" t="str">
        <f t="shared" si="0"/>
        <v/>
      </c>
      <c r="T36" s="922" t="str">
        <f t="shared" si="8"/>
        <v/>
      </c>
      <c r="U36" s="1040" t="str">
        <f t="shared" si="9"/>
        <v/>
      </c>
      <c r="V36" s="469"/>
      <c r="W36" s="24"/>
      <c r="Z36" s="1013" t="str">
        <f t="shared" si="1"/>
        <v/>
      </c>
      <c r="AA36" s="1014">
        <f>+tab!$C$156</f>
        <v>0.62</v>
      </c>
      <c r="AB36" s="1015" t="e">
        <f t="shared" si="10"/>
        <v>#VALUE!</v>
      </c>
      <c r="AC36" s="1015" t="e">
        <f t="shared" si="11"/>
        <v>#VALUE!</v>
      </c>
      <c r="AD36" s="1015" t="e">
        <f t="shared" si="12"/>
        <v>#VALUE!</v>
      </c>
      <c r="AE36" s="993" t="e">
        <f t="shared" si="2"/>
        <v>#VALUE!</v>
      </c>
      <c r="AF36" s="993">
        <f t="shared" si="3"/>
        <v>0</v>
      </c>
      <c r="AG36" s="1016">
        <f>IF(I36&gt;8,tab!C$157,tab!C$160)</f>
        <v>0.4</v>
      </c>
      <c r="AH36" s="993">
        <f t="shared" si="4"/>
        <v>0</v>
      </c>
      <c r="AI36" s="993">
        <f t="shared" si="5"/>
        <v>0</v>
      </c>
      <c r="AM36" s="39"/>
      <c r="AN36" s="39"/>
    </row>
    <row r="37" spans="2:40" ht="13.7" customHeight="1" x14ac:dyDescent="0.2">
      <c r="B37" s="20"/>
      <c r="C37" s="35"/>
      <c r="D37" s="175"/>
      <c r="E37" s="175"/>
      <c r="F37" s="175"/>
      <c r="G37" s="38"/>
      <c r="H37" s="176"/>
      <c r="I37" s="38"/>
      <c r="J37" s="177"/>
      <c r="K37" s="178"/>
      <c r="L37" s="873"/>
      <c r="M37" s="870"/>
      <c r="N37" s="870"/>
      <c r="O37" s="933" t="str">
        <f t="shared" si="6"/>
        <v/>
      </c>
      <c r="P37" s="933"/>
      <c r="Q37" s="933" t="str">
        <f t="shared" si="7"/>
        <v/>
      </c>
      <c r="R37" s="873"/>
      <c r="S37" s="934" t="str">
        <f t="shared" si="0"/>
        <v/>
      </c>
      <c r="T37" s="922" t="str">
        <f t="shared" si="8"/>
        <v/>
      </c>
      <c r="U37" s="1040" t="str">
        <f t="shared" si="9"/>
        <v/>
      </c>
      <c r="V37" s="469"/>
      <c r="W37" s="24"/>
      <c r="Z37" s="1013" t="str">
        <f t="shared" si="1"/>
        <v/>
      </c>
      <c r="AA37" s="1014">
        <f>+tab!$C$156</f>
        <v>0.62</v>
      </c>
      <c r="AB37" s="1015" t="e">
        <f t="shared" si="10"/>
        <v>#VALUE!</v>
      </c>
      <c r="AC37" s="1015" t="e">
        <f t="shared" si="11"/>
        <v>#VALUE!</v>
      </c>
      <c r="AD37" s="1015" t="e">
        <f t="shared" si="12"/>
        <v>#VALUE!</v>
      </c>
      <c r="AE37" s="993" t="e">
        <f t="shared" si="2"/>
        <v>#VALUE!</v>
      </c>
      <c r="AF37" s="993">
        <f t="shared" si="3"/>
        <v>0</v>
      </c>
      <c r="AG37" s="1016">
        <f>IF(I37&gt;8,tab!C$157,tab!C$160)</f>
        <v>0.4</v>
      </c>
      <c r="AH37" s="993">
        <f t="shared" si="4"/>
        <v>0</v>
      </c>
      <c r="AI37" s="993">
        <f t="shared" si="5"/>
        <v>0</v>
      </c>
      <c r="AM37" s="39"/>
      <c r="AN37" s="39"/>
    </row>
    <row r="38" spans="2:40" ht="13.7" customHeight="1" x14ac:dyDescent="0.2">
      <c r="B38" s="20"/>
      <c r="C38" s="35"/>
      <c r="D38" s="175"/>
      <c r="E38" s="175"/>
      <c r="F38" s="175"/>
      <c r="G38" s="38"/>
      <c r="H38" s="176"/>
      <c r="I38" s="38"/>
      <c r="J38" s="177"/>
      <c r="K38" s="178"/>
      <c r="L38" s="873"/>
      <c r="M38" s="870"/>
      <c r="N38" s="870"/>
      <c r="O38" s="933" t="str">
        <f t="shared" si="6"/>
        <v/>
      </c>
      <c r="P38" s="933"/>
      <c r="Q38" s="933" t="str">
        <f t="shared" si="7"/>
        <v/>
      </c>
      <c r="R38" s="873"/>
      <c r="S38" s="934" t="str">
        <f t="shared" si="0"/>
        <v/>
      </c>
      <c r="T38" s="922" t="str">
        <f t="shared" si="8"/>
        <v/>
      </c>
      <c r="U38" s="1040" t="str">
        <f t="shared" si="9"/>
        <v/>
      </c>
      <c r="V38" s="469"/>
      <c r="W38" s="24"/>
      <c r="Z38" s="1013" t="str">
        <f t="shared" si="1"/>
        <v/>
      </c>
      <c r="AA38" s="1014">
        <f>+tab!$C$156</f>
        <v>0.62</v>
      </c>
      <c r="AB38" s="1015" t="e">
        <f t="shared" si="10"/>
        <v>#VALUE!</v>
      </c>
      <c r="AC38" s="1015" t="e">
        <f t="shared" si="11"/>
        <v>#VALUE!</v>
      </c>
      <c r="AD38" s="1015" t="e">
        <f t="shared" si="12"/>
        <v>#VALUE!</v>
      </c>
      <c r="AE38" s="993" t="e">
        <f t="shared" si="2"/>
        <v>#VALUE!</v>
      </c>
      <c r="AF38" s="993">
        <f t="shared" si="3"/>
        <v>0</v>
      </c>
      <c r="AG38" s="1016">
        <f>IF(I38&gt;8,tab!C$157,tab!C$160)</f>
        <v>0.4</v>
      </c>
      <c r="AH38" s="993">
        <f t="shared" si="4"/>
        <v>0</v>
      </c>
      <c r="AI38" s="993">
        <f t="shared" si="5"/>
        <v>0</v>
      </c>
      <c r="AM38" s="39"/>
      <c r="AN38" s="39"/>
    </row>
    <row r="39" spans="2:40" ht="13.7" customHeight="1" x14ac:dyDescent="0.2">
      <c r="B39" s="20"/>
      <c r="C39" s="35"/>
      <c r="D39" s="175"/>
      <c r="E39" s="175"/>
      <c r="F39" s="175"/>
      <c r="G39" s="38"/>
      <c r="H39" s="176"/>
      <c r="I39" s="38"/>
      <c r="J39" s="177"/>
      <c r="K39" s="178"/>
      <c r="L39" s="873"/>
      <c r="M39" s="870"/>
      <c r="N39" s="870"/>
      <c r="O39" s="933" t="str">
        <f t="shared" si="6"/>
        <v/>
      </c>
      <c r="P39" s="933"/>
      <c r="Q39" s="933" t="str">
        <f t="shared" si="7"/>
        <v/>
      </c>
      <c r="R39" s="873"/>
      <c r="S39" s="934" t="str">
        <f t="shared" si="0"/>
        <v/>
      </c>
      <c r="T39" s="922" t="str">
        <f t="shared" si="8"/>
        <v/>
      </c>
      <c r="U39" s="1040" t="str">
        <f t="shared" si="9"/>
        <v/>
      </c>
      <c r="V39" s="469"/>
      <c r="W39" s="24"/>
      <c r="Z39" s="1013" t="str">
        <f t="shared" si="1"/>
        <v/>
      </c>
      <c r="AA39" s="1014">
        <f>+tab!$C$156</f>
        <v>0.62</v>
      </c>
      <c r="AB39" s="1015" t="e">
        <f t="shared" si="10"/>
        <v>#VALUE!</v>
      </c>
      <c r="AC39" s="1015" t="e">
        <f t="shared" si="11"/>
        <v>#VALUE!</v>
      </c>
      <c r="AD39" s="1015" t="e">
        <f t="shared" si="12"/>
        <v>#VALUE!</v>
      </c>
      <c r="AE39" s="993" t="e">
        <f t="shared" si="2"/>
        <v>#VALUE!</v>
      </c>
      <c r="AF39" s="993">
        <f t="shared" si="3"/>
        <v>0</v>
      </c>
      <c r="AG39" s="1016">
        <f>IF(I39&gt;8,tab!C$157,tab!C$160)</f>
        <v>0.4</v>
      </c>
      <c r="AH39" s="993">
        <f t="shared" si="4"/>
        <v>0</v>
      </c>
      <c r="AI39" s="993">
        <f t="shared" si="5"/>
        <v>0</v>
      </c>
      <c r="AM39" s="39"/>
      <c r="AN39" s="39"/>
    </row>
    <row r="40" spans="2:40" ht="13.7" customHeight="1" x14ac:dyDescent="0.2">
      <c r="B40" s="20"/>
      <c r="C40" s="35"/>
      <c r="D40" s="175"/>
      <c r="E40" s="175"/>
      <c r="F40" s="175"/>
      <c r="G40" s="38"/>
      <c r="H40" s="176"/>
      <c r="I40" s="38"/>
      <c r="J40" s="177"/>
      <c r="K40" s="178"/>
      <c r="L40" s="873"/>
      <c r="M40" s="870"/>
      <c r="N40" s="870"/>
      <c r="O40" s="933" t="str">
        <f t="shared" si="6"/>
        <v/>
      </c>
      <c r="P40" s="933"/>
      <c r="Q40" s="933" t="str">
        <f t="shared" si="7"/>
        <v/>
      </c>
      <c r="R40" s="873"/>
      <c r="S40" s="934" t="str">
        <f t="shared" si="0"/>
        <v/>
      </c>
      <c r="T40" s="922" t="str">
        <f t="shared" si="8"/>
        <v/>
      </c>
      <c r="U40" s="1040" t="str">
        <f t="shared" si="9"/>
        <v/>
      </c>
      <c r="V40" s="469"/>
      <c r="W40" s="24"/>
      <c r="Z40" s="1013" t="str">
        <f t="shared" si="1"/>
        <v/>
      </c>
      <c r="AA40" s="1014">
        <f>+tab!$C$156</f>
        <v>0.62</v>
      </c>
      <c r="AB40" s="1015" t="e">
        <f t="shared" si="10"/>
        <v>#VALUE!</v>
      </c>
      <c r="AC40" s="1015" t="e">
        <f t="shared" si="11"/>
        <v>#VALUE!</v>
      </c>
      <c r="AD40" s="1015" t="e">
        <f t="shared" si="12"/>
        <v>#VALUE!</v>
      </c>
      <c r="AE40" s="993" t="e">
        <f t="shared" si="2"/>
        <v>#VALUE!</v>
      </c>
      <c r="AF40" s="993">
        <f t="shared" si="3"/>
        <v>0</v>
      </c>
      <c r="AG40" s="1016">
        <f>IF(I40&gt;8,tab!C$157,tab!C$160)</f>
        <v>0.4</v>
      </c>
      <c r="AH40" s="993">
        <f t="shared" si="4"/>
        <v>0</v>
      </c>
      <c r="AI40" s="993">
        <f t="shared" si="5"/>
        <v>0</v>
      </c>
      <c r="AM40" s="39"/>
      <c r="AN40" s="39"/>
    </row>
    <row r="41" spans="2:40" ht="13.7" customHeight="1" x14ac:dyDescent="0.2">
      <c r="B41" s="20"/>
      <c r="C41" s="35"/>
      <c r="D41" s="175"/>
      <c r="E41" s="175"/>
      <c r="F41" s="175"/>
      <c r="G41" s="38"/>
      <c r="H41" s="176"/>
      <c r="I41" s="38"/>
      <c r="J41" s="177"/>
      <c r="K41" s="178"/>
      <c r="L41" s="873"/>
      <c r="M41" s="870"/>
      <c r="N41" s="870"/>
      <c r="O41" s="933" t="str">
        <f t="shared" si="6"/>
        <v/>
      </c>
      <c r="P41" s="933"/>
      <c r="Q41" s="933" t="str">
        <f t="shared" si="7"/>
        <v/>
      </c>
      <c r="R41" s="873"/>
      <c r="S41" s="934" t="str">
        <f t="shared" si="0"/>
        <v/>
      </c>
      <c r="T41" s="922" t="str">
        <f t="shared" si="8"/>
        <v/>
      </c>
      <c r="U41" s="1040" t="str">
        <f t="shared" si="9"/>
        <v/>
      </c>
      <c r="V41" s="469"/>
      <c r="W41" s="24"/>
      <c r="Z41" s="1013" t="str">
        <f t="shared" si="1"/>
        <v/>
      </c>
      <c r="AA41" s="1014">
        <f>+tab!$C$156</f>
        <v>0.62</v>
      </c>
      <c r="AB41" s="1015" t="e">
        <f t="shared" si="10"/>
        <v>#VALUE!</v>
      </c>
      <c r="AC41" s="1015" t="e">
        <f t="shared" si="11"/>
        <v>#VALUE!</v>
      </c>
      <c r="AD41" s="1015" t="e">
        <f t="shared" si="12"/>
        <v>#VALUE!</v>
      </c>
      <c r="AE41" s="993" t="e">
        <f t="shared" si="2"/>
        <v>#VALUE!</v>
      </c>
      <c r="AF41" s="993">
        <f t="shared" si="3"/>
        <v>0</v>
      </c>
      <c r="AG41" s="1016">
        <f>IF(I41&gt;8,tab!C$157,tab!C$160)</f>
        <v>0.4</v>
      </c>
      <c r="AH41" s="993">
        <f t="shared" si="4"/>
        <v>0</v>
      </c>
      <c r="AI41" s="993">
        <f t="shared" si="5"/>
        <v>0</v>
      </c>
      <c r="AM41" s="39"/>
      <c r="AN41" s="39"/>
    </row>
    <row r="42" spans="2:40" ht="13.7" customHeight="1" x14ac:dyDescent="0.2">
      <c r="B42" s="20"/>
      <c r="C42" s="35"/>
      <c r="D42" s="175"/>
      <c r="E42" s="175"/>
      <c r="F42" s="175"/>
      <c r="G42" s="38"/>
      <c r="H42" s="176"/>
      <c r="I42" s="38"/>
      <c r="J42" s="177"/>
      <c r="K42" s="178"/>
      <c r="L42" s="873"/>
      <c r="M42" s="870"/>
      <c r="N42" s="870"/>
      <c r="O42" s="933" t="str">
        <f t="shared" si="6"/>
        <v/>
      </c>
      <c r="P42" s="933"/>
      <c r="Q42" s="933" t="str">
        <f t="shared" si="7"/>
        <v/>
      </c>
      <c r="R42" s="873"/>
      <c r="S42" s="934" t="str">
        <f t="shared" si="0"/>
        <v/>
      </c>
      <c r="T42" s="922" t="str">
        <f t="shared" si="8"/>
        <v/>
      </c>
      <c r="U42" s="1040" t="str">
        <f t="shared" si="9"/>
        <v/>
      </c>
      <c r="V42" s="469"/>
      <c r="W42" s="24"/>
      <c r="Z42" s="1013" t="str">
        <f t="shared" si="1"/>
        <v/>
      </c>
      <c r="AA42" s="1014">
        <f>+tab!$C$156</f>
        <v>0.62</v>
      </c>
      <c r="AB42" s="1015" t="e">
        <f t="shared" si="10"/>
        <v>#VALUE!</v>
      </c>
      <c r="AC42" s="1015" t="e">
        <f t="shared" si="11"/>
        <v>#VALUE!</v>
      </c>
      <c r="AD42" s="1015" t="e">
        <f t="shared" si="12"/>
        <v>#VALUE!</v>
      </c>
      <c r="AE42" s="993" t="e">
        <f t="shared" si="2"/>
        <v>#VALUE!</v>
      </c>
      <c r="AF42" s="993">
        <f t="shared" si="3"/>
        <v>0</v>
      </c>
      <c r="AG42" s="1016">
        <f>IF(I42&gt;8,tab!C$157,tab!C$160)</f>
        <v>0.4</v>
      </c>
      <c r="AH42" s="993">
        <f t="shared" si="4"/>
        <v>0</v>
      </c>
      <c r="AI42" s="993">
        <f t="shared" si="5"/>
        <v>0</v>
      </c>
      <c r="AM42" s="39"/>
      <c r="AN42" s="39"/>
    </row>
    <row r="43" spans="2:40" ht="13.7" customHeight="1" x14ac:dyDescent="0.2">
      <c r="B43" s="20"/>
      <c r="C43" s="35"/>
      <c r="D43" s="175"/>
      <c r="E43" s="175"/>
      <c r="F43" s="175"/>
      <c r="G43" s="38"/>
      <c r="H43" s="176"/>
      <c r="I43" s="38"/>
      <c r="J43" s="177"/>
      <c r="K43" s="178"/>
      <c r="L43" s="873"/>
      <c r="M43" s="870"/>
      <c r="N43" s="870"/>
      <c r="O43" s="933" t="str">
        <f t="shared" si="6"/>
        <v/>
      </c>
      <c r="P43" s="933"/>
      <c r="Q43" s="933" t="str">
        <f t="shared" si="7"/>
        <v/>
      </c>
      <c r="R43" s="873"/>
      <c r="S43" s="934" t="str">
        <f t="shared" si="0"/>
        <v/>
      </c>
      <c r="T43" s="922" t="str">
        <f t="shared" si="8"/>
        <v/>
      </c>
      <c r="U43" s="1040" t="str">
        <f t="shared" si="9"/>
        <v/>
      </c>
      <c r="V43" s="469"/>
      <c r="W43" s="24"/>
      <c r="Z43" s="1013" t="str">
        <f t="shared" si="1"/>
        <v/>
      </c>
      <c r="AA43" s="1014">
        <f>+tab!$C$156</f>
        <v>0.62</v>
      </c>
      <c r="AB43" s="1015" t="e">
        <f t="shared" si="10"/>
        <v>#VALUE!</v>
      </c>
      <c r="AC43" s="1015" t="e">
        <f t="shared" si="11"/>
        <v>#VALUE!</v>
      </c>
      <c r="AD43" s="1015" t="e">
        <f t="shared" si="12"/>
        <v>#VALUE!</v>
      </c>
      <c r="AE43" s="993" t="e">
        <f t="shared" si="2"/>
        <v>#VALUE!</v>
      </c>
      <c r="AF43" s="993">
        <f t="shared" si="3"/>
        <v>0</v>
      </c>
      <c r="AG43" s="1016">
        <f>IF(I43&gt;8,tab!C$157,tab!C$160)</f>
        <v>0.4</v>
      </c>
      <c r="AH43" s="993">
        <f t="shared" si="4"/>
        <v>0</v>
      </c>
      <c r="AI43" s="993">
        <f t="shared" si="5"/>
        <v>0</v>
      </c>
      <c r="AM43" s="39"/>
      <c r="AN43" s="39"/>
    </row>
    <row r="44" spans="2:40" ht="13.7" customHeight="1" x14ac:dyDescent="0.2">
      <c r="B44" s="20"/>
      <c r="C44" s="35"/>
      <c r="D44" s="175"/>
      <c r="E44" s="175"/>
      <c r="F44" s="175"/>
      <c r="G44" s="38"/>
      <c r="H44" s="176"/>
      <c r="I44" s="38"/>
      <c r="J44" s="177"/>
      <c r="K44" s="178"/>
      <c r="L44" s="873"/>
      <c r="M44" s="870"/>
      <c r="N44" s="870"/>
      <c r="O44" s="933" t="str">
        <f t="shared" si="6"/>
        <v/>
      </c>
      <c r="P44" s="933"/>
      <c r="Q44" s="933" t="str">
        <f t="shared" si="7"/>
        <v/>
      </c>
      <c r="R44" s="873"/>
      <c r="S44" s="934" t="str">
        <f t="shared" si="0"/>
        <v/>
      </c>
      <c r="T44" s="922" t="str">
        <f t="shared" si="8"/>
        <v/>
      </c>
      <c r="U44" s="1040" t="str">
        <f t="shared" si="9"/>
        <v/>
      </c>
      <c r="V44" s="469"/>
      <c r="W44" s="24"/>
      <c r="Z44" s="1013" t="str">
        <f t="shared" si="1"/>
        <v/>
      </c>
      <c r="AA44" s="1014">
        <f>+tab!$C$156</f>
        <v>0.62</v>
      </c>
      <c r="AB44" s="1015" t="e">
        <f t="shared" si="10"/>
        <v>#VALUE!</v>
      </c>
      <c r="AC44" s="1015" t="e">
        <f t="shared" si="11"/>
        <v>#VALUE!</v>
      </c>
      <c r="AD44" s="1015" t="e">
        <f t="shared" si="12"/>
        <v>#VALUE!</v>
      </c>
      <c r="AE44" s="993" t="e">
        <f t="shared" si="2"/>
        <v>#VALUE!</v>
      </c>
      <c r="AF44" s="993">
        <f t="shared" si="3"/>
        <v>0</v>
      </c>
      <c r="AG44" s="1016">
        <f>IF(I44&gt;8,tab!C$157,tab!C$160)</f>
        <v>0.4</v>
      </c>
      <c r="AH44" s="993">
        <f t="shared" si="4"/>
        <v>0</v>
      </c>
      <c r="AI44" s="993">
        <f t="shared" si="5"/>
        <v>0</v>
      </c>
      <c r="AM44" s="39"/>
      <c r="AN44" s="39"/>
    </row>
    <row r="45" spans="2:40" ht="13.7" customHeight="1" x14ac:dyDescent="0.2">
      <c r="B45" s="20"/>
      <c r="C45" s="35"/>
      <c r="D45" s="175"/>
      <c r="E45" s="175"/>
      <c r="F45" s="175"/>
      <c r="G45" s="38"/>
      <c r="H45" s="176"/>
      <c r="I45" s="38"/>
      <c r="J45" s="177"/>
      <c r="K45" s="178"/>
      <c r="L45" s="873"/>
      <c r="M45" s="870"/>
      <c r="N45" s="870"/>
      <c r="O45" s="933" t="str">
        <f t="shared" si="6"/>
        <v/>
      </c>
      <c r="P45" s="933"/>
      <c r="Q45" s="933" t="str">
        <f t="shared" si="7"/>
        <v/>
      </c>
      <c r="R45" s="873"/>
      <c r="S45" s="934" t="str">
        <f t="shared" si="0"/>
        <v/>
      </c>
      <c r="T45" s="922" t="str">
        <f t="shared" si="8"/>
        <v/>
      </c>
      <c r="U45" s="1040" t="str">
        <f t="shared" si="9"/>
        <v/>
      </c>
      <c r="V45" s="469"/>
      <c r="W45" s="24"/>
      <c r="Z45" s="1013" t="str">
        <f t="shared" si="1"/>
        <v/>
      </c>
      <c r="AA45" s="1014">
        <f>+tab!$C$156</f>
        <v>0.62</v>
      </c>
      <c r="AB45" s="1015" t="e">
        <f t="shared" si="10"/>
        <v>#VALUE!</v>
      </c>
      <c r="AC45" s="1015" t="e">
        <f t="shared" si="11"/>
        <v>#VALUE!</v>
      </c>
      <c r="AD45" s="1015" t="e">
        <f t="shared" si="12"/>
        <v>#VALUE!</v>
      </c>
      <c r="AE45" s="993" t="e">
        <f t="shared" si="2"/>
        <v>#VALUE!</v>
      </c>
      <c r="AF45" s="993">
        <f t="shared" si="3"/>
        <v>0</v>
      </c>
      <c r="AG45" s="1016">
        <f>IF(I45&gt;8,tab!C$157,tab!C$160)</f>
        <v>0.4</v>
      </c>
      <c r="AH45" s="993">
        <f t="shared" si="4"/>
        <v>0</v>
      </c>
      <c r="AI45" s="993">
        <f t="shared" si="5"/>
        <v>0</v>
      </c>
      <c r="AM45" s="39"/>
      <c r="AN45" s="39"/>
    </row>
    <row r="46" spans="2:40" ht="13.7" customHeight="1" x14ac:dyDescent="0.2">
      <c r="B46" s="20"/>
      <c r="C46" s="35"/>
      <c r="D46" s="175"/>
      <c r="E46" s="175"/>
      <c r="F46" s="175"/>
      <c r="G46" s="38"/>
      <c r="H46" s="176"/>
      <c r="I46" s="38"/>
      <c r="J46" s="177"/>
      <c r="K46" s="178"/>
      <c r="L46" s="873"/>
      <c r="M46" s="870"/>
      <c r="N46" s="870"/>
      <c r="O46" s="933" t="str">
        <f t="shared" si="6"/>
        <v/>
      </c>
      <c r="P46" s="933"/>
      <c r="Q46" s="933" t="str">
        <f t="shared" si="7"/>
        <v/>
      </c>
      <c r="R46" s="873"/>
      <c r="S46" s="934" t="str">
        <f t="shared" si="0"/>
        <v/>
      </c>
      <c r="T46" s="922" t="str">
        <f t="shared" si="8"/>
        <v/>
      </c>
      <c r="U46" s="1040" t="str">
        <f t="shared" si="9"/>
        <v/>
      </c>
      <c r="V46" s="469"/>
      <c r="W46" s="24"/>
      <c r="Z46" s="1013" t="str">
        <f t="shared" si="1"/>
        <v/>
      </c>
      <c r="AA46" s="1014">
        <f>+tab!$C$156</f>
        <v>0.62</v>
      </c>
      <c r="AB46" s="1015" t="e">
        <f t="shared" si="10"/>
        <v>#VALUE!</v>
      </c>
      <c r="AC46" s="1015" t="e">
        <f t="shared" si="11"/>
        <v>#VALUE!</v>
      </c>
      <c r="AD46" s="1015" t="e">
        <f t="shared" si="12"/>
        <v>#VALUE!</v>
      </c>
      <c r="AE46" s="993" t="e">
        <f t="shared" si="2"/>
        <v>#VALUE!</v>
      </c>
      <c r="AF46" s="993">
        <f t="shared" si="3"/>
        <v>0</v>
      </c>
      <c r="AG46" s="1016">
        <f>IF(I46&gt;8,tab!C$157,tab!C$160)</f>
        <v>0.4</v>
      </c>
      <c r="AH46" s="993">
        <f t="shared" si="4"/>
        <v>0</v>
      </c>
      <c r="AI46" s="993">
        <f t="shared" si="5"/>
        <v>0</v>
      </c>
      <c r="AM46" s="39"/>
      <c r="AN46" s="39"/>
    </row>
    <row r="47" spans="2:40" ht="13.7" customHeight="1" x14ac:dyDescent="0.2">
      <c r="B47" s="20"/>
      <c r="C47" s="35"/>
      <c r="D47" s="175"/>
      <c r="E47" s="175"/>
      <c r="F47" s="175"/>
      <c r="G47" s="38"/>
      <c r="H47" s="176"/>
      <c r="I47" s="38"/>
      <c r="J47" s="177"/>
      <c r="K47" s="178"/>
      <c r="L47" s="873"/>
      <c r="M47" s="870"/>
      <c r="N47" s="870"/>
      <c r="O47" s="933" t="str">
        <f t="shared" si="6"/>
        <v/>
      </c>
      <c r="P47" s="933"/>
      <c r="Q47" s="933" t="str">
        <f t="shared" si="7"/>
        <v/>
      </c>
      <c r="R47" s="873"/>
      <c r="S47" s="934" t="str">
        <f t="shared" si="0"/>
        <v/>
      </c>
      <c r="T47" s="922" t="str">
        <f t="shared" si="8"/>
        <v/>
      </c>
      <c r="U47" s="1040" t="str">
        <f t="shared" si="9"/>
        <v/>
      </c>
      <c r="V47" s="469"/>
      <c r="W47" s="24"/>
      <c r="Z47" s="1013" t="str">
        <f t="shared" si="1"/>
        <v/>
      </c>
      <c r="AA47" s="1014">
        <f>+tab!$C$156</f>
        <v>0.62</v>
      </c>
      <c r="AB47" s="1015" t="e">
        <f t="shared" si="10"/>
        <v>#VALUE!</v>
      </c>
      <c r="AC47" s="1015" t="e">
        <f t="shared" si="11"/>
        <v>#VALUE!</v>
      </c>
      <c r="AD47" s="1015" t="e">
        <f t="shared" si="12"/>
        <v>#VALUE!</v>
      </c>
      <c r="AE47" s="993" t="e">
        <f t="shared" si="2"/>
        <v>#VALUE!</v>
      </c>
      <c r="AF47" s="993">
        <f t="shared" si="3"/>
        <v>0</v>
      </c>
      <c r="AG47" s="1016">
        <f>IF(I47&gt;8,tab!C$157,tab!C$160)</f>
        <v>0.4</v>
      </c>
      <c r="AH47" s="993">
        <f t="shared" si="4"/>
        <v>0</v>
      </c>
      <c r="AI47" s="993">
        <f t="shared" si="5"/>
        <v>0</v>
      </c>
      <c r="AM47" s="39"/>
      <c r="AN47" s="39"/>
    </row>
    <row r="48" spans="2:40" ht="13.7" customHeight="1" x14ac:dyDescent="0.2">
      <c r="B48" s="20"/>
      <c r="C48" s="35"/>
      <c r="D48" s="175"/>
      <c r="E48" s="175"/>
      <c r="F48" s="175"/>
      <c r="G48" s="38"/>
      <c r="H48" s="176"/>
      <c r="I48" s="38"/>
      <c r="J48" s="177"/>
      <c r="K48" s="178"/>
      <c r="L48" s="873"/>
      <c r="M48" s="870"/>
      <c r="N48" s="870"/>
      <c r="O48" s="933" t="str">
        <f t="shared" si="6"/>
        <v/>
      </c>
      <c r="P48" s="933"/>
      <c r="Q48" s="933" t="str">
        <f t="shared" si="7"/>
        <v/>
      </c>
      <c r="R48" s="873"/>
      <c r="S48" s="934" t="str">
        <f t="shared" ref="S48:S65" si="13">IF(K48="","",(1659*K48-Q48)*AC48)</f>
        <v/>
      </c>
      <c r="T48" s="922" t="str">
        <f t="shared" si="8"/>
        <v/>
      </c>
      <c r="U48" s="1040" t="str">
        <f t="shared" si="9"/>
        <v/>
      </c>
      <c r="V48" s="469"/>
      <c r="W48" s="24"/>
      <c r="Z48" s="1013" t="str">
        <f t="shared" ref="Z48:Z65" si="14">IF(I48="","",VLOOKUP(I48,Schaal2014,J48+1,FALSE))</f>
        <v/>
      </c>
      <c r="AA48" s="1014">
        <f>+tab!$C$156</f>
        <v>0.62</v>
      </c>
      <c r="AB48" s="1015" t="e">
        <f t="shared" si="10"/>
        <v>#VALUE!</v>
      </c>
      <c r="AC48" s="1015" t="e">
        <f t="shared" si="11"/>
        <v>#VALUE!</v>
      </c>
      <c r="AD48" s="1015" t="e">
        <f t="shared" si="12"/>
        <v>#VALUE!</v>
      </c>
      <c r="AE48" s="993" t="e">
        <f t="shared" ref="AE48:AE65" si="15">O48+P48</f>
        <v>#VALUE!</v>
      </c>
      <c r="AF48" s="993">
        <f t="shared" ref="AF48:AF65" si="16">M48+N48</f>
        <v>0</v>
      </c>
      <c r="AG48" s="1016">
        <f>IF(I48&gt;8,tab!C$157,tab!C$160)</f>
        <v>0.4</v>
      </c>
      <c r="AH48" s="993">
        <f t="shared" ref="AH48:AH65" si="17">IF(G48&lt;25,0,IF(G48=25,25,IF(G48&lt;40,0,IF(G48=40,40,IF(G48&gt;=40,0)))))</f>
        <v>0</v>
      </c>
      <c r="AI48" s="993">
        <f t="shared" ref="AI48:AI65" si="18">IF(AH48=25,Z48*1.08*K48/2,IF(AH48=40,Z48*1.08*K48,IF(AH48=0,0)))</f>
        <v>0</v>
      </c>
      <c r="AM48" s="39"/>
      <c r="AN48" s="39"/>
    </row>
    <row r="49" spans="2:40" ht="13.7" customHeight="1" x14ac:dyDescent="0.2">
      <c r="B49" s="20"/>
      <c r="C49" s="35"/>
      <c r="D49" s="175"/>
      <c r="E49" s="175"/>
      <c r="F49" s="175"/>
      <c r="G49" s="38"/>
      <c r="H49" s="176"/>
      <c r="I49" s="38"/>
      <c r="J49" s="177"/>
      <c r="K49" s="178"/>
      <c r="L49" s="873"/>
      <c r="M49" s="870"/>
      <c r="N49" s="870"/>
      <c r="O49" s="933" t="str">
        <f t="shared" si="6"/>
        <v/>
      </c>
      <c r="P49" s="933"/>
      <c r="Q49" s="933" t="str">
        <f t="shared" si="7"/>
        <v/>
      </c>
      <c r="R49" s="873"/>
      <c r="S49" s="934" t="str">
        <f t="shared" si="13"/>
        <v/>
      </c>
      <c r="T49" s="922" t="str">
        <f t="shared" si="8"/>
        <v/>
      </c>
      <c r="U49" s="1040" t="str">
        <f t="shared" si="9"/>
        <v/>
      </c>
      <c r="V49" s="469"/>
      <c r="W49" s="24"/>
      <c r="Z49" s="1013" t="str">
        <f t="shared" si="14"/>
        <v/>
      </c>
      <c r="AA49" s="1014">
        <f>+tab!$C$156</f>
        <v>0.62</v>
      </c>
      <c r="AB49" s="1015" t="e">
        <f t="shared" si="10"/>
        <v>#VALUE!</v>
      </c>
      <c r="AC49" s="1015" t="e">
        <f t="shared" si="11"/>
        <v>#VALUE!</v>
      </c>
      <c r="AD49" s="1015" t="e">
        <f t="shared" si="12"/>
        <v>#VALUE!</v>
      </c>
      <c r="AE49" s="993" t="e">
        <f t="shared" si="15"/>
        <v>#VALUE!</v>
      </c>
      <c r="AF49" s="993">
        <f t="shared" si="16"/>
        <v>0</v>
      </c>
      <c r="AG49" s="1016">
        <f>IF(I49&gt;8,tab!C$157,tab!C$160)</f>
        <v>0.4</v>
      </c>
      <c r="AH49" s="993">
        <f t="shared" si="17"/>
        <v>0</v>
      </c>
      <c r="AI49" s="993">
        <f t="shared" si="18"/>
        <v>0</v>
      </c>
      <c r="AM49" s="39"/>
      <c r="AN49" s="39"/>
    </row>
    <row r="50" spans="2:40" ht="13.7" customHeight="1" x14ac:dyDescent="0.2">
      <c r="B50" s="20"/>
      <c r="C50" s="35"/>
      <c r="D50" s="175"/>
      <c r="E50" s="175"/>
      <c r="F50" s="175"/>
      <c r="G50" s="38"/>
      <c r="H50" s="176"/>
      <c r="I50" s="38"/>
      <c r="J50" s="177"/>
      <c r="K50" s="178"/>
      <c r="L50" s="873"/>
      <c r="M50" s="870"/>
      <c r="N50" s="870"/>
      <c r="O50" s="933" t="str">
        <f t="shared" si="6"/>
        <v/>
      </c>
      <c r="P50" s="933"/>
      <c r="Q50" s="933" t="str">
        <f t="shared" si="7"/>
        <v/>
      </c>
      <c r="R50" s="873"/>
      <c r="S50" s="934" t="str">
        <f t="shared" si="13"/>
        <v/>
      </c>
      <c r="T50" s="922" t="str">
        <f t="shared" si="8"/>
        <v/>
      </c>
      <c r="U50" s="1040" t="str">
        <f t="shared" si="9"/>
        <v/>
      </c>
      <c r="V50" s="469"/>
      <c r="W50" s="24"/>
      <c r="Z50" s="1013" t="str">
        <f t="shared" si="14"/>
        <v/>
      </c>
      <c r="AA50" s="1014">
        <f>+tab!$C$156</f>
        <v>0.62</v>
      </c>
      <c r="AB50" s="1015" t="e">
        <f t="shared" si="10"/>
        <v>#VALUE!</v>
      </c>
      <c r="AC50" s="1015" t="e">
        <f t="shared" si="11"/>
        <v>#VALUE!</v>
      </c>
      <c r="AD50" s="1015" t="e">
        <f t="shared" si="12"/>
        <v>#VALUE!</v>
      </c>
      <c r="AE50" s="993" t="e">
        <f t="shared" si="15"/>
        <v>#VALUE!</v>
      </c>
      <c r="AF50" s="993">
        <f t="shared" si="16"/>
        <v>0</v>
      </c>
      <c r="AG50" s="1016">
        <f>IF(I50&gt;8,tab!C$157,tab!C$160)</f>
        <v>0.4</v>
      </c>
      <c r="AH50" s="993">
        <f t="shared" si="17"/>
        <v>0</v>
      </c>
      <c r="AI50" s="993">
        <f t="shared" si="18"/>
        <v>0</v>
      </c>
      <c r="AM50" s="39"/>
      <c r="AN50" s="39"/>
    </row>
    <row r="51" spans="2:40" ht="13.7" customHeight="1" x14ac:dyDescent="0.2">
      <c r="B51" s="20"/>
      <c r="C51" s="35"/>
      <c r="D51" s="175"/>
      <c r="E51" s="175"/>
      <c r="F51" s="175"/>
      <c r="G51" s="38"/>
      <c r="H51" s="176"/>
      <c r="I51" s="38"/>
      <c r="J51" s="177"/>
      <c r="K51" s="178"/>
      <c r="L51" s="873"/>
      <c r="M51" s="870"/>
      <c r="N51" s="870"/>
      <c r="O51" s="933" t="str">
        <f t="shared" si="6"/>
        <v/>
      </c>
      <c r="P51" s="933"/>
      <c r="Q51" s="933" t="str">
        <f t="shared" si="7"/>
        <v/>
      </c>
      <c r="R51" s="873"/>
      <c r="S51" s="934" t="str">
        <f t="shared" si="13"/>
        <v/>
      </c>
      <c r="T51" s="922" t="str">
        <f t="shared" si="8"/>
        <v/>
      </c>
      <c r="U51" s="1040" t="str">
        <f t="shared" si="9"/>
        <v/>
      </c>
      <c r="V51" s="469"/>
      <c r="W51" s="24"/>
      <c r="Z51" s="1013" t="str">
        <f t="shared" si="14"/>
        <v/>
      </c>
      <c r="AA51" s="1014">
        <f>+tab!$C$156</f>
        <v>0.62</v>
      </c>
      <c r="AB51" s="1015" t="e">
        <f t="shared" si="10"/>
        <v>#VALUE!</v>
      </c>
      <c r="AC51" s="1015" t="e">
        <f t="shared" si="11"/>
        <v>#VALUE!</v>
      </c>
      <c r="AD51" s="1015" t="e">
        <f t="shared" si="12"/>
        <v>#VALUE!</v>
      </c>
      <c r="AE51" s="993" t="e">
        <f t="shared" si="15"/>
        <v>#VALUE!</v>
      </c>
      <c r="AF51" s="993">
        <f t="shared" si="16"/>
        <v>0</v>
      </c>
      <c r="AG51" s="1016">
        <f>IF(I51&gt;8,tab!C$157,tab!C$160)</f>
        <v>0.4</v>
      </c>
      <c r="AH51" s="993">
        <f t="shared" si="17"/>
        <v>0</v>
      </c>
      <c r="AI51" s="993">
        <f t="shared" si="18"/>
        <v>0</v>
      </c>
      <c r="AM51" s="39"/>
      <c r="AN51" s="39"/>
    </row>
    <row r="52" spans="2:40" ht="13.7" customHeight="1" x14ac:dyDescent="0.2">
      <c r="B52" s="20"/>
      <c r="C52" s="35"/>
      <c r="D52" s="175"/>
      <c r="E52" s="175"/>
      <c r="F52" s="175"/>
      <c r="G52" s="38"/>
      <c r="H52" s="176"/>
      <c r="I52" s="38"/>
      <c r="J52" s="177"/>
      <c r="K52" s="178"/>
      <c r="L52" s="873"/>
      <c r="M52" s="870"/>
      <c r="N52" s="870"/>
      <c r="O52" s="933" t="str">
        <f t="shared" si="6"/>
        <v/>
      </c>
      <c r="P52" s="933"/>
      <c r="Q52" s="933" t="str">
        <f t="shared" si="7"/>
        <v/>
      </c>
      <c r="R52" s="873"/>
      <c r="S52" s="934" t="str">
        <f t="shared" si="13"/>
        <v/>
      </c>
      <c r="T52" s="922" t="str">
        <f t="shared" si="8"/>
        <v/>
      </c>
      <c r="U52" s="1040" t="str">
        <f t="shared" si="9"/>
        <v/>
      </c>
      <c r="V52" s="469"/>
      <c r="W52" s="24"/>
      <c r="Z52" s="1013" t="str">
        <f t="shared" si="14"/>
        <v/>
      </c>
      <c r="AA52" s="1014">
        <f>+tab!$C$156</f>
        <v>0.62</v>
      </c>
      <c r="AB52" s="1015" t="e">
        <f t="shared" si="10"/>
        <v>#VALUE!</v>
      </c>
      <c r="AC52" s="1015" t="e">
        <f t="shared" si="11"/>
        <v>#VALUE!</v>
      </c>
      <c r="AD52" s="1015" t="e">
        <f t="shared" si="12"/>
        <v>#VALUE!</v>
      </c>
      <c r="AE52" s="993" t="e">
        <f t="shared" si="15"/>
        <v>#VALUE!</v>
      </c>
      <c r="AF52" s="993">
        <f t="shared" si="16"/>
        <v>0</v>
      </c>
      <c r="AG52" s="1016">
        <f>IF(I52&gt;8,tab!C$157,tab!C$160)</f>
        <v>0.4</v>
      </c>
      <c r="AH52" s="993">
        <f t="shared" si="17"/>
        <v>0</v>
      </c>
      <c r="AI52" s="993">
        <f t="shared" si="18"/>
        <v>0</v>
      </c>
      <c r="AM52" s="39"/>
      <c r="AN52" s="39"/>
    </row>
    <row r="53" spans="2:40" ht="13.7" customHeight="1" x14ac:dyDescent="0.2">
      <c r="B53" s="20"/>
      <c r="C53" s="35"/>
      <c r="D53" s="175"/>
      <c r="E53" s="175"/>
      <c r="F53" s="175"/>
      <c r="G53" s="38"/>
      <c r="H53" s="176"/>
      <c r="I53" s="38"/>
      <c r="J53" s="177"/>
      <c r="K53" s="178"/>
      <c r="L53" s="873"/>
      <c r="M53" s="870"/>
      <c r="N53" s="870"/>
      <c r="O53" s="933" t="str">
        <f t="shared" si="6"/>
        <v/>
      </c>
      <c r="P53" s="933"/>
      <c r="Q53" s="933" t="str">
        <f t="shared" si="7"/>
        <v/>
      </c>
      <c r="R53" s="873"/>
      <c r="S53" s="934" t="str">
        <f t="shared" si="13"/>
        <v/>
      </c>
      <c r="T53" s="922" t="str">
        <f t="shared" si="8"/>
        <v/>
      </c>
      <c r="U53" s="1040" t="str">
        <f t="shared" si="9"/>
        <v/>
      </c>
      <c r="V53" s="469"/>
      <c r="W53" s="24"/>
      <c r="Z53" s="1013" t="str">
        <f t="shared" si="14"/>
        <v/>
      </c>
      <c r="AA53" s="1014">
        <f>+tab!$C$156</f>
        <v>0.62</v>
      </c>
      <c r="AB53" s="1015" t="e">
        <f t="shared" si="10"/>
        <v>#VALUE!</v>
      </c>
      <c r="AC53" s="1015" t="e">
        <f t="shared" si="11"/>
        <v>#VALUE!</v>
      </c>
      <c r="AD53" s="1015" t="e">
        <f t="shared" si="12"/>
        <v>#VALUE!</v>
      </c>
      <c r="AE53" s="993" t="e">
        <f t="shared" si="15"/>
        <v>#VALUE!</v>
      </c>
      <c r="AF53" s="993">
        <f t="shared" si="16"/>
        <v>0</v>
      </c>
      <c r="AG53" s="1016">
        <f>IF(I53&gt;8,tab!C$157,tab!C$160)</f>
        <v>0.4</v>
      </c>
      <c r="AH53" s="993">
        <f t="shared" si="17"/>
        <v>0</v>
      </c>
      <c r="AI53" s="993">
        <f t="shared" si="18"/>
        <v>0</v>
      </c>
      <c r="AM53" s="39"/>
      <c r="AN53" s="39"/>
    </row>
    <row r="54" spans="2:40" ht="13.7" customHeight="1" x14ac:dyDescent="0.2">
      <c r="B54" s="20"/>
      <c r="C54" s="35"/>
      <c r="D54" s="175"/>
      <c r="E54" s="175"/>
      <c r="F54" s="175"/>
      <c r="G54" s="38"/>
      <c r="H54" s="176"/>
      <c r="I54" s="38"/>
      <c r="J54" s="177"/>
      <c r="K54" s="178"/>
      <c r="L54" s="873"/>
      <c r="M54" s="870"/>
      <c r="N54" s="870"/>
      <c r="O54" s="933" t="str">
        <f t="shared" si="6"/>
        <v/>
      </c>
      <c r="P54" s="933"/>
      <c r="Q54" s="933" t="str">
        <f t="shared" si="7"/>
        <v/>
      </c>
      <c r="R54" s="873"/>
      <c r="S54" s="934" t="str">
        <f t="shared" si="13"/>
        <v/>
      </c>
      <c r="T54" s="922" t="str">
        <f t="shared" si="8"/>
        <v/>
      </c>
      <c r="U54" s="1040" t="str">
        <f t="shared" si="9"/>
        <v/>
      </c>
      <c r="V54" s="469"/>
      <c r="W54" s="24"/>
      <c r="Z54" s="1013" t="str">
        <f t="shared" si="14"/>
        <v/>
      </c>
      <c r="AA54" s="1014">
        <f>+tab!$C$156</f>
        <v>0.62</v>
      </c>
      <c r="AB54" s="1015" t="e">
        <f t="shared" si="10"/>
        <v>#VALUE!</v>
      </c>
      <c r="AC54" s="1015" t="e">
        <f t="shared" si="11"/>
        <v>#VALUE!</v>
      </c>
      <c r="AD54" s="1015" t="e">
        <f t="shared" si="12"/>
        <v>#VALUE!</v>
      </c>
      <c r="AE54" s="993" t="e">
        <f t="shared" si="15"/>
        <v>#VALUE!</v>
      </c>
      <c r="AF54" s="993">
        <f t="shared" si="16"/>
        <v>0</v>
      </c>
      <c r="AG54" s="1016">
        <f>IF(I54&gt;8,tab!C$157,tab!C$160)</f>
        <v>0.4</v>
      </c>
      <c r="AH54" s="993">
        <f t="shared" si="17"/>
        <v>0</v>
      </c>
      <c r="AI54" s="993">
        <f t="shared" si="18"/>
        <v>0</v>
      </c>
      <c r="AM54" s="39"/>
      <c r="AN54" s="39"/>
    </row>
    <row r="55" spans="2:40" ht="13.7" customHeight="1" x14ac:dyDescent="0.2">
      <c r="B55" s="20"/>
      <c r="C55" s="35"/>
      <c r="D55" s="175"/>
      <c r="E55" s="175"/>
      <c r="F55" s="175"/>
      <c r="G55" s="38"/>
      <c r="H55" s="176"/>
      <c r="I55" s="38"/>
      <c r="J55" s="177"/>
      <c r="K55" s="178"/>
      <c r="L55" s="873"/>
      <c r="M55" s="870"/>
      <c r="N55" s="870"/>
      <c r="O55" s="933" t="str">
        <f t="shared" si="6"/>
        <v/>
      </c>
      <c r="P55" s="933"/>
      <c r="Q55" s="933" t="str">
        <f t="shared" si="7"/>
        <v/>
      </c>
      <c r="R55" s="873"/>
      <c r="S55" s="934" t="str">
        <f t="shared" si="13"/>
        <v/>
      </c>
      <c r="T55" s="922" t="str">
        <f t="shared" si="8"/>
        <v/>
      </c>
      <c r="U55" s="1040" t="str">
        <f t="shared" si="9"/>
        <v/>
      </c>
      <c r="V55" s="469"/>
      <c r="W55" s="24"/>
      <c r="Z55" s="1013" t="str">
        <f t="shared" si="14"/>
        <v/>
      </c>
      <c r="AA55" s="1014">
        <f>+tab!$C$156</f>
        <v>0.62</v>
      </c>
      <c r="AB55" s="1015" t="e">
        <f t="shared" si="10"/>
        <v>#VALUE!</v>
      </c>
      <c r="AC55" s="1015" t="e">
        <f t="shared" si="11"/>
        <v>#VALUE!</v>
      </c>
      <c r="AD55" s="1015" t="e">
        <f t="shared" si="12"/>
        <v>#VALUE!</v>
      </c>
      <c r="AE55" s="993" t="e">
        <f t="shared" si="15"/>
        <v>#VALUE!</v>
      </c>
      <c r="AF55" s="993">
        <f t="shared" si="16"/>
        <v>0</v>
      </c>
      <c r="AG55" s="1016">
        <f>IF(I55&gt;8,tab!C$157,tab!C$160)</f>
        <v>0.4</v>
      </c>
      <c r="AH55" s="993">
        <f t="shared" si="17"/>
        <v>0</v>
      </c>
      <c r="AI55" s="993">
        <f t="shared" si="18"/>
        <v>0</v>
      </c>
      <c r="AM55" s="39"/>
      <c r="AN55" s="39"/>
    </row>
    <row r="56" spans="2:40" ht="13.7" customHeight="1" x14ac:dyDescent="0.2">
      <c r="B56" s="20"/>
      <c r="C56" s="35"/>
      <c r="D56" s="175"/>
      <c r="E56" s="175"/>
      <c r="F56" s="175"/>
      <c r="G56" s="38"/>
      <c r="H56" s="176"/>
      <c r="I56" s="38"/>
      <c r="J56" s="177"/>
      <c r="K56" s="178"/>
      <c r="L56" s="873"/>
      <c r="M56" s="870"/>
      <c r="N56" s="870"/>
      <c r="O56" s="933" t="str">
        <f t="shared" si="6"/>
        <v/>
      </c>
      <c r="P56" s="933"/>
      <c r="Q56" s="933" t="str">
        <f t="shared" si="7"/>
        <v/>
      </c>
      <c r="R56" s="873"/>
      <c r="S56" s="934" t="str">
        <f t="shared" si="13"/>
        <v/>
      </c>
      <c r="T56" s="922" t="str">
        <f t="shared" si="8"/>
        <v/>
      </c>
      <c r="U56" s="1040" t="str">
        <f t="shared" si="9"/>
        <v/>
      </c>
      <c r="V56" s="469"/>
      <c r="W56" s="24"/>
      <c r="Z56" s="1013" t="str">
        <f t="shared" si="14"/>
        <v/>
      </c>
      <c r="AA56" s="1014">
        <f>+tab!$C$156</f>
        <v>0.62</v>
      </c>
      <c r="AB56" s="1015" t="e">
        <f t="shared" si="10"/>
        <v>#VALUE!</v>
      </c>
      <c r="AC56" s="1015" t="e">
        <f t="shared" si="11"/>
        <v>#VALUE!</v>
      </c>
      <c r="AD56" s="1015" t="e">
        <f t="shared" si="12"/>
        <v>#VALUE!</v>
      </c>
      <c r="AE56" s="993" t="e">
        <f t="shared" si="15"/>
        <v>#VALUE!</v>
      </c>
      <c r="AF56" s="993">
        <f t="shared" si="16"/>
        <v>0</v>
      </c>
      <c r="AG56" s="1016">
        <f>IF(I56&gt;8,tab!C$157,tab!C$160)</f>
        <v>0.4</v>
      </c>
      <c r="AH56" s="993">
        <f t="shared" si="17"/>
        <v>0</v>
      </c>
      <c r="AI56" s="993">
        <f t="shared" si="18"/>
        <v>0</v>
      </c>
      <c r="AM56" s="39"/>
      <c r="AN56" s="39"/>
    </row>
    <row r="57" spans="2:40" ht="13.7" customHeight="1" x14ac:dyDescent="0.2">
      <c r="B57" s="20"/>
      <c r="C57" s="35"/>
      <c r="D57" s="175"/>
      <c r="E57" s="175"/>
      <c r="F57" s="175"/>
      <c r="G57" s="38"/>
      <c r="H57" s="176"/>
      <c r="I57" s="38"/>
      <c r="J57" s="177"/>
      <c r="K57" s="178"/>
      <c r="L57" s="873"/>
      <c r="M57" s="870"/>
      <c r="N57" s="870"/>
      <c r="O57" s="933" t="str">
        <f t="shared" si="6"/>
        <v/>
      </c>
      <c r="P57" s="933"/>
      <c r="Q57" s="933" t="str">
        <f t="shared" si="7"/>
        <v/>
      </c>
      <c r="R57" s="873"/>
      <c r="S57" s="934" t="str">
        <f t="shared" si="13"/>
        <v/>
      </c>
      <c r="T57" s="922" t="str">
        <f t="shared" si="8"/>
        <v/>
      </c>
      <c r="U57" s="1040" t="str">
        <f t="shared" si="9"/>
        <v/>
      </c>
      <c r="V57" s="469"/>
      <c r="W57" s="24"/>
      <c r="Z57" s="1013" t="str">
        <f t="shared" si="14"/>
        <v/>
      </c>
      <c r="AA57" s="1014">
        <f>+tab!$C$156</f>
        <v>0.62</v>
      </c>
      <c r="AB57" s="1015" t="e">
        <f t="shared" si="10"/>
        <v>#VALUE!</v>
      </c>
      <c r="AC57" s="1015" t="e">
        <f t="shared" si="11"/>
        <v>#VALUE!</v>
      </c>
      <c r="AD57" s="1015" t="e">
        <f t="shared" si="12"/>
        <v>#VALUE!</v>
      </c>
      <c r="AE57" s="993" t="e">
        <f t="shared" si="15"/>
        <v>#VALUE!</v>
      </c>
      <c r="AF57" s="993">
        <f t="shared" si="16"/>
        <v>0</v>
      </c>
      <c r="AG57" s="1016">
        <f>IF(I57&gt;8,tab!C$157,tab!C$160)</f>
        <v>0.4</v>
      </c>
      <c r="AH57" s="993">
        <f t="shared" si="17"/>
        <v>0</v>
      </c>
      <c r="AI57" s="993">
        <f t="shared" si="18"/>
        <v>0</v>
      </c>
      <c r="AM57" s="39"/>
      <c r="AN57" s="39"/>
    </row>
    <row r="58" spans="2:40" ht="13.7" customHeight="1" x14ac:dyDescent="0.2">
      <c r="B58" s="20"/>
      <c r="C58" s="35"/>
      <c r="D58" s="175"/>
      <c r="E58" s="175"/>
      <c r="F58" s="175"/>
      <c r="G58" s="38"/>
      <c r="H58" s="176"/>
      <c r="I58" s="38"/>
      <c r="J58" s="177"/>
      <c r="K58" s="178"/>
      <c r="L58" s="873"/>
      <c r="M58" s="870"/>
      <c r="N58" s="870"/>
      <c r="O58" s="933" t="str">
        <f t="shared" si="6"/>
        <v/>
      </c>
      <c r="P58" s="933"/>
      <c r="Q58" s="933" t="str">
        <f t="shared" si="7"/>
        <v/>
      </c>
      <c r="R58" s="873"/>
      <c r="S58" s="934" t="str">
        <f t="shared" si="13"/>
        <v/>
      </c>
      <c r="T58" s="922" t="str">
        <f t="shared" si="8"/>
        <v/>
      </c>
      <c r="U58" s="1040" t="str">
        <f t="shared" si="9"/>
        <v/>
      </c>
      <c r="V58" s="469"/>
      <c r="W58" s="24"/>
      <c r="Z58" s="1013" t="str">
        <f t="shared" si="14"/>
        <v/>
      </c>
      <c r="AA58" s="1014">
        <f>+tab!$C$156</f>
        <v>0.62</v>
      </c>
      <c r="AB58" s="1015" t="e">
        <f t="shared" si="10"/>
        <v>#VALUE!</v>
      </c>
      <c r="AC58" s="1015" t="e">
        <f t="shared" si="11"/>
        <v>#VALUE!</v>
      </c>
      <c r="AD58" s="1015" t="e">
        <f t="shared" si="12"/>
        <v>#VALUE!</v>
      </c>
      <c r="AE58" s="993" t="e">
        <f t="shared" si="15"/>
        <v>#VALUE!</v>
      </c>
      <c r="AF58" s="993">
        <f t="shared" si="16"/>
        <v>0</v>
      </c>
      <c r="AG58" s="1016">
        <f>IF(I58&gt;8,tab!C$157,tab!C$160)</f>
        <v>0.4</v>
      </c>
      <c r="AH58" s="993">
        <f t="shared" si="17"/>
        <v>0</v>
      </c>
      <c r="AI58" s="993">
        <f t="shared" si="18"/>
        <v>0</v>
      </c>
      <c r="AM58" s="39"/>
      <c r="AN58" s="39"/>
    </row>
    <row r="59" spans="2:40" ht="13.7" customHeight="1" x14ac:dyDescent="0.2">
      <c r="B59" s="20"/>
      <c r="C59" s="35"/>
      <c r="D59" s="175"/>
      <c r="E59" s="175"/>
      <c r="F59" s="175"/>
      <c r="G59" s="38"/>
      <c r="H59" s="176"/>
      <c r="I59" s="38"/>
      <c r="J59" s="177"/>
      <c r="K59" s="178"/>
      <c r="L59" s="873"/>
      <c r="M59" s="870"/>
      <c r="N59" s="870"/>
      <c r="O59" s="933" t="str">
        <f t="shared" si="6"/>
        <v/>
      </c>
      <c r="P59" s="933"/>
      <c r="Q59" s="933" t="str">
        <f t="shared" si="7"/>
        <v/>
      </c>
      <c r="R59" s="873"/>
      <c r="S59" s="934" t="str">
        <f t="shared" si="13"/>
        <v/>
      </c>
      <c r="T59" s="922" t="str">
        <f t="shared" si="8"/>
        <v/>
      </c>
      <c r="U59" s="1040" t="str">
        <f t="shared" si="9"/>
        <v/>
      </c>
      <c r="V59" s="469"/>
      <c r="W59" s="24"/>
      <c r="Z59" s="1013" t="str">
        <f t="shared" si="14"/>
        <v/>
      </c>
      <c r="AA59" s="1014">
        <f>+tab!$C$156</f>
        <v>0.62</v>
      </c>
      <c r="AB59" s="1015" t="e">
        <f t="shared" si="10"/>
        <v>#VALUE!</v>
      </c>
      <c r="AC59" s="1015" t="e">
        <f t="shared" si="11"/>
        <v>#VALUE!</v>
      </c>
      <c r="AD59" s="1015" t="e">
        <f t="shared" si="12"/>
        <v>#VALUE!</v>
      </c>
      <c r="AE59" s="993" t="e">
        <f t="shared" si="15"/>
        <v>#VALUE!</v>
      </c>
      <c r="AF59" s="993">
        <f t="shared" si="16"/>
        <v>0</v>
      </c>
      <c r="AG59" s="1016">
        <f>IF(I59&gt;8,tab!C$157,tab!C$160)</f>
        <v>0.4</v>
      </c>
      <c r="AH59" s="993">
        <f t="shared" si="17"/>
        <v>0</v>
      </c>
      <c r="AI59" s="993">
        <f t="shared" si="18"/>
        <v>0</v>
      </c>
      <c r="AM59" s="39"/>
      <c r="AN59" s="39"/>
    </row>
    <row r="60" spans="2:40" ht="13.7" customHeight="1" x14ac:dyDescent="0.2">
      <c r="B60" s="20"/>
      <c r="C60" s="35"/>
      <c r="D60" s="175"/>
      <c r="E60" s="175"/>
      <c r="F60" s="175"/>
      <c r="G60" s="38"/>
      <c r="H60" s="176"/>
      <c r="I60" s="38"/>
      <c r="J60" s="177"/>
      <c r="K60" s="178"/>
      <c r="L60" s="873"/>
      <c r="M60" s="870"/>
      <c r="N60" s="870"/>
      <c r="O60" s="933" t="str">
        <f t="shared" si="6"/>
        <v/>
      </c>
      <c r="P60" s="933"/>
      <c r="Q60" s="933" t="str">
        <f t="shared" si="7"/>
        <v/>
      </c>
      <c r="R60" s="873"/>
      <c r="S60" s="934" t="str">
        <f t="shared" si="13"/>
        <v/>
      </c>
      <c r="T60" s="922" t="str">
        <f t="shared" si="8"/>
        <v/>
      </c>
      <c r="U60" s="1040" t="str">
        <f t="shared" si="9"/>
        <v/>
      </c>
      <c r="V60" s="469"/>
      <c r="W60" s="24"/>
      <c r="Z60" s="1013" t="str">
        <f t="shared" si="14"/>
        <v/>
      </c>
      <c r="AA60" s="1014">
        <f>+tab!$C$156</f>
        <v>0.62</v>
      </c>
      <c r="AB60" s="1015" t="e">
        <f t="shared" si="10"/>
        <v>#VALUE!</v>
      </c>
      <c r="AC60" s="1015" t="e">
        <f t="shared" si="11"/>
        <v>#VALUE!</v>
      </c>
      <c r="AD60" s="1015" t="e">
        <f t="shared" si="12"/>
        <v>#VALUE!</v>
      </c>
      <c r="AE60" s="993" t="e">
        <f t="shared" si="15"/>
        <v>#VALUE!</v>
      </c>
      <c r="AF60" s="993">
        <f t="shared" si="16"/>
        <v>0</v>
      </c>
      <c r="AG60" s="1016">
        <f>IF(I60&gt;8,tab!C$157,tab!C$160)</f>
        <v>0.4</v>
      </c>
      <c r="AH60" s="993">
        <f t="shared" si="17"/>
        <v>0</v>
      </c>
      <c r="AI60" s="993">
        <f t="shared" si="18"/>
        <v>0</v>
      </c>
      <c r="AM60" s="39"/>
      <c r="AN60" s="39"/>
    </row>
    <row r="61" spans="2:40" ht="13.7" customHeight="1" x14ac:dyDescent="0.2">
      <c r="B61" s="20"/>
      <c r="C61" s="35"/>
      <c r="D61" s="175"/>
      <c r="E61" s="175"/>
      <c r="F61" s="175"/>
      <c r="G61" s="38"/>
      <c r="H61" s="176"/>
      <c r="I61" s="38"/>
      <c r="J61" s="177"/>
      <c r="K61" s="178"/>
      <c r="L61" s="873"/>
      <c r="M61" s="870"/>
      <c r="N61" s="870"/>
      <c r="O61" s="933" t="str">
        <f t="shared" si="6"/>
        <v/>
      </c>
      <c r="P61" s="933"/>
      <c r="Q61" s="933" t="str">
        <f t="shared" si="7"/>
        <v/>
      </c>
      <c r="R61" s="873"/>
      <c r="S61" s="934" t="str">
        <f t="shared" si="13"/>
        <v/>
      </c>
      <c r="T61" s="922" t="str">
        <f t="shared" si="8"/>
        <v/>
      </c>
      <c r="U61" s="1040" t="str">
        <f t="shared" si="9"/>
        <v/>
      </c>
      <c r="V61" s="469"/>
      <c r="W61" s="24"/>
      <c r="Z61" s="1013" t="str">
        <f t="shared" si="14"/>
        <v/>
      </c>
      <c r="AA61" s="1014">
        <f>+tab!$C$156</f>
        <v>0.62</v>
      </c>
      <c r="AB61" s="1015" t="e">
        <f t="shared" si="10"/>
        <v>#VALUE!</v>
      </c>
      <c r="AC61" s="1015" t="e">
        <f t="shared" si="11"/>
        <v>#VALUE!</v>
      </c>
      <c r="AD61" s="1015" t="e">
        <f t="shared" si="12"/>
        <v>#VALUE!</v>
      </c>
      <c r="AE61" s="993" t="e">
        <f t="shared" si="15"/>
        <v>#VALUE!</v>
      </c>
      <c r="AF61" s="993">
        <f t="shared" si="16"/>
        <v>0</v>
      </c>
      <c r="AG61" s="1016">
        <f>IF(I61&gt;8,tab!C$157,tab!C$160)</f>
        <v>0.4</v>
      </c>
      <c r="AH61" s="993">
        <f t="shared" si="17"/>
        <v>0</v>
      </c>
      <c r="AI61" s="993">
        <f t="shared" si="18"/>
        <v>0</v>
      </c>
      <c r="AM61" s="39"/>
      <c r="AN61" s="39"/>
    </row>
    <row r="62" spans="2:40" ht="13.7" customHeight="1" x14ac:dyDescent="0.2">
      <c r="B62" s="20"/>
      <c r="C62" s="35"/>
      <c r="D62" s="175"/>
      <c r="E62" s="175"/>
      <c r="F62" s="175"/>
      <c r="G62" s="38"/>
      <c r="H62" s="176"/>
      <c r="I62" s="38"/>
      <c r="J62" s="177"/>
      <c r="K62" s="178"/>
      <c r="L62" s="873"/>
      <c r="M62" s="870"/>
      <c r="N62" s="870"/>
      <c r="O62" s="933" t="str">
        <f t="shared" si="6"/>
        <v/>
      </c>
      <c r="P62" s="933"/>
      <c r="Q62" s="933" t="str">
        <f t="shared" si="7"/>
        <v/>
      </c>
      <c r="R62" s="873"/>
      <c r="S62" s="934" t="str">
        <f t="shared" si="13"/>
        <v/>
      </c>
      <c r="T62" s="922" t="str">
        <f t="shared" si="8"/>
        <v/>
      </c>
      <c r="U62" s="1040" t="str">
        <f t="shared" si="9"/>
        <v/>
      </c>
      <c r="V62" s="469"/>
      <c r="W62" s="24"/>
      <c r="Z62" s="1013" t="str">
        <f t="shared" si="14"/>
        <v/>
      </c>
      <c r="AA62" s="1014">
        <f>+tab!$C$156</f>
        <v>0.62</v>
      </c>
      <c r="AB62" s="1015" t="e">
        <f t="shared" si="10"/>
        <v>#VALUE!</v>
      </c>
      <c r="AC62" s="1015" t="e">
        <f t="shared" si="11"/>
        <v>#VALUE!</v>
      </c>
      <c r="AD62" s="1015" t="e">
        <f t="shared" si="12"/>
        <v>#VALUE!</v>
      </c>
      <c r="AE62" s="993" t="e">
        <f t="shared" si="15"/>
        <v>#VALUE!</v>
      </c>
      <c r="AF62" s="993">
        <f t="shared" si="16"/>
        <v>0</v>
      </c>
      <c r="AG62" s="1016">
        <f>IF(I62&gt;8,tab!C$157,tab!C$160)</f>
        <v>0.4</v>
      </c>
      <c r="AH62" s="993">
        <f t="shared" si="17"/>
        <v>0</v>
      </c>
      <c r="AI62" s="993">
        <f t="shared" si="18"/>
        <v>0</v>
      </c>
      <c r="AM62" s="39"/>
      <c r="AN62" s="39"/>
    </row>
    <row r="63" spans="2:40" ht="13.7" customHeight="1" x14ac:dyDescent="0.2">
      <c r="B63" s="20"/>
      <c r="C63" s="35"/>
      <c r="D63" s="175"/>
      <c r="E63" s="175"/>
      <c r="F63" s="175"/>
      <c r="G63" s="38"/>
      <c r="H63" s="176"/>
      <c r="I63" s="38"/>
      <c r="J63" s="177"/>
      <c r="K63" s="178"/>
      <c r="L63" s="873"/>
      <c r="M63" s="870"/>
      <c r="N63" s="870"/>
      <c r="O63" s="933" t="str">
        <f t="shared" si="6"/>
        <v/>
      </c>
      <c r="P63" s="933"/>
      <c r="Q63" s="933" t="str">
        <f t="shared" si="7"/>
        <v/>
      </c>
      <c r="R63" s="873"/>
      <c r="S63" s="934" t="str">
        <f t="shared" si="13"/>
        <v/>
      </c>
      <c r="T63" s="922" t="str">
        <f t="shared" si="8"/>
        <v/>
      </c>
      <c r="U63" s="1040" t="str">
        <f t="shared" si="9"/>
        <v/>
      </c>
      <c r="V63" s="469"/>
      <c r="W63" s="24"/>
      <c r="Z63" s="1013" t="str">
        <f t="shared" si="14"/>
        <v/>
      </c>
      <c r="AA63" s="1014">
        <f>+tab!$C$156</f>
        <v>0.62</v>
      </c>
      <c r="AB63" s="1015" t="e">
        <f t="shared" si="10"/>
        <v>#VALUE!</v>
      </c>
      <c r="AC63" s="1015" t="e">
        <f t="shared" si="11"/>
        <v>#VALUE!</v>
      </c>
      <c r="AD63" s="1015" t="e">
        <f t="shared" si="12"/>
        <v>#VALUE!</v>
      </c>
      <c r="AE63" s="993" t="e">
        <f t="shared" si="15"/>
        <v>#VALUE!</v>
      </c>
      <c r="AF63" s="993">
        <f t="shared" si="16"/>
        <v>0</v>
      </c>
      <c r="AG63" s="1016">
        <f>IF(I63&gt;8,tab!C$157,tab!C$160)</f>
        <v>0.4</v>
      </c>
      <c r="AH63" s="993">
        <f t="shared" si="17"/>
        <v>0</v>
      </c>
      <c r="AI63" s="993">
        <f t="shared" si="18"/>
        <v>0</v>
      </c>
      <c r="AM63" s="39"/>
      <c r="AN63" s="39"/>
    </row>
    <row r="64" spans="2:40" ht="13.7" customHeight="1" x14ac:dyDescent="0.2">
      <c r="B64" s="20"/>
      <c r="C64" s="35"/>
      <c r="D64" s="175"/>
      <c r="E64" s="175"/>
      <c r="F64" s="175"/>
      <c r="G64" s="38"/>
      <c r="H64" s="176"/>
      <c r="I64" s="38"/>
      <c r="J64" s="177"/>
      <c r="K64" s="178"/>
      <c r="L64" s="873"/>
      <c r="M64" s="870"/>
      <c r="N64" s="870"/>
      <c r="O64" s="933" t="str">
        <f t="shared" si="6"/>
        <v/>
      </c>
      <c r="P64" s="933"/>
      <c r="Q64" s="933" t="str">
        <f t="shared" si="7"/>
        <v/>
      </c>
      <c r="R64" s="873"/>
      <c r="S64" s="934" t="str">
        <f t="shared" si="13"/>
        <v/>
      </c>
      <c r="T64" s="922" t="str">
        <f t="shared" si="8"/>
        <v/>
      </c>
      <c r="U64" s="1040" t="str">
        <f t="shared" si="9"/>
        <v/>
      </c>
      <c r="V64" s="469"/>
      <c r="W64" s="24"/>
      <c r="Z64" s="1013" t="str">
        <f t="shared" si="14"/>
        <v/>
      </c>
      <c r="AA64" s="1014">
        <f>+tab!$C$156</f>
        <v>0.62</v>
      </c>
      <c r="AB64" s="1015" t="e">
        <f t="shared" si="10"/>
        <v>#VALUE!</v>
      </c>
      <c r="AC64" s="1015" t="e">
        <f t="shared" si="11"/>
        <v>#VALUE!</v>
      </c>
      <c r="AD64" s="1015" t="e">
        <f t="shared" si="12"/>
        <v>#VALUE!</v>
      </c>
      <c r="AE64" s="993" t="e">
        <f t="shared" si="15"/>
        <v>#VALUE!</v>
      </c>
      <c r="AF64" s="993">
        <f t="shared" si="16"/>
        <v>0</v>
      </c>
      <c r="AG64" s="1016">
        <f>IF(I64&gt;8,tab!C$157,tab!C$160)</f>
        <v>0.4</v>
      </c>
      <c r="AH64" s="993">
        <f t="shared" si="17"/>
        <v>0</v>
      </c>
      <c r="AI64" s="993">
        <f t="shared" si="18"/>
        <v>0</v>
      </c>
      <c r="AM64" s="39"/>
      <c r="AN64" s="39"/>
    </row>
    <row r="65" spans="2:42" ht="13.7" customHeight="1" x14ac:dyDescent="0.2">
      <c r="B65" s="20"/>
      <c r="C65" s="35"/>
      <c r="D65" s="175"/>
      <c r="E65" s="175"/>
      <c r="F65" s="175"/>
      <c r="G65" s="38"/>
      <c r="H65" s="176"/>
      <c r="I65" s="38"/>
      <c r="J65" s="177"/>
      <c r="K65" s="178"/>
      <c r="L65" s="873"/>
      <c r="M65" s="870"/>
      <c r="N65" s="870"/>
      <c r="O65" s="933" t="str">
        <f t="shared" si="6"/>
        <v/>
      </c>
      <c r="P65" s="933"/>
      <c r="Q65" s="933" t="str">
        <f t="shared" si="7"/>
        <v/>
      </c>
      <c r="R65" s="873"/>
      <c r="S65" s="934" t="str">
        <f t="shared" si="13"/>
        <v/>
      </c>
      <c r="T65" s="922" t="str">
        <f t="shared" si="8"/>
        <v/>
      </c>
      <c r="U65" s="1040" t="str">
        <f t="shared" si="9"/>
        <v/>
      </c>
      <c r="V65" s="469"/>
      <c r="W65" s="24"/>
      <c r="Z65" s="1013" t="str">
        <f t="shared" si="14"/>
        <v/>
      </c>
      <c r="AA65" s="1014">
        <f>+tab!$C$156</f>
        <v>0.62</v>
      </c>
      <c r="AB65" s="1015" t="e">
        <f t="shared" si="10"/>
        <v>#VALUE!</v>
      </c>
      <c r="AC65" s="1015" t="e">
        <f t="shared" si="11"/>
        <v>#VALUE!</v>
      </c>
      <c r="AD65" s="1015" t="e">
        <f t="shared" si="12"/>
        <v>#VALUE!</v>
      </c>
      <c r="AE65" s="993" t="e">
        <f t="shared" si="15"/>
        <v>#VALUE!</v>
      </c>
      <c r="AF65" s="993">
        <f t="shared" si="16"/>
        <v>0</v>
      </c>
      <c r="AG65" s="1016">
        <f>IF(I65&gt;8,tab!C$157,tab!C$160)</f>
        <v>0.4</v>
      </c>
      <c r="AH65" s="993">
        <f t="shared" si="17"/>
        <v>0</v>
      </c>
      <c r="AI65" s="993">
        <f t="shared" si="18"/>
        <v>0</v>
      </c>
    </row>
    <row r="66" spans="2:42" ht="13.7" customHeight="1" x14ac:dyDescent="0.2">
      <c r="B66" s="20"/>
      <c r="C66" s="35"/>
      <c r="D66" s="31"/>
      <c r="E66" s="31"/>
      <c r="F66" s="31"/>
      <c r="G66" s="31"/>
      <c r="H66" s="34"/>
      <c r="I66" s="34"/>
      <c r="J66" s="240"/>
      <c r="K66" s="1032">
        <f>SUM(K16:K65)</f>
        <v>0</v>
      </c>
      <c r="L66" s="858"/>
      <c r="M66" s="1033">
        <f>SUM(M16:M65)</f>
        <v>0</v>
      </c>
      <c r="N66" s="1033">
        <f t="shared" ref="N66:Q66" si="19">SUM(N16:N65)</f>
        <v>0</v>
      </c>
      <c r="O66" s="1033">
        <f t="shared" si="19"/>
        <v>0</v>
      </c>
      <c r="P66" s="1033">
        <f t="shared" si="19"/>
        <v>0</v>
      </c>
      <c r="Q66" s="1033">
        <f t="shared" si="19"/>
        <v>0</v>
      </c>
      <c r="R66" s="858"/>
      <c r="S66" s="1034">
        <f>SUM(S16:S65)</f>
        <v>0</v>
      </c>
      <c r="T66" s="1034">
        <f>SUM(T16:T65)</f>
        <v>0</v>
      </c>
      <c r="U66" s="1035">
        <f>SUM(U16:U65)</f>
        <v>0</v>
      </c>
      <c r="V66" s="867"/>
      <c r="W66" s="24"/>
      <c r="AI66" s="993">
        <f>SUM(AI16:AI65)</f>
        <v>0</v>
      </c>
    </row>
    <row r="67" spans="2:42" ht="13.7" customHeight="1" x14ac:dyDescent="0.2">
      <c r="B67" s="20"/>
      <c r="C67" s="41"/>
      <c r="D67" s="187"/>
      <c r="E67" s="187"/>
      <c r="F67" s="187"/>
      <c r="G67" s="187"/>
      <c r="H67" s="188"/>
      <c r="I67" s="188"/>
      <c r="J67" s="189"/>
      <c r="K67" s="190"/>
      <c r="L67" s="189"/>
      <c r="M67" s="190"/>
      <c r="N67" s="189"/>
      <c r="O67" s="189"/>
      <c r="P67" s="191"/>
      <c r="Q67" s="191"/>
      <c r="R67" s="189"/>
      <c r="S67" s="191"/>
      <c r="T67" s="192"/>
      <c r="U67" s="191"/>
      <c r="V67" s="193"/>
      <c r="W67" s="24"/>
    </row>
    <row r="68" spans="2:42" ht="13.7" customHeight="1" x14ac:dyDescent="0.2">
      <c r="B68" s="44"/>
      <c r="C68" s="45"/>
      <c r="D68" s="71"/>
      <c r="E68" s="71"/>
      <c r="F68" s="71"/>
      <c r="G68" s="71"/>
      <c r="H68" s="1188"/>
      <c r="I68" s="46"/>
      <c r="J68" s="199"/>
      <c r="K68" s="200"/>
      <c r="L68" s="201"/>
      <c r="M68" s="201"/>
      <c r="N68" s="45"/>
      <c r="O68" s="204"/>
      <c r="P68" s="203"/>
      <c r="Q68" s="203"/>
      <c r="R68" s="201"/>
      <c r="S68" s="203"/>
      <c r="T68" s="205"/>
      <c r="U68" s="1062"/>
      <c r="V68" s="206"/>
      <c r="W68" s="48"/>
    </row>
    <row r="69" spans="2:42" ht="13.7" customHeight="1" x14ac:dyDescent="0.2">
      <c r="B69" s="10"/>
      <c r="C69" s="11"/>
      <c r="D69" s="66"/>
      <c r="E69" s="66"/>
      <c r="F69" s="66"/>
      <c r="G69" s="66"/>
      <c r="H69" s="1189"/>
      <c r="I69" s="12"/>
      <c r="J69" s="97"/>
      <c r="K69" s="241"/>
      <c r="L69" s="96"/>
      <c r="M69" s="96"/>
      <c r="N69" s="11"/>
      <c r="O69" s="272"/>
      <c r="P69" s="243"/>
      <c r="Q69" s="243"/>
      <c r="R69" s="96"/>
      <c r="S69" s="243"/>
      <c r="T69" s="244"/>
      <c r="U69" s="1063"/>
      <c r="V69" s="245"/>
      <c r="W69" s="13"/>
    </row>
    <row r="70" spans="2:42" ht="13.7" customHeight="1" x14ac:dyDescent="0.2">
      <c r="B70" s="20"/>
      <c r="C70" s="22" t="s">
        <v>49</v>
      </c>
      <c r="D70" s="67"/>
      <c r="E70" s="126" t="str">
        <f>tab!D2</f>
        <v>2015/16</v>
      </c>
      <c r="F70" s="67"/>
      <c r="G70" s="67"/>
      <c r="H70" s="1190"/>
      <c r="I70" s="23"/>
      <c r="J70" s="103"/>
      <c r="K70" s="246"/>
      <c r="L70" s="102"/>
      <c r="M70" s="102"/>
      <c r="N70" s="22"/>
      <c r="O70" s="273"/>
      <c r="P70" s="248"/>
      <c r="Q70" s="248"/>
      <c r="R70" s="102"/>
      <c r="S70" s="248"/>
      <c r="T70" s="249"/>
      <c r="U70" s="1064"/>
      <c r="V70" s="250"/>
      <c r="W70" s="24"/>
    </row>
    <row r="71" spans="2:42" ht="13.7" customHeight="1" x14ac:dyDescent="0.2">
      <c r="B71" s="20"/>
      <c r="C71" s="22" t="s">
        <v>165</v>
      </c>
      <c r="D71" s="67"/>
      <c r="E71" s="126">
        <f>tab!E3</f>
        <v>42278</v>
      </c>
      <c r="F71" s="67"/>
      <c r="G71" s="67"/>
      <c r="H71" s="1190"/>
      <c r="I71" s="23"/>
      <c r="J71" s="103"/>
      <c r="K71" s="246"/>
      <c r="L71" s="102"/>
      <c r="M71" s="102"/>
      <c r="N71" s="22"/>
      <c r="O71" s="273"/>
      <c r="P71" s="248"/>
      <c r="Q71" s="248"/>
      <c r="R71" s="102"/>
      <c r="S71" s="248"/>
      <c r="T71" s="249"/>
      <c r="U71" s="1064"/>
      <c r="V71" s="250"/>
      <c r="W71" s="24"/>
    </row>
    <row r="72" spans="2:42" ht="13.7" customHeight="1" x14ac:dyDescent="0.2">
      <c r="B72" s="20"/>
      <c r="C72" s="22"/>
      <c r="D72" s="67"/>
      <c r="E72" s="67"/>
      <c r="F72" s="67"/>
      <c r="G72" s="67"/>
      <c r="H72" s="1190"/>
      <c r="I72" s="23"/>
      <c r="J72" s="103"/>
      <c r="K72" s="246"/>
      <c r="L72" s="102"/>
      <c r="M72" s="102"/>
      <c r="N72" s="22"/>
      <c r="O72" s="273"/>
      <c r="P72" s="248"/>
      <c r="Q72" s="248"/>
      <c r="R72" s="102"/>
      <c r="S72" s="248"/>
      <c r="T72" s="249"/>
      <c r="U72" s="1064"/>
      <c r="V72" s="250"/>
      <c r="W72" s="24"/>
    </row>
    <row r="73" spans="2:42" ht="13.7" customHeight="1" x14ac:dyDescent="0.2">
      <c r="B73" s="20"/>
      <c r="C73" s="1017"/>
      <c r="D73" s="1018"/>
      <c r="E73" s="1019"/>
      <c r="F73" s="1020"/>
      <c r="G73" s="1021"/>
      <c r="H73" s="1022"/>
      <c r="I73" s="1023"/>
      <c r="J73" s="1023"/>
      <c r="K73" s="1024"/>
      <c r="L73" s="1023"/>
      <c r="M73" s="1025"/>
      <c r="N73" s="1026"/>
      <c r="O73" s="1027"/>
      <c r="P73" s="1026"/>
      <c r="Q73" s="1026"/>
      <c r="R73" s="1023"/>
      <c r="S73" s="1026"/>
      <c r="T73" s="1028"/>
      <c r="U73" s="1061"/>
      <c r="V73" s="271"/>
      <c r="W73" s="24"/>
      <c r="AD73" s="1004"/>
      <c r="AE73" s="1005"/>
      <c r="AF73" s="1004"/>
      <c r="AG73" s="1004"/>
      <c r="AH73" s="1004"/>
      <c r="AI73" s="999"/>
      <c r="AJ73" s="267"/>
      <c r="AK73" s="268"/>
      <c r="AL73" s="269"/>
      <c r="AM73" s="270"/>
      <c r="AN73" s="267"/>
    </row>
    <row r="74" spans="2:42" s="218" customFormat="1" ht="13.7" customHeight="1" x14ac:dyDescent="0.2">
      <c r="B74" s="863"/>
      <c r="C74" s="1029"/>
      <c r="D74" s="914" t="s">
        <v>166</v>
      </c>
      <c r="E74" s="923"/>
      <c r="F74" s="923"/>
      <c r="G74" s="923"/>
      <c r="H74" s="917"/>
      <c r="I74" s="924"/>
      <c r="J74" s="924"/>
      <c r="K74" s="924"/>
      <c r="L74" s="924"/>
      <c r="M74" s="914" t="s">
        <v>627</v>
      </c>
      <c r="N74" s="925"/>
      <c r="O74" s="925"/>
      <c r="P74" s="925"/>
      <c r="Q74" s="925"/>
      <c r="R74" s="924"/>
      <c r="S74" s="1237" t="s">
        <v>637</v>
      </c>
      <c r="T74" s="1238"/>
      <c r="U74" s="1239"/>
      <c r="V74" s="156"/>
      <c r="W74" s="864"/>
      <c r="X74" s="159"/>
      <c r="Y74" s="159"/>
      <c r="Z74" s="1006"/>
      <c r="AA74" s="1007"/>
      <c r="AB74" s="994"/>
      <c r="AC74" s="994"/>
      <c r="AD74" s="994"/>
      <c r="AE74" s="994"/>
      <c r="AF74" s="994"/>
      <c r="AG74" s="994"/>
      <c r="AH74" s="994"/>
      <c r="AI74" s="994"/>
      <c r="AO74" s="252"/>
      <c r="AP74" s="252"/>
    </row>
    <row r="75" spans="2:42" ht="13.7" customHeight="1" x14ac:dyDescent="0.2">
      <c r="B75" s="20"/>
      <c r="C75" s="1030"/>
      <c r="D75" s="898" t="s">
        <v>662</v>
      </c>
      <c r="E75" s="898" t="s">
        <v>121</v>
      </c>
      <c r="F75" s="898" t="s">
        <v>168</v>
      </c>
      <c r="G75" s="926" t="s">
        <v>169</v>
      </c>
      <c r="H75" s="1169" t="s">
        <v>170</v>
      </c>
      <c r="I75" s="926" t="s">
        <v>171</v>
      </c>
      <c r="J75" s="926" t="s">
        <v>172</v>
      </c>
      <c r="K75" s="927" t="s">
        <v>173</v>
      </c>
      <c r="L75" s="929"/>
      <c r="M75" s="916" t="s">
        <v>628</v>
      </c>
      <c r="N75" s="916" t="s">
        <v>630</v>
      </c>
      <c r="O75" s="916" t="s">
        <v>632</v>
      </c>
      <c r="P75" s="916" t="s">
        <v>634</v>
      </c>
      <c r="Q75" s="918" t="s">
        <v>636</v>
      </c>
      <c r="R75" s="929"/>
      <c r="S75" s="928" t="s">
        <v>638</v>
      </c>
      <c r="T75" s="928" t="s">
        <v>641</v>
      </c>
      <c r="U75" s="1038" t="s">
        <v>174</v>
      </c>
      <c r="V75" s="162"/>
      <c r="W75" s="865"/>
      <c r="X75" s="165"/>
      <c r="Y75" s="165"/>
      <c r="Z75" s="1008" t="s">
        <v>180</v>
      </c>
      <c r="AA75" s="1009" t="s">
        <v>643</v>
      </c>
      <c r="AB75" s="1010" t="s">
        <v>644</v>
      </c>
      <c r="AC75" s="1010" t="s">
        <v>644</v>
      </c>
      <c r="AD75" s="1010" t="s">
        <v>647</v>
      </c>
      <c r="AE75" s="1010" t="s">
        <v>652</v>
      </c>
      <c r="AF75" s="1010" t="s">
        <v>650</v>
      </c>
      <c r="AG75" s="1010" t="s">
        <v>653</v>
      </c>
      <c r="AH75" s="1010" t="s">
        <v>175</v>
      </c>
      <c r="AI75" s="1011" t="s">
        <v>176</v>
      </c>
      <c r="AM75" s="39"/>
      <c r="AN75" s="39"/>
      <c r="AO75" s="252"/>
      <c r="AP75" s="254"/>
    </row>
    <row r="76" spans="2:42" s="196" customFormat="1" ht="13.7" customHeight="1" x14ac:dyDescent="0.2">
      <c r="B76" s="14"/>
      <c r="C76" s="1031"/>
      <c r="D76" s="923"/>
      <c r="E76" s="898"/>
      <c r="F76" s="929"/>
      <c r="G76" s="926" t="s">
        <v>177</v>
      </c>
      <c r="H76" s="1169" t="s">
        <v>178</v>
      </c>
      <c r="I76" s="926"/>
      <c r="J76" s="926"/>
      <c r="K76" s="927" t="s">
        <v>179</v>
      </c>
      <c r="L76" s="929"/>
      <c r="M76" s="916" t="s">
        <v>629</v>
      </c>
      <c r="N76" s="916" t="s">
        <v>631</v>
      </c>
      <c r="O76" s="916" t="s">
        <v>633</v>
      </c>
      <c r="P76" s="916" t="s">
        <v>635</v>
      </c>
      <c r="Q76" s="918" t="s">
        <v>182</v>
      </c>
      <c r="R76" s="929"/>
      <c r="S76" s="928" t="s">
        <v>639</v>
      </c>
      <c r="T76" s="928" t="s">
        <v>640</v>
      </c>
      <c r="U76" s="1038" t="s">
        <v>182</v>
      </c>
      <c r="V76" s="169"/>
      <c r="W76" s="170"/>
      <c r="X76" s="166"/>
      <c r="Y76" s="166"/>
      <c r="Z76" s="1010" t="s">
        <v>642</v>
      </c>
      <c r="AA76" s="1012">
        <f>+tab!$C$156</f>
        <v>0.62</v>
      </c>
      <c r="AB76" s="1010" t="s">
        <v>645</v>
      </c>
      <c r="AC76" s="1010" t="s">
        <v>646</v>
      </c>
      <c r="AD76" s="1010" t="s">
        <v>648</v>
      </c>
      <c r="AE76" s="1010" t="s">
        <v>651</v>
      </c>
      <c r="AF76" s="1010" t="s">
        <v>651</v>
      </c>
      <c r="AG76" s="1010" t="s">
        <v>649</v>
      </c>
      <c r="AH76" s="1010"/>
      <c r="AI76" s="1010" t="s">
        <v>181</v>
      </c>
      <c r="AP76" s="197"/>
    </row>
    <row r="77" spans="2:42" ht="13.7" customHeight="1" x14ac:dyDescent="0.2">
      <c r="B77" s="20"/>
      <c r="C77" s="1031"/>
      <c r="D77" s="923"/>
      <c r="E77" s="923"/>
      <c r="F77" s="923"/>
      <c r="G77" s="923"/>
      <c r="H77" s="1178"/>
      <c r="I77" s="926"/>
      <c r="J77" s="926"/>
      <c r="K77" s="930"/>
      <c r="L77" s="931"/>
      <c r="M77" s="931"/>
      <c r="N77" s="931"/>
      <c r="O77" s="931"/>
      <c r="P77" s="931"/>
      <c r="Q77" s="931"/>
      <c r="R77" s="931"/>
      <c r="S77" s="932"/>
      <c r="T77" s="932"/>
      <c r="U77" s="1039"/>
      <c r="V77" s="6"/>
      <c r="W77" s="24"/>
      <c r="AD77" s="993"/>
      <c r="AE77" s="993"/>
      <c r="AM77" s="39"/>
      <c r="AN77" s="39"/>
      <c r="AP77" s="174"/>
    </row>
    <row r="78" spans="2:42" ht="13.7" customHeight="1" x14ac:dyDescent="0.2">
      <c r="B78" s="20"/>
      <c r="C78" s="35"/>
      <c r="D78" s="175" t="str">
        <f t="shared" ref="D78:F97" si="20">IF(D16=0,"",D16)</f>
        <v/>
      </c>
      <c r="E78" s="175" t="str">
        <f t="shared" si="20"/>
        <v/>
      </c>
      <c r="F78" s="175" t="str">
        <f t="shared" si="20"/>
        <v/>
      </c>
      <c r="G78" s="38" t="str">
        <f>IF(G16=0,"",G16+1)</f>
        <v/>
      </c>
      <c r="H78" s="176" t="str">
        <f>IF(H16="","",H16)</f>
        <v/>
      </c>
      <c r="I78" s="38" t="str">
        <f>IF(I16=0,"",I16)</f>
        <v/>
      </c>
      <c r="J78" s="177" t="str">
        <f t="shared" ref="J78:J109" si="21">IF(E78="","",IF(J16+1&gt;VLOOKUP(I78,Schaal2014,22,FALSE),J16,J16+1))</f>
        <v/>
      </c>
      <c r="K78" s="178" t="str">
        <f t="shared" ref="K78:K97" si="22">IF(K16="","",K16)</f>
        <v/>
      </c>
      <c r="L78" s="873"/>
      <c r="M78" s="870">
        <f>IF(M16="",0,M16)</f>
        <v>0</v>
      </c>
      <c r="N78" s="870">
        <f>IF(N16="",0,N16)</f>
        <v>0</v>
      </c>
      <c r="O78" s="933" t="str">
        <f>IF(K78="","",IF(K78*40&gt;40,40,K78*40))</f>
        <v/>
      </c>
      <c r="P78" s="933"/>
      <c r="Q78" s="933" t="str">
        <f>IF(K78="","",SUM(M78:P78))</f>
        <v/>
      </c>
      <c r="R78" s="873"/>
      <c r="S78" s="934" t="str">
        <f t="shared" ref="S78:S109" si="23">IF(K78="","",(1659*K78-Q78)*AC78)</f>
        <v/>
      </c>
      <c r="T78" s="922" t="str">
        <f>IF(K78="","",(Q78*AD78)+AB78*(AE78+AF78*(1-AG78)))</f>
        <v/>
      </c>
      <c r="U78" s="1040" t="str">
        <f>IF(K78="","",(S78+T78))</f>
        <v/>
      </c>
      <c r="V78" s="169"/>
      <c r="W78" s="866"/>
      <c r="X78" s="180"/>
      <c r="Y78" s="180"/>
      <c r="Z78" s="1013" t="str">
        <f t="shared" ref="Z78:Z109" si="24">IF(I78="","",VLOOKUP(I78,Schaal2014,J78+1,FALSE))</f>
        <v/>
      </c>
      <c r="AA78" s="1014">
        <f>+tab!$C$156</f>
        <v>0.62</v>
      </c>
      <c r="AB78" s="1015" t="e">
        <f>Z78*12/1659</f>
        <v>#VALUE!</v>
      </c>
      <c r="AC78" s="1015" t="e">
        <f>Z78*12*(1+AA78)/1659</f>
        <v>#VALUE!</v>
      </c>
      <c r="AD78" s="1015" t="e">
        <f>AC78-AB78</f>
        <v>#VALUE!</v>
      </c>
      <c r="AE78" s="993" t="e">
        <f t="shared" ref="AE78:AE109" si="25">O78+P78</f>
        <v>#VALUE!</v>
      </c>
      <c r="AF78" s="993">
        <f t="shared" ref="AF78:AF109" si="26">M78+N78</f>
        <v>0</v>
      </c>
      <c r="AG78" s="1016">
        <f>IF(I78&gt;8,tab!C$157,tab!C$160)</f>
        <v>0.5</v>
      </c>
      <c r="AH78" s="993">
        <f t="shared" ref="AH78:AH109" si="27">IF(G78&lt;25,0,IF(G78=25,25,IF(G78&lt;40,0,IF(G78=40,40,IF(G78&gt;=40,0)))))</f>
        <v>0</v>
      </c>
      <c r="AI78" s="993">
        <f t="shared" ref="AI78:AI109" si="28">IF(AH78=25,Z78*1.08*K78/2,IF(AH78=40,Z78*1.08*K78,IF(AH78=0,0)))</f>
        <v>0</v>
      </c>
      <c r="AK78" s="198"/>
    </row>
    <row r="79" spans="2:42" ht="13.7" customHeight="1" x14ac:dyDescent="0.2">
      <c r="B79" s="20"/>
      <c r="C79" s="35"/>
      <c r="D79" s="175" t="str">
        <f t="shared" si="20"/>
        <v/>
      </c>
      <c r="E79" s="175" t="str">
        <f t="shared" si="20"/>
        <v/>
      </c>
      <c r="F79" s="175" t="str">
        <f t="shared" si="20"/>
        <v/>
      </c>
      <c r="G79" s="38" t="str">
        <f t="shared" ref="G79:G127" si="29">IF(G17=0,"",G17+1)</f>
        <v/>
      </c>
      <c r="H79" s="176" t="str">
        <f t="shared" ref="H79:H127" si="30">IF(H17="","",H17)</f>
        <v/>
      </c>
      <c r="I79" s="38" t="str">
        <f t="shared" ref="I79:I127" si="31">IF(I17=0,"",I17)</f>
        <v/>
      </c>
      <c r="J79" s="177" t="str">
        <f t="shared" si="21"/>
        <v/>
      </c>
      <c r="K79" s="178" t="str">
        <f t="shared" si="22"/>
        <v/>
      </c>
      <c r="L79" s="873"/>
      <c r="M79" s="870">
        <f t="shared" ref="M79:N79" si="32">IF(M17="",0,M17)</f>
        <v>0</v>
      </c>
      <c r="N79" s="870">
        <f t="shared" si="32"/>
        <v>0</v>
      </c>
      <c r="O79" s="933" t="str">
        <f t="shared" ref="O79:O127" si="33">IF(K79="","",IF(K79*40&gt;40,40,K79*40))</f>
        <v/>
      </c>
      <c r="P79" s="933"/>
      <c r="Q79" s="933" t="str">
        <f t="shared" ref="Q79:Q127" si="34">IF(K79="","",SUM(M79:P79))</f>
        <v/>
      </c>
      <c r="R79" s="873"/>
      <c r="S79" s="934" t="str">
        <f t="shared" si="23"/>
        <v/>
      </c>
      <c r="T79" s="922" t="str">
        <f t="shared" ref="T79:T127" si="35">IF(K79="","",(Q79*AD79)+AB79*(AE79+AF79*(1-AG79)))</f>
        <v/>
      </c>
      <c r="U79" s="1040" t="str">
        <f t="shared" ref="U79:U127" si="36">IF(K79="","",(S79+T79))</f>
        <v/>
      </c>
      <c r="V79" s="469"/>
      <c r="W79" s="24"/>
      <c r="Z79" s="1013" t="str">
        <f t="shared" si="24"/>
        <v/>
      </c>
      <c r="AA79" s="1014">
        <f>+tab!$C$156</f>
        <v>0.62</v>
      </c>
      <c r="AB79" s="1015" t="e">
        <f t="shared" ref="AB79:AB127" si="37">Z79*12/1659</f>
        <v>#VALUE!</v>
      </c>
      <c r="AC79" s="1015" t="e">
        <f t="shared" ref="AC79:AC127" si="38">Z79*12*(1+AA79)/1659</f>
        <v>#VALUE!</v>
      </c>
      <c r="AD79" s="1015" t="e">
        <f t="shared" ref="AD79:AD127" si="39">AC79-AB79</f>
        <v>#VALUE!</v>
      </c>
      <c r="AE79" s="993" t="e">
        <f t="shared" si="25"/>
        <v>#VALUE!</v>
      </c>
      <c r="AF79" s="993">
        <f t="shared" si="26"/>
        <v>0</v>
      </c>
      <c r="AG79" s="1016">
        <f>IF(I79&gt;8,tab!C$157,tab!C$160)</f>
        <v>0.5</v>
      </c>
      <c r="AH79" s="993">
        <f t="shared" si="27"/>
        <v>0</v>
      </c>
      <c r="AI79" s="993">
        <f t="shared" si="28"/>
        <v>0</v>
      </c>
      <c r="AK79" s="198"/>
    </row>
    <row r="80" spans="2:42" ht="13.7" customHeight="1" x14ac:dyDescent="0.2">
      <c r="B80" s="20"/>
      <c r="C80" s="35"/>
      <c r="D80" s="175" t="str">
        <f t="shared" si="20"/>
        <v/>
      </c>
      <c r="E80" s="175" t="str">
        <f t="shared" si="20"/>
        <v/>
      </c>
      <c r="F80" s="175" t="str">
        <f t="shared" si="20"/>
        <v/>
      </c>
      <c r="G80" s="38" t="str">
        <f t="shared" si="29"/>
        <v/>
      </c>
      <c r="H80" s="176" t="str">
        <f t="shared" si="30"/>
        <v/>
      </c>
      <c r="I80" s="38" t="str">
        <f t="shared" si="31"/>
        <v/>
      </c>
      <c r="J80" s="177" t="str">
        <f t="shared" si="21"/>
        <v/>
      </c>
      <c r="K80" s="178" t="str">
        <f t="shared" si="22"/>
        <v/>
      </c>
      <c r="L80" s="873"/>
      <c r="M80" s="870">
        <f t="shared" ref="M80:N80" si="40">IF(M18="",0,M18)</f>
        <v>0</v>
      </c>
      <c r="N80" s="870">
        <f t="shared" si="40"/>
        <v>0</v>
      </c>
      <c r="O80" s="933" t="str">
        <f t="shared" si="33"/>
        <v/>
      </c>
      <c r="P80" s="933"/>
      <c r="Q80" s="933" t="str">
        <f t="shared" si="34"/>
        <v/>
      </c>
      <c r="R80" s="873"/>
      <c r="S80" s="934" t="str">
        <f t="shared" si="23"/>
        <v/>
      </c>
      <c r="T80" s="922" t="str">
        <f t="shared" si="35"/>
        <v/>
      </c>
      <c r="U80" s="1040" t="str">
        <f t="shared" si="36"/>
        <v/>
      </c>
      <c r="V80" s="469"/>
      <c r="W80" s="24"/>
      <c r="Z80" s="1013" t="str">
        <f t="shared" si="24"/>
        <v/>
      </c>
      <c r="AA80" s="1014">
        <f>+tab!$C$156</f>
        <v>0.62</v>
      </c>
      <c r="AB80" s="1015" t="e">
        <f t="shared" si="37"/>
        <v>#VALUE!</v>
      </c>
      <c r="AC80" s="1015" t="e">
        <f t="shared" si="38"/>
        <v>#VALUE!</v>
      </c>
      <c r="AD80" s="1015" t="e">
        <f t="shared" si="39"/>
        <v>#VALUE!</v>
      </c>
      <c r="AE80" s="993" t="e">
        <f t="shared" si="25"/>
        <v>#VALUE!</v>
      </c>
      <c r="AF80" s="993">
        <f t="shared" si="26"/>
        <v>0</v>
      </c>
      <c r="AG80" s="1016">
        <f>IF(I80&gt;8,tab!C$157,tab!C$160)</f>
        <v>0.5</v>
      </c>
      <c r="AH80" s="993">
        <f t="shared" si="27"/>
        <v>0</v>
      </c>
      <c r="AI80" s="993">
        <f t="shared" si="28"/>
        <v>0</v>
      </c>
      <c r="AK80" s="198"/>
    </row>
    <row r="81" spans="2:40" ht="13.7" customHeight="1" x14ac:dyDescent="0.2">
      <c r="B81" s="20"/>
      <c r="C81" s="35"/>
      <c r="D81" s="175" t="str">
        <f t="shared" si="20"/>
        <v/>
      </c>
      <c r="E81" s="175" t="str">
        <f t="shared" si="20"/>
        <v/>
      </c>
      <c r="F81" s="175" t="str">
        <f t="shared" si="20"/>
        <v/>
      </c>
      <c r="G81" s="38" t="str">
        <f t="shared" si="29"/>
        <v/>
      </c>
      <c r="H81" s="176" t="str">
        <f t="shared" si="30"/>
        <v/>
      </c>
      <c r="I81" s="38" t="str">
        <f t="shared" si="31"/>
        <v/>
      </c>
      <c r="J81" s="177" t="str">
        <f t="shared" si="21"/>
        <v/>
      </c>
      <c r="K81" s="178" t="str">
        <f t="shared" si="22"/>
        <v/>
      </c>
      <c r="L81" s="873"/>
      <c r="M81" s="870">
        <f t="shared" ref="M81:N81" si="41">IF(M19="",0,M19)</f>
        <v>0</v>
      </c>
      <c r="N81" s="870">
        <f t="shared" si="41"/>
        <v>0</v>
      </c>
      <c r="O81" s="933" t="str">
        <f t="shared" si="33"/>
        <v/>
      </c>
      <c r="P81" s="933"/>
      <c r="Q81" s="933" t="str">
        <f t="shared" si="34"/>
        <v/>
      </c>
      <c r="R81" s="873"/>
      <c r="S81" s="934" t="str">
        <f t="shared" si="23"/>
        <v/>
      </c>
      <c r="T81" s="922" t="str">
        <f t="shared" si="35"/>
        <v/>
      </c>
      <c r="U81" s="1040" t="str">
        <f t="shared" si="36"/>
        <v/>
      </c>
      <c r="V81" s="469"/>
      <c r="W81" s="24"/>
      <c r="Z81" s="1013" t="str">
        <f t="shared" si="24"/>
        <v/>
      </c>
      <c r="AA81" s="1014">
        <f>+tab!$C$156</f>
        <v>0.62</v>
      </c>
      <c r="AB81" s="1015" t="e">
        <f t="shared" si="37"/>
        <v>#VALUE!</v>
      </c>
      <c r="AC81" s="1015" t="e">
        <f t="shared" si="38"/>
        <v>#VALUE!</v>
      </c>
      <c r="AD81" s="1015" t="e">
        <f t="shared" si="39"/>
        <v>#VALUE!</v>
      </c>
      <c r="AE81" s="993" t="e">
        <f t="shared" si="25"/>
        <v>#VALUE!</v>
      </c>
      <c r="AF81" s="993">
        <f t="shared" si="26"/>
        <v>0</v>
      </c>
      <c r="AG81" s="1016">
        <f>IF(I81&gt;8,tab!C$157,tab!C$160)</f>
        <v>0.5</v>
      </c>
      <c r="AH81" s="993">
        <f t="shared" si="27"/>
        <v>0</v>
      </c>
      <c r="AI81" s="993">
        <f t="shared" si="28"/>
        <v>0</v>
      </c>
      <c r="AK81" s="198"/>
      <c r="AM81" s="39"/>
      <c r="AN81" s="39"/>
    </row>
    <row r="82" spans="2:40" ht="13.7" customHeight="1" x14ac:dyDescent="0.2">
      <c r="B82" s="20"/>
      <c r="C82" s="35"/>
      <c r="D82" s="175" t="str">
        <f t="shared" si="20"/>
        <v/>
      </c>
      <c r="E82" s="175" t="str">
        <f t="shared" si="20"/>
        <v/>
      </c>
      <c r="F82" s="175" t="str">
        <f t="shared" si="20"/>
        <v/>
      </c>
      <c r="G82" s="38" t="str">
        <f t="shared" si="29"/>
        <v/>
      </c>
      <c r="H82" s="176" t="str">
        <f t="shared" si="30"/>
        <v/>
      </c>
      <c r="I82" s="38" t="str">
        <f t="shared" si="31"/>
        <v/>
      </c>
      <c r="J82" s="177" t="str">
        <f t="shared" si="21"/>
        <v/>
      </c>
      <c r="K82" s="178" t="str">
        <f t="shared" si="22"/>
        <v/>
      </c>
      <c r="L82" s="873"/>
      <c r="M82" s="870">
        <f t="shared" ref="M82:N82" si="42">IF(M20="",0,M20)</f>
        <v>0</v>
      </c>
      <c r="N82" s="870">
        <f t="shared" si="42"/>
        <v>0</v>
      </c>
      <c r="O82" s="933" t="str">
        <f t="shared" si="33"/>
        <v/>
      </c>
      <c r="P82" s="933"/>
      <c r="Q82" s="933" t="str">
        <f t="shared" si="34"/>
        <v/>
      </c>
      <c r="R82" s="873"/>
      <c r="S82" s="934" t="str">
        <f t="shared" si="23"/>
        <v/>
      </c>
      <c r="T82" s="922" t="str">
        <f t="shared" si="35"/>
        <v/>
      </c>
      <c r="U82" s="1040" t="str">
        <f t="shared" si="36"/>
        <v/>
      </c>
      <c r="V82" s="469"/>
      <c r="W82" s="24"/>
      <c r="Z82" s="1013" t="str">
        <f t="shared" si="24"/>
        <v/>
      </c>
      <c r="AA82" s="1014">
        <f>+tab!$C$156</f>
        <v>0.62</v>
      </c>
      <c r="AB82" s="1015" t="e">
        <f t="shared" si="37"/>
        <v>#VALUE!</v>
      </c>
      <c r="AC82" s="1015" t="e">
        <f t="shared" si="38"/>
        <v>#VALUE!</v>
      </c>
      <c r="AD82" s="1015" t="e">
        <f t="shared" si="39"/>
        <v>#VALUE!</v>
      </c>
      <c r="AE82" s="993" t="e">
        <f t="shared" si="25"/>
        <v>#VALUE!</v>
      </c>
      <c r="AF82" s="993">
        <f t="shared" si="26"/>
        <v>0</v>
      </c>
      <c r="AG82" s="1016">
        <f>IF(I82&gt;8,tab!C$157,tab!C$160)</f>
        <v>0.5</v>
      </c>
      <c r="AH82" s="993">
        <f t="shared" si="27"/>
        <v>0</v>
      </c>
      <c r="AI82" s="993">
        <f t="shared" si="28"/>
        <v>0</v>
      </c>
      <c r="AK82" s="198"/>
      <c r="AM82" s="39"/>
      <c r="AN82" s="39"/>
    </row>
    <row r="83" spans="2:40" ht="13.7" customHeight="1" x14ac:dyDescent="0.2">
      <c r="B83" s="20"/>
      <c r="C83" s="35"/>
      <c r="D83" s="175" t="str">
        <f t="shared" si="20"/>
        <v/>
      </c>
      <c r="E83" s="175" t="str">
        <f t="shared" si="20"/>
        <v/>
      </c>
      <c r="F83" s="175" t="str">
        <f t="shared" si="20"/>
        <v/>
      </c>
      <c r="G83" s="38" t="str">
        <f t="shared" si="29"/>
        <v/>
      </c>
      <c r="H83" s="176" t="str">
        <f t="shared" si="30"/>
        <v/>
      </c>
      <c r="I83" s="38" t="str">
        <f t="shared" si="31"/>
        <v/>
      </c>
      <c r="J83" s="177" t="str">
        <f t="shared" si="21"/>
        <v/>
      </c>
      <c r="K83" s="178" t="str">
        <f t="shared" si="22"/>
        <v/>
      </c>
      <c r="L83" s="873"/>
      <c r="M83" s="870">
        <f t="shared" ref="M83:N83" si="43">IF(M21="",0,M21)</f>
        <v>0</v>
      </c>
      <c r="N83" s="870">
        <f t="shared" si="43"/>
        <v>0</v>
      </c>
      <c r="O83" s="933" t="str">
        <f t="shared" si="33"/>
        <v/>
      </c>
      <c r="P83" s="933"/>
      <c r="Q83" s="933" t="str">
        <f t="shared" si="34"/>
        <v/>
      </c>
      <c r="R83" s="873"/>
      <c r="S83" s="934" t="str">
        <f t="shared" si="23"/>
        <v/>
      </c>
      <c r="T83" s="922" t="str">
        <f t="shared" si="35"/>
        <v/>
      </c>
      <c r="U83" s="1040" t="str">
        <f t="shared" si="36"/>
        <v/>
      </c>
      <c r="V83" s="469"/>
      <c r="W83" s="24"/>
      <c r="Z83" s="1013" t="str">
        <f t="shared" si="24"/>
        <v/>
      </c>
      <c r="AA83" s="1014">
        <f>+tab!$C$156</f>
        <v>0.62</v>
      </c>
      <c r="AB83" s="1015" t="e">
        <f t="shared" si="37"/>
        <v>#VALUE!</v>
      </c>
      <c r="AC83" s="1015" t="e">
        <f t="shared" si="38"/>
        <v>#VALUE!</v>
      </c>
      <c r="AD83" s="1015" t="e">
        <f t="shared" si="39"/>
        <v>#VALUE!</v>
      </c>
      <c r="AE83" s="993" t="e">
        <f t="shared" si="25"/>
        <v>#VALUE!</v>
      </c>
      <c r="AF83" s="993">
        <f t="shared" si="26"/>
        <v>0</v>
      </c>
      <c r="AG83" s="1016">
        <f>IF(I83&gt;8,tab!C$157,tab!C$160)</f>
        <v>0.5</v>
      </c>
      <c r="AH83" s="993">
        <f t="shared" si="27"/>
        <v>0</v>
      </c>
      <c r="AI83" s="993">
        <f t="shared" si="28"/>
        <v>0</v>
      </c>
      <c r="AK83" s="198"/>
      <c r="AM83" s="39"/>
      <c r="AN83" s="39"/>
    </row>
    <row r="84" spans="2:40" ht="13.7" customHeight="1" x14ac:dyDescent="0.2">
      <c r="B84" s="20"/>
      <c r="C84" s="35"/>
      <c r="D84" s="175" t="str">
        <f t="shared" si="20"/>
        <v/>
      </c>
      <c r="E84" s="175" t="str">
        <f t="shared" si="20"/>
        <v/>
      </c>
      <c r="F84" s="175" t="str">
        <f t="shared" si="20"/>
        <v/>
      </c>
      <c r="G84" s="38" t="str">
        <f t="shared" si="29"/>
        <v/>
      </c>
      <c r="H84" s="176" t="str">
        <f t="shared" si="30"/>
        <v/>
      </c>
      <c r="I84" s="38" t="str">
        <f t="shared" si="31"/>
        <v/>
      </c>
      <c r="J84" s="177" t="str">
        <f t="shared" si="21"/>
        <v/>
      </c>
      <c r="K84" s="178" t="str">
        <f t="shared" si="22"/>
        <v/>
      </c>
      <c r="L84" s="873"/>
      <c r="M84" s="870">
        <f t="shared" ref="M84:N84" si="44">IF(M22="",0,M22)</f>
        <v>0</v>
      </c>
      <c r="N84" s="870">
        <f t="shared" si="44"/>
        <v>0</v>
      </c>
      <c r="O84" s="933" t="str">
        <f t="shared" si="33"/>
        <v/>
      </c>
      <c r="P84" s="933"/>
      <c r="Q84" s="933" t="str">
        <f t="shared" si="34"/>
        <v/>
      </c>
      <c r="R84" s="873"/>
      <c r="S84" s="934" t="str">
        <f t="shared" si="23"/>
        <v/>
      </c>
      <c r="T84" s="922" t="str">
        <f t="shared" si="35"/>
        <v/>
      </c>
      <c r="U84" s="1040" t="str">
        <f t="shared" si="36"/>
        <v/>
      </c>
      <c r="V84" s="469"/>
      <c r="W84" s="24"/>
      <c r="Z84" s="1013" t="str">
        <f t="shared" si="24"/>
        <v/>
      </c>
      <c r="AA84" s="1014">
        <f>+tab!$C$156</f>
        <v>0.62</v>
      </c>
      <c r="AB84" s="1015" t="e">
        <f t="shared" si="37"/>
        <v>#VALUE!</v>
      </c>
      <c r="AC84" s="1015" t="e">
        <f t="shared" si="38"/>
        <v>#VALUE!</v>
      </c>
      <c r="AD84" s="1015" t="e">
        <f t="shared" si="39"/>
        <v>#VALUE!</v>
      </c>
      <c r="AE84" s="993" t="e">
        <f t="shared" si="25"/>
        <v>#VALUE!</v>
      </c>
      <c r="AF84" s="993">
        <f t="shared" si="26"/>
        <v>0</v>
      </c>
      <c r="AG84" s="1016">
        <f>IF(I84&gt;8,tab!C$157,tab!C$160)</f>
        <v>0.5</v>
      </c>
      <c r="AH84" s="993">
        <f t="shared" si="27"/>
        <v>0</v>
      </c>
      <c r="AI84" s="993">
        <f t="shared" si="28"/>
        <v>0</v>
      </c>
      <c r="AK84" s="198"/>
      <c r="AM84" s="39"/>
      <c r="AN84" s="39"/>
    </row>
    <row r="85" spans="2:40" ht="13.7" customHeight="1" x14ac:dyDescent="0.2">
      <c r="B85" s="20"/>
      <c r="C85" s="35"/>
      <c r="D85" s="175" t="str">
        <f t="shared" si="20"/>
        <v/>
      </c>
      <c r="E85" s="175" t="str">
        <f t="shared" si="20"/>
        <v/>
      </c>
      <c r="F85" s="175" t="str">
        <f t="shared" si="20"/>
        <v/>
      </c>
      <c r="G85" s="38" t="str">
        <f t="shared" si="29"/>
        <v/>
      </c>
      <c r="H85" s="176" t="str">
        <f t="shared" si="30"/>
        <v/>
      </c>
      <c r="I85" s="38" t="str">
        <f t="shared" si="31"/>
        <v/>
      </c>
      <c r="J85" s="177" t="str">
        <f t="shared" si="21"/>
        <v/>
      </c>
      <c r="K85" s="178" t="str">
        <f t="shared" si="22"/>
        <v/>
      </c>
      <c r="L85" s="873"/>
      <c r="M85" s="870">
        <f t="shared" ref="M85:N85" si="45">IF(M23="",0,M23)</f>
        <v>0</v>
      </c>
      <c r="N85" s="870">
        <f t="shared" si="45"/>
        <v>0</v>
      </c>
      <c r="O85" s="933" t="str">
        <f t="shared" si="33"/>
        <v/>
      </c>
      <c r="P85" s="933"/>
      <c r="Q85" s="933" t="str">
        <f t="shared" si="34"/>
        <v/>
      </c>
      <c r="R85" s="873"/>
      <c r="S85" s="934" t="str">
        <f t="shared" si="23"/>
        <v/>
      </c>
      <c r="T85" s="922" t="str">
        <f t="shared" si="35"/>
        <v/>
      </c>
      <c r="U85" s="1040" t="str">
        <f t="shared" si="36"/>
        <v/>
      </c>
      <c r="V85" s="469"/>
      <c r="W85" s="24"/>
      <c r="Z85" s="1013" t="str">
        <f t="shared" si="24"/>
        <v/>
      </c>
      <c r="AA85" s="1014">
        <f>+tab!$C$156</f>
        <v>0.62</v>
      </c>
      <c r="AB85" s="1015" t="e">
        <f t="shared" si="37"/>
        <v>#VALUE!</v>
      </c>
      <c r="AC85" s="1015" t="e">
        <f t="shared" si="38"/>
        <v>#VALUE!</v>
      </c>
      <c r="AD85" s="1015" t="e">
        <f t="shared" si="39"/>
        <v>#VALUE!</v>
      </c>
      <c r="AE85" s="993" t="e">
        <f t="shared" si="25"/>
        <v>#VALUE!</v>
      </c>
      <c r="AF85" s="993">
        <f t="shared" si="26"/>
        <v>0</v>
      </c>
      <c r="AG85" s="1016">
        <f>IF(I85&gt;8,tab!C$157,tab!C$160)</f>
        <v>0.5</v>
      </c>
      <c r="AH85" s="993">
        <f t="shared" si="27"/>
        <v>0</v>
      </c>
      <c r="AI85" s="993">
        <f t="shared" si="28"/>
        <v>0</v>
      </c>
      <c r="AK85" s="198"/>
      <c r="AM85" s="39"/>
      <c r="AN85" s="39"/>
    </row>
    <row r="86" spans="2:40" ht="13.7" customHeight="1" x14ac:dyDescent="0.2">
      <c r="B86" s="20"/>
      <c r="C86" s="35"/>
      <c r="D86" s="175" t="str">
        <f t="shared" si="20"/>
        <v/>
      </c>
      <c r="E86" s="175" t="str">
        <f t="shared" si="20"/>
        <v/>
      </c>
      <c r="F86" s="175" t="str">
        <f t="shared" si="20"/>
        <v/>
      </c>
      <c r="G86" s="38" t="str">
        <f t="shared" si="29"/>
        <v/>
      </c>
      <c r="H86" s="176" t="str">
        <f t="shared" si="30"/>
        <v/>
      </c>
      <c r="I86" s="38" t="str">
        <f t="shared" si="31"/>
        <v/>
      </c>
      <c r="J86" s="177" t="str">
        <f t="shared" si="21"/>
        <v/>
      </c>
      <c r="K86" s="178" t="str">
        <f t="shared" si="22"/>
        <v/>
      </c>
      <c r="L86" s="873"/>
      <c r="M86" s="870">
        <f t="shared" ref="M86:N86" si="46">IF(M24="",0,M24)</f>
        <v>0</v>
      </c>
      <c r="N86" s="870">
        <f t="shared" si="46"/>
        <v>0</v>
      </c>
      <c r="O86" s="933" t="str">
        <f t="shared" si="33"/>
        <v/>
      </c>
      <c r="P86" s="933"/>
      <c r="Q86" s="933" t="str">
        <f t="shared" si="34"/>
        <v/>
      </c>
      <c r="R86" s="873"/>
      <c r="S86" s="934" t="str">
        <f t="shared" si="23"/>
        <v/>
      </c>
      <c r="T86" s="922" t="str">
        <f t="shared" si="35"/>
        <v/>
      </c>
      <c r="U86" s="1040" t="str">
        <f t="shared" si="36"/>
        <v/>
      </c>
      <c r="V86" s="469"/>
      <c r="W86" s="24"/>
      <c r="Z86" s="1013" t="str">
        <f t="shared" si="24"/>
        <v/>
      </c>
      <c r="AA86" s="1014">
        <f>+tab!$C$156</f>
        <v>0.62</v>
      </c>
      <c r="AB86" s="1015" t="e">
        <f t="shared" si="37"/>
        <v>#VALUE!</v>
      </c>
      <c r="AC86" s="1015" t="e">
        <f t="shared" si="38"/>
        <v>#VALUE!</v>
      </c>
      <c r="AD86" s="1015" t="e">
        <f t="shared" si="39"/>
        <v>#VALUE!</v>
      </c>
      <c r="AE86" s="993" t="e">
        <f t="shared" si="25"/>
        <v>#VALUE!</v>
      </c>
      <c r="AF86" s="993">
        <f t="shared" si="26"/>
        <v>0</v>
      </c>
      <c r="AG86" s="1016">
        <f>IF(I86&gt;8,tab!C$157,tab!C$160)</f>
        <v>0.5</v>
      </c>
      <c r="AH86" s="993">
        <f t="shared" si="27"/>
        <v>0</v>
      </c>
      <c r="AI86" s="993">
        <f t="shared" si="28"/>
        <v>0</v>
      </c>
      <c r="AK86" s="198"/>
      <c r="AM86" s="39"/>
      <c r="AN86" s="39"/>
    </row>
    <row r="87" spans="2:40" ht="13.7" customHeight="1" x14ac:dyDescent="0.2">
      <c r="B87" s="20"/>
      <c r="C87" s="35"/>
      <c r="D87" s="175" t="str">
        <f t="shared" si="20"/>
        <v/>
      </c>
      <c r="E87" s="175" t="str">
        <f t="shared" si="20"/>
        <v/>
      </c>
      <c r="F87" s="175" t="str">
        <f t="shared" si="20"/>
        <v/>
      </c>
      <c r="G87" s="38" t="str">
        <f t="shared" si="29"/>
        <v/>
      </c>
      <c r="H87" s="176" t="str">
        <f t="shared" si="30"/>
        <v/>
      </c>
      <c r="I87" s="38" t="str">
        <f t="shared" si="31"/>
        <v/>
      </c>
      <c r="J87" s="177" t="str">
        <f t="shared" si="21"/>
        <v/>
      </c>
      <c r="K87" s="178" t="str">
        <f t="shared" si="22"/>
        <v/>
      </c>
      <c r="L87" s="873"/>
      <c r="M87" s="870">
        <f t="shared" ref="M87:N87" si="47">IF(M25="",0,M25)</f>
        <v>0</v>
      </c>
      <c r="N87" s="870">
        <f t="shared" si="47"/>
        <v>0</v>
      </c>
      <c r="O87" s="933" t="str">
        <f t="shared" si="33"/>
        <v/>
      </c>
      <c r="P87" s="933"/>
      <c r="Q87" s="933" t="str">
        <f t="shared" si="34"/>
        <v/>
      </c>
      <c r="R87" s="873"/>
      <c r="S87" s="934" t="str">
        <f t="shared" si="23"/>
        <v/>
      </c>
      <c r="T87" s="922" t="str">
        <f t="shared" si="35"/>
        <v/>
      </c>
      <c r="U87" s="1040" t="str">
        <f t="shared" si="36"/>
        <v/>
      </c>
      <c r="V87" s="469"/>
      <c r="W87" s="24"/>
      <c r="Z87" s="1013" t="str">
        <f t="shared" si="24"/>
        <v/>
      </c>
      <c r="AA87" s="1014">
        <f>+tab!$C$156</f>
        <v>0.62</v>
      </c>
      <c r="AB87" s="1015" t="e">
        <f t="shared" si="37"/>
        <v>#VALUE!</v>
      </c>
      <c r="AC87" s="1015" t="e">
        <f t="shared" si="38"/>
        <v>#VALUE!</v>
      </c>
      <c r="AD87" s="1015" t="e">
        <f t="shared" si="39"/>
        <v>#VALUE!</v>
      </c>
      <c r="AE87" s="993" t="e">
        <f t="shared" si="25"/>
        <v>#VALUE!</v>
      </c>
      <c r="AF87" s="993">
        <f t="shared" si="26"/>
        <v>0</v>
      </c>
      <c r="AG87" s="1016">
        <f>IF(I87&gt;8,tab!C$157,tab!C$160)</f>
        <v>0.5</v>
      </c>
      <c r="AH87" s="993">
        <f t="shared" si="27"/>
        <v>0</v>
      </c>
      <c r="AI87" s="993">
        <f t="shared" si="28"/>
        <v>0</v>
      </c>
      <c r="AK87" s="198"/>
      <c r="AM87" s="39"/>
      <c r="AN87" s="39"/>
    </row>
    <row r="88" spans="2:40" ht="13.7" customHeight="1" x14ac:dyDescent="0.2">
      <c r="B88" s="20"/>
      <c r="C88" s="35"/>
      <c r="D88" s="175" t="str">
        <f t="shared" si="20"/>
        <v/>
      </c>
      <c r="E88" s="175" t="str">
        <f t="shared" si="20"/>
        <v/>
      </c>
      <c r="F88" s="175" t="str">
        <f t="shared" si="20"/>
        <v/>
      </c>
      <c r="G88" s="38" t="str">
        <f t="shared" si="29"/>
        <v/>
      </c>
      <c r="H88" s="176" t="str">
        <f t="shared" si="30"/>
        <v/>
      </c>
      <c r="I88" s="38" t="str">
        <f t="shared" si="31"/>
        <v/>
      </c>
      <c r="J88" s="177" t="str">
        <f t="shared" si="21"/>
        <v/>
      </c>
      <c r="K88" s="178" t="str">
        <f t="shared" si="22"/>
        <v/>
      </c>
      <c r="L88" s="873"/>
      <c r="M88" s="870">
        <f t="shared" ref="M88:N88" si="48">IF(M26="",0,M26)</f>
        <v>0</v>
      </c>
      <c r="N88" s="870">
        <f t="shared" si="48"/>
        <v>0</v>
      </c>
      <c r="O88" s="933" t="str">
        <f t="shared" si="33"/>
        <v/>
      </c>
      <c r="P88" s="933"/>
      <c r="Q88" s="933" t="str">
        <f t="shared" si="34"/>
        <v/>
      </c>
      <c r="R88" s="873"/>
      <c r="S88" s="934" t="str">
        <f t="shared" si="23"/>
        <v/>
      </c>
      <c r="T88" s="922" t="str">
        <f t="shared" si="35"/>
        <v/>
      </c>
      <c r="U88" s="1040" t="str">
        <f t="shared" si="36"/>
        <v/>
      </c>
      <c r="V88" s="469"/>
      <c r="W88" s="24"/>
      <c r="Z88" s="1013" t="str">
        <f t="shared" si="24"/>
        <v/>
      </c>
      <c r="AA88" s="1014">
        <f>+tab!$C$156</f>
        <v>0.62</v>
      </c>
      <c r="AB88" s="1015" t="e">
        <f t="shared" si="37"/>
        <v>#VALUE!</v>
      </c>
      <c r="AC88" s="1015" t="e">
        <f t="shared" si="38"/>
        <v>#VALUE!</v>
      </c>
      <c r="AD88" s="1015" t="e">
        <f t="shared" si="39"/>
        <v>#VALUE!</v>
      </c>
      <c r="AE88" s="993" t="e">
        <f t="shared" si="25"/>
        <v>#VALUE!</v>
      </c>
      <c r="AF88" s="993">
        <f t="shared" si="26"/>
        <v>0</v>
      </c>
      <c r="AG88" s="1016">
        <f>IF(I88&gt;8,tab!C$157,tab!C$160)</f>
        <v>0.5</v>
      </c>
      <c r="AH88" s="993">
        <f t="shared" si="27"/>
        <v>0</v>
      </c>
      <c r="AI88" s="993">
        <f t="shared" si="28"/>
        <v>0</v>
      </c>
      <c r="AK88" s="198"/>
      <c r="AM88" s="39"/>
      <c r="AN88" s="39"/>
    </row>
    <row r="89" spans="2:40" ht="13.7" customHeight="1" x14ac:dyDescent="0.2">
      <c r="B89" s="20"/>
      <c r="C89" s="35"/>
      <c r="D89" s="175" t="str">
        <f t="shared" si="20"/>
        <v/>
      </c>
      <c r="E89" s="175" t="str">
        <f t="shared" si="20"/>
        <v/>
      </c>
      <c r="F89" s="175" t="str">
        <f t="shared" si="20"/>
        <v/>
      </c>
      <c r="G89" s="38" t="str">
        <f t="shared" si="29"/>
        <v/>
      </c>
      <c r="H89" s="176" t="str">
        <f t="shared" si="30"/>
        <v/>
      </c>
      <c r="I89" s="38" t="str">
        <f t="shared" si="31"/>
        <v/>
      </c>
      <c r="J89" s="177" t="str">
        <f t="shared" si="21"/>
        <v/>
      </c>
      <c r="K89" s="178" t="str">
        <f t="shared" si="22"/>
        <v/>
      </c>
      <c r="L89" s="873"/>
      <c r="M89" s="870">
        <f t="shared" ref="M89:N89" si="49">IF(M27="",0,M27)</f>
        <v>0</v>
      </c>
      <c r="N89" s="870">
        <f t="shared" si="49"/>
        <v>0</v>
      </c>
      <c r="O89" s="933" t="str">
        <f t="shared" si="33"/>
        <v/>
      </c>
      <c r="P89" s="933"/>
      <c r="Q89" s="933" t="str">
        <f t="shared" si="34"/>
        <v/>
      </c>
      <c r="R89" s="873"/>
      <c r="S89" s="934" t="str">
        <f t="shared" si="23"/>
        <v/>
      </c>
      <c r="T89" s="922" t="str">
        <f t="shared" si="35"/>
        <v/>
      </c>
      <c r="U89" s="1040" t="str">
        <f t="shared" si="36"/>
        <v/>
      </c>
      <c r="V89" s="469"/>
      <c r="W89" s="24"/>
      <c r="Z89" s="1013" t="str">
        <f t="shared" si="24"/>
        <v/>
      </c>
      <c r="AA89" s="1014">
        <f>+tab!$C$156</f>
        <v>0.62</v>
      </c>
      <c r="AB89" s="1015" t="e">
        <f t="shared" si="37"/>
        <v>#VALUE!</v>
      </c>
      <c r="AC89" s="1015" t="e">
        <f t="shared" si="38"/>
        <v>#VALUE!</v>
      </c>
      <c r="AD89" s="1015" t="e">
        <f t="shared" si="39"/>
        <v>#VALUE!</v>
      </c>
      <c r="AE89" s="993" t="e">
        <f t="shared" si="25"/>
        <v>#VALUE!</v>
      </c>
      <c r="AF89" s="993">
        <f t="shared" si="26"/>
        <v>0</v>
      </c>
      <c r="AG89" s="1016">
        <f>IF(I89&gt;8,tab!C$157,tab!C$160)</f>
        <v>0.5</v>
      </c>
      <c r="AH89" s="993">
        <f t="shared" si="27"/>
        <v>0</v>
      </c>
      <c r="AI89" s="993">
        <f t="shared" si="28"/>
        <v>0</v>
      </c>
      <c r="AK89" s="198"/>
      <c r="AM89" s="39"/>
      <c r="AN89" s="39"/>
    </row>
    <row r="90" spans="2:40" ht="13.7" customHeight="1" x14ac:dyDescent="0.2">
      <c r="B90" s="20"/>
      <c r="C90" s="35"/>
      <c r="D90" s="175" t="str">
        <f t="shared" si="20"/>
        <v/>
      </c>
      <c r="E90" s="175" t="str">
        <f t="shared" si="20"/>
        <v/>
      </c>
      <c r="F90" s="175" t="str">
        <f t="shared" si="20"/>
        <v/>
      </c>
      <c r="G90" s="38" t="str">
        <f t="shared" si="29"/>
        <v/>
      </c>
      <c r="H90" s="176" t="str">
        <f t="shared" si="30"/>
        <v/>
      </c>
      <c r="I90" s="38" t="str">
        <f t="shared" si="31"/>
        <v/>
      </c>
      <c r="J90" s="177" t="str">
        <f t="shared" si="21"/>
        <v/>
      </c>
      <c r="K90" s="178" t="str">
        <f t="shared" si="22"/>
        <v/>
      </c>
      <c r="L90" s="873"/>
      <c r="M90" s="870">
        <f t="shared" ref="M90:N90" si="50">IF(M28="",0,M28)</f>
        <v>0</v>
      </c>
      <c r="N90" s="870">
        <f t="shared" si="50"/>
        <v>0</v>
      </c>
      <c r="O90" s="933" t="str">
        <f t="shared" si="33"/>
        <v/>
      </c>
      <c r="P90" s="933"/>
      <c r="Q90" s="933" t="str">
        <f t="shared" si="34"/>
        <v/>
      </c>
      <c r="R90" s="873"/>
      <c r="S90" s="934" t="str">
        <f t="shared" si="23"/>
        <v/>
      </c>
      <c r="T90" s="922" t="str">
        <f t="shared" si="35"/>
        <v/>
      </c>
      <c r="U90" s="1040" t="str">
        <f t="shared" si="36"/>
        <v/>
      </c>
      <c r="V90" s="469"/>
      <c r="W90" s="24"/>
      <c r="Z90" s="1013" t="str">
        <f t="shared" si="24"/>
        <v/>
      </c>
      <c r="AA90" s="1014">
        <f>+tab!$C$156</f>
        <v>0.62</v>
      </c>
      <c r="AB90" s="1015" t="e">
        <f t="shared" si="37"/>
        <v>#VALUE!</v>
      </c>
      <c r="AC90" s="1015" t="e">
        <f t="shared" si="38"/>
        <v>#VALUE!</v>
      </c>
      <c r="AD90" s="1015" t="e">
        <f t="shared" si="39"/>
        <v>#VALUE!</v>
      </c>
      <c r="AE90" s="993" t="e">
        <f t="shared" si="25"/>
        <v>#VALUE!</v>
      </c>
      <c r="AF90" s="993">
        <f t="shared" si="26"/>
        <v>0</v>
      </c>
      <c r="AG90" s="1016">
        <f>IF(I90&gt;8,tab!C$157,tab!C$160)</f>
        <v>0.5</v>
      </c>
      <c r="AH90" s="993">
        <f t="shared" si="27"/>
        <v>0</v>
      </c>
      <c r="AI90" s="993">
        <f t="shared" si="28"/>
        <v>0</v>
      </c>
      <c r="AK90" s="198"/>
      <c r="AM90" s="39"/>
      <c r="AN90" s="39"/>
    </row>
    <row r="91" spans="2:40" ht="13.7" customHeight="1" x14ac:dyDescent="0.2">
      <c r="B91" s="20"/>
      <c r="C91" s="35"/>
      <c r="D91" s="175" t="str">
        <f t="shared" si="20"/>
        <v/>
      </c>
      <c r="E91" s="175" t="str">
        <f t="shared" si="20"/>
        <v/>
      </c>
      <c r="F91" s="175" t="str">
        <f t="shared" si="20"/>
        <v/>
      </c>
      <c r="G91" s="38" t="str">
        <f t="shared" si="29"/>
        <v/>
      </c>
      <c r="H91" s="176" t="str">
        <f t="shared" si="30"/>
        <v/>
      </c>
      <c r="I91" s="38" t="str">
        <f t="shared" si="31"/>
        <v/>
      </c>
      <c r="J91" s="177" t="str">
        <f t="shared" si="21"/>
        <v/>
      </c>
      <c r="K91" s="178" t="str">
        <f t="shared" si="22"/>
        <v/>
      </c>
      <c r="L91" s="873"/>
      <c r="M91" s="870">
        <f t="shared" ref="M91:N91" si="51">IF(M29="",0,M29)</f>
        <v>0</v>
      </c>
      <c r="N91" s="870">
        <f t="shared" si="51"/>
        <v>0</v>
      </c>
      <c r="O91" s="933" t="str">
        <f t="shared" si="33"/>
        <v/>
      </c>
      <c r="P91" s="933"/>
      <c r="Q91" s="933" t="str">
        <f t="shared" si="34"/>
        <v/>
      </c>
      <c r="R91" s="873"/>
      <c r="S91" s="934" t="str">
        <f t="shared" si="23"/>
        <v/>
      </c>
      <c r="T91" s="922" t="str">
        <f t="shared" si="35"/>
        <v/>
      </c>
      <c r="U91" s="1040" t="str">
        <f t="shared" si="36"/>
        <v/>
      </c>
      <c r="V91" s="469"/>
      <c r="W91" s="24"/>
      <c r="Z91" s="1013" t="str">
        <f t="shared" si="24"/>
        <v/>
      </c>
      <c r="AA91" s="1014">
        <f>+tab!$C$156</f>
        <v>0.62</v>
      </c>
      <c r="AB91" s="1015" t="e">
        <f t="shared" si="37"/>
        <v>#VALUE!</v>
      </c>
      <c r="AC91" s="1015" t="e">
        <f t="shared" si="38"/>
        <v>#VALUE!</v>
      </c>
      <c r="AD91" s="1015" t="e">
        <f t="shared" si="39"/>
        <v>#VALUE!</v>
      </c>
      <c r="AE91" s="993" t="e">
        <f t="shared" si="25"/>
        <v>#VALUE!</v>
      </c>
      <c r="AF91" s="993">
        <f t="shared" si="26"/>
        <v>0</v>
      </c>
      <c r="AG91" s="1016">
        <f>IF(I91&gt;8,tab!C$157,tab!C$160)</f>
        <v>0.5</v>
      </c>
      <c r="AH91" s="993">
        <f t="shared" si="27"/>
        <v>0</v>
      </c>
      <c r="AI91" s="993">
        <f t="shared" si="28"/>
        <v>0</v>
      </c>
      <c r="AK91" s="198"/>
      <c r="AM91" s="39"/>
      <c r="AN91" s="39"/>
    </row>
    <row r="92" spans="2:40" ht="13.7" customHeight="1" x14ac:dyDescent="0.2">
      <c r="B92" s="20"/>
      <c r="C92" s="35"/>
      <c r="D92" s="175" t="str">
        <f t="shared" si="20"/>
        <v/>
      </c>
      <c r="E92" s="175" t="str">
        <f t="shared" si="20"/>
        <v/>
      </c>
      <c r="F92" s="175" t="str">
        <f t="shared" si="20"/>
        <v/>
      </c>
      <c r="G92" s="38" t="str">
        <f t="shared" si="29"/>
        <v/>
      </c>
      <c r="H92" s="176" t="str">
        <f t="shared" si="30"/>
        <v/>
      </c>
      <c r="I92" s="38" t="str">
        <f t="shared" si="31"/>
        <v/>
      </c>
      <c r="J92" s="177" t="str">
        <f t="shared" si="21"/>
        <v/>
      </c>
      <c r="K92" s="178" t="str">
        <f t="shared" si="22"/>
        <v/>
      </c>
      <c r="L92" s="873"/>
      <c r="M92" s="870">
        <f t="shared" ref="M92:N92" si="52">IF(M30="",0,M30)</f>
        <v>0</v>
      </c>
      <c r="N92" s="870">
        <f t="shared" si="52"/>
        <v>0</v>
      </c>
      <c r="O92" s="933" t="str">
        <f t="shared" si="33"/>
        <v/>
      </c>
      <c r="P92" s="933"/>
      <c r="Q92" s="933" t="str">
        <f t="shared" si="34"/>
        <v/>
      </c>
      <c r="R92" s="873"/>
      <c r="S92" s="934" t="str">
        <f t="shared" si="23"/>
        <v/>
      </c>
      <c r="T92" s="922" t="str">
        <f t="shared" si="35"/>
        <v/>
      </c>
      <c r="U92" s="1040" t="str">
        <f t="shared" si="36"/>
        <v/>
      </c>
      <c r="V92" s="469"/>
      <c r="W92" s="24"/>
      <c r="Z92" s="1013" t="str">
        <f t="shared" si="24"/>
        <v/>
      </c>
      <c r="AA92" s="1014">
        <f>+tab!$C$156</f>
        <v>0.62</v>
      </c>
      <c r="AB92" s="1015" t="e">
        <f t="shared" si="37"/>
        <v>#VALUE!</v>
      </c>
      <c r="AC92" s="1015" t="e">
        <f t="shared" si="38"/>
        <v>#VALUE!</v>
      </c>
      <c r="AD92" s="1015" t="e">
        <f t="shared" si="39"/>
        <v>#VALUE!</v>
      </c>
      <c r="AE92" s="993" t="e">
        <f t="shared" si="25"/>
        <v>#VALUE!</v>
      </c>
      <c r="AF92" s="993">
        <f t="shared" si="26"/>
        <v>0</v>
      </c>
      <c r="AG92" s="1016">
        <f>IF(I92&gt;8,tab!C$157,tab!C$160)</f>
        <v>0.5</v>
      </c>
      <c r="AH92" s="993">
        <f t="shared" si="27"/>
        <v>0</v>
      </c>
      <c r="AI92" s="993">
        <f t="shared" si="28"/>
        <v>0</v>
      </c>
      <c r="AK92" s="198"/>
      <c r="AM92" s="39"/>
      <c r="AN92" s="39"/>
    </row>
    <row r="93" spans="2:40" ht="13.7" customHeight="1" x14ac:dyDescent="0.2">
      <c r="B93" s="20"/>
      <c r="C93" s="35"/>
      <c r="D93" s="175" t="str">
        <f t="shared" si="20"/>
        <v/>
      </c>
      <c r="E93" s="175" t="str">
        <f t="shared" si="20"/>
        <v/>
      </c>
      <c r="F93" s="175" t="str">
        <f t="shared" si="20"/>
        <v/>
      </c>
      <c r="G93" s="38" t="str">
        <f t="shared" si="29"/>
        <v/>
      </c>
      <c r="H93" s="176" t="str">
        <f t="shared" si="30"/>
        <v/>
      </c>
      <c r="I93" s="38" t="str">
        <f t="shared" si="31"/>
        <v/>
      </c>
      <c r="J93" s="177" t="str">
        <f t="shared" si="21"/>
        <v/>
      </c>
      <c r="K93" s="178" t="str">
        <f t="shared" si="22"/>
        <v/>
      </c>
      <c r="L93" s="873"/>
      <c r="M93" s="870">
        <f t="shared" ref="M93:N93" si="53">IF(M31="",0,M31)</f>
        <v>0</v>
      </c>
      <c r="N93" s="870">
        <f t="shared" si="53"/>
        <v>0</v>
      </c>
      <c r="O93" s="933" t="str">
        <f t="shared" si="33"/>
        <v/>
      </c>
      <c r="P93" s="933"/>
      <c r="Q93" s="933" t="str">
        <f t="shared" si="34"/>
        <v/>
      </c>
      <c r="R93" s="873"/>
      <c r="S93" s="934" t="str">
        <f t="shared" si="23"/>
        <v/>
      </c>
      <c r="T93" s="922" t="str">
        <f t="shared" si="35"/>
        <v/>
      </c>
      <c r="U93" s="1040" t="str">
        <f t="shared" si="36"/>
        <v/>
      </c>
      <c r="V93" s="469"/>
      <c r="W93" s="24"/>
      <c r="Z93" s="1013" t="str">
        <f t="shared" si="24"/>
        <v/>
      </c>
      <c r="AA93" s="1014">
        <f>+tab!$C$156</f>
        <v>0.62</v>
      </c>
      <c r="AB93" s="1015" t="e">
        <f t="shared" si="37"/>
        <v>#VALUE!</v>
      </c>
      <c r="AC93" s="1015" t="e">
        <f t="shared" si="38"/>
        <v>#VALUE!</v>
      </c>
      <c r="AD93" s="1015" t="e">
        <f t="shared" si="39"/>
        <v>#VALUE!</v>
      </c>
      <c r="AE93" s="993" t="e">
        <f t="shared" si="25"/>
        <v>#VALUE!</v>
      </c>
      <c r="AF93" s="993">
        <f t="shared" si="26"/>
        <v>0</v>
      </c>
      <c r="AG93" s="1016">
        <f>IF(I93&gt;8,tab!C$157,tab!C$160)</f>
        <v>0.5</v>
      </c>
      <c r="AH93" s="993">
        <f t="shared" si="27"/>
        <v>0</v>
      </c>
      <c r="AI93" s="993">
        <f t="shared" si="28"/>
        <v>0</v>
      </c>
      <c r="AK93" s="198"/>
      <c r="AM93" s="39"/>
      <c r="AN93" s="39"/>
    </row>
    <row r="94" spans="2:40" ht="13.7" customHeight="1" x14ac:dyDescent="0.2">
      <c r="B94" s="20"/>
      <c r="C94" s="35"/>
      <c r="D94" s="175" t="str">
        <f t="shared" si="20"/>
        <v/>
      </c>
      <c r="E94" s="175" t="str">
        <f t="shared" si="20"/>
        <v/>
      </c>
      <c r="F94" s="175" t="str">
        <f t="shared" si="20"/>
        <v/>
      </c>
      <c r="G94" s="38" t="str">
        <f t="shared" si="29"/>
        <v/>
      </c>
      <c r="H94" s="176" t="str">
        <f t="shared" si="30"/>
        <v/>
      </c>
      <c r="I94" s="38" t="str">
        <f t="shared" si="31"/>
        <v/>
      </c>
      <c r="J94" s="177" t="str">
        <f t="shared" si="21"/>
        <v/>
      </c>
      <c r="K94" s="178" t="str">
        <f t="shared" si="22"/>
        <v/>
      </c>
      <c r="L94" s="873"/>
      <c r="M94" s="870">
        <f t="shared" ref="M94:N94" si="54">IF(M32="",0,M32)</f>
        <v>0</v>
      </c>
      <c r="N94" s="870">
        <f t="shared" si="54"/>
        <v>0</v>
      </c>
      <c r="O94" s="933" t="str">
        <f t="shared" si="33"/>
        <v/>
      </c>
      <c r="P94" s="933"/>
      <c r="Q94" s="933" t="str">
        <f t="shared" si="34"/>
        <v/>
      </c>
      <c r="R94" s="873"/>
      <c r="S94" s="934" t="str">
        <f t="shared" si="23"/>
        <v/>
      </c>
      <c r="T94" s="922" t="str">
        <f t="shared" si="35"/>
        <v/>
      </c>
      <c r="U94" s="1040" t="str">
        <f t="shared" si="36"/>
        <v/>
      </c>
      <c r="V94" s="469"/>
      <c r="W94" s="24"/>
      <c r="Z94" s="1013" t="str">
        <f t="shared" si="24"/>
        <v/>
      </c>
      <c r="AA94" s="1014">
        <f>+tab!$C$156</f>
        <v>0.62</v>
      </c>
      <c r="AB94" s="1015" t="e">
        <f t="shared" si="37"/>
        <v>#VALUE!</v>
      </c>
      <c r="AC94" s="1015" t="e">
        <f t="shared" si="38"/>
        <v>#VALUE!</v>
      </c>
      <c r="AD94" s="1015" t="e">
        <f t="shared" si="39"/>
        <v>#VALUE!</v>
      </c>
      <c r="AE94" s="993" t="e">
        <f t="shared" si="25"/>
        <v>#VALUE!</v>
      </c>
      <c r="AF94" s="993">
        <f t="shared" si="26"/>
        <v>0</v>
      </c>
      <c r="AG94" s="1016">
        <f>IF(I94&gt;8,tab!C$157,tab!C$160)</f>
        <v>0.5</v>
      </c>
      <c r="AH94" s="993">
        <f t="shared" si="27"/>
        <v>0</v>
      </c>
      <c r="AI94" s="993">
        <f t="shared" si="28"/>
        <v>0</v>
      </c>
      <c r="AK94" s="198"/>
      <c r="AM94" s="39"/>
      <c r="AN94" s="39"/>
    </row>
    <row r="95" spans="2:40" ht="13.7" customHeight="1" x14ac:dyDescent="0.2">
      <c r="B95" s="20"/>
      <c r="C95" s="35"/>
      <c r="D95" s="175" t="str">
        <f t="shared" si="20"/>
        <v/>
      </c>
      <c r="E95" s="175" t="str">
        <f t="shared" si="20"/>
        <v/>
      </c>
      <c r="F95" s="175" t="str">
        <f t="shared" si="20"/>
        <v/>
      </c>
      <c r="G95" s="38" t="str">
        <f t="shared" si="29"/>
        <v/>
      </c>
      <c r="H95" s="176" t="str">
        <f t="shared" si="30"/>
        <v/>
      </c>
      <c r="I95" s="38" t="str">
        <f t="shared" si="31"/>
        <v/>
      </c>
      <c r="J95" s="177" t="str">
        <f t="shared" si="21"/>
        <v/>
      </c>
      <c r="K95" s="178" t="str">
        <f t="shared" si="22"/>
        <v/>
      </c>
      <c r="L95" s="873"/>
      <c r="M95" s="870">
        <f t="shared" ref="M95:N95" si="55">IF(M33="",0,M33)</f>
        <v>0</v>
      </c>
      <c r="N95" s="870">
        <f t="shared" si="55"/>
        <v>0</v>
      </c>
      <c r="O95" s="933" t="str">
        <f t="shared" si="33"/>
        <v/>
      </c>
      <c r="P95" s="933"/>
      <c r="Q95" s="933" t="str">
        <f t="shared" si="34"/>
        <v/>
      </c>
      <c r="R95" s="873"/>
      <c r="S95" s="934" t="str">
        <f t="shared" si="23"/>
        <v/>
      </c>
      <c r="T95" s="922" t="str">
        <f t="shared" si="35"/>
        <v/>
      </c>
      <c r="U95" s="1040" t="str">
        <f t="shared" si="36"/>
        <v/>
      </c>
      <c r="V95" s="469"/>
      <c r="W95" s="24"/>
      <c r="Z95" s="1013" t="str">
        <f t="shared" si="24"/>
        <v/>
      </c>
      <c r="AA95" s="1014">
        <f>+tab!$C$156</f>
        <v>0.62</v>
      </c>
      <c r="AB95" s="1015" t="e">
        <f t="shared" si="37"/>
        <v>#VALUE!</v>
      </c>
      <c r="AC95" s="1015" t="e">
        <f t="shared" si="38"/>
        <v>#VALUE!</v>
      </c>
      <c r="AD95" s="1015" t="e">
        <f t="shared" si="39"/>
        <v>#VALUE!</v>
      </c>
      <c r="AE95" s="993" t="e">
        <f t="shared" si="25"/>
        <v>#VALUE!</v>
      </c>
      <c r="AF95" s="993">
        <f t="shared" si="26"/>
        <v>0</v>
      </c>
      <c r="AG95" s="1016">
        <f>IF(I95&gt;8,tab!C$157,tab!C$160)</f>
        <v>0.5</v>
      </c>
      <c r="AH95" s="993">
        <f t="shared" si="27"/>
        <v>0</v>
      </c>
      <c r="AI95" s="993">
        <f t="shared" si="28"/>
        <v>0</v>
      </c>
      <c r="AK95" s="198"/>
      <c r="AM95" s="39"/>
      <c r="AN95" s="39"/>
    </row>
    <row r="96" spans="2:40" ht="13.7" customHeight="1" x14ac:dyDescent="0.2">
      <c r="B96" s="20"/>
      <c r="C96" s="35"/>
      <c r="D96" s="175" t="str">
        <f t="shared" si="20"/>
        <v/>
      </c>
      <c r="E96" s="175" t="str">
        <f t="shared" si="20"/>
        <v/>
      </c>
      <c r="F96" s="175" t="str">
        <f t="shared" si="20"/>
        <v/>
      </c>
      <c r="G96" s="38" t="str">
        <f t="shared" si="29"/>
        <v/>
      </c>
      <c r="H96" s="176" t="str">
        <f t="shared" si="30"/>
        <v/>
      </c>
      <c r="I96" s="38" t="str">
        <f t="shared" si="31"/>
        <v/>
      </c>
      <c r="J96" s="177" t="str">
        <f t="shared" si="21"/>
        <v/>
      </c>
      <c r="K96" s="178" t="str">
        <f t="shared" si="22"/>
        <v/>
      </c>
      <c r="L96" s="873"/>
      <c r="M96" s="870">
        <f t="shared" ref="M96:N96" si="56">IF(M34="",0,M34)</f>
        <v>0</v>
      </c>
      <c r="N96" s="870">
        <f t="shared" si="56"/>
        <v>0</v>
      </c>
      <c r="O96" s="933" t="str">
        <f t="shared" si="33"/>
        <v/>
      </c>
      <c r="P96" s="933"/>
      <c r="Q96" s="933" t="str">
        <f t="shared" si="34"/>
        <v/>
      </c>
      <c r="R96" s="873"/>
      <c r="S96" s="934" t="str">
        <f t="shared" si="23"/>
        <v/>
      </c>
      <c r="T96" s="922" t="str">
        <f t="shared" si="35"/>
        <v/>
      </c>
      <c r="U96" s="1040" t="str">
        <f t="shared" si="36"/>
        <v/>
      </c>
      <c r="V96" s="469"/>
      <c r="W96" s="24"/>
      <c r="Z96" s="1013" t="str">
        <f t="shared" si="24"/>
        <v/>
      </c>
      <c r="AA96" s="1014">
        <f>+tab!$C$156</f>
        <v>0.62</v>
      </c>
      <c r="AB96" s="1015" t="e">
        <f t="shared" si="37"/>
        <v>#VALUE!</v>
      </c>
      <c r="AC96" s="1015" t="e">
        <f t="shared" si="38"/>
        <v>#VALUE!</v>
      </c>
      <c r="AD96" s="1015" t="e">
        <f t="shared" si="39"/>
        <v>#VALUE!</v>
      </c>
      <c r="AE96" s="993" t="e">
        <f t="shared" si="25"/>
        <v>#VALUE!</v>
      </c>
      <c r="AF96" s="993">
        <f t="shared" si="26"/>
        <v>0</v>
      </c>
      <c r="AG96" s="1016">
        <f>IF(I96&gt;8,tab!C$157,tab!C$160)</f>
        <v>0.5</v>
      </c>
      <c r="AH96" s="993">
        <f t="shared" si="27"/>
        <v>0</v>
      </c>
      <c r="AI96" s="993">
        <f t="shared" si="28"/>
        <v>0</v>
      </c>
      <c r="AK96" s="198"/>
      <c r="AM96" s="39"/>
      <c r="AN96" s="39"/>
    </row>
    <row r="97" spans="2:40" ht="13.7" customHeight="1" x14ac:dyDescent="0.2">
      <c r="B97" s="20"/>
      <c r="C97" s="35"/>
      <c r="D97" s="175" t="str">
        <f t="shared" si="20"/>
        <v/>
      </c>
      <c r="E97" s="175" t="str">
        <f t="shared" si="20"/>
        <v/>
      </c>
      <c r="F97" s="175" t="str">
        <f t="shared" si="20"/>
        <v/>
      </c>
      <c r="G97" s="38" t="str">
        <f t="shared" si="29"/>
        <v/>
      </c>
      <c r="H97" s="176" t="str">
        <f t="shared" si="30"/>
        <v/>
      </c>
      <c r="I97" s="38" t="str">
        <f t="shared" si="31"/>
        <v/>
      </c>
      <c r="J97" s="177" t="str">
        <f t="shared" si="21"/>
        <v/>
      </c>
      <c r="K97" s="178" t="str">
        <f t="shared" si="22"/>
        <v/>
      </c>
      <c r="L97" s="873"/>
      <c r="M97" s="870">
        <f t="shared" ref="M97:N97" si="57">IF(M35="",0,M35)</f>
        <v>0</v>
      </c>
      <c r="N97" s="870">
        <f t="shared" si="57"/>
        <v>0</v>
      </c>
      <c r="O97" s="933" t="str">
        <f t="shared" si="33"/>
        <v/>
      </c>
      <c r="P97" s="933"/>
      <c r="Q97" s="933" t="str">
        <f t="shared" si="34"/>
        <v/>
      </c>
      <c r="R97" s="873"/>
      <c r="S97" s="934" t="str">
        <f t="shared" si="23"/>
        <v/>
      </c>
      <c r="T97" s="922" t="str">
        <f t="shared" si="35"/>
        <v/>
      </c>
      <c r="U97" s="1040" t="str">
        <f t="shared" si="36"/>
        <v/>
      </c>
      <c r="V97" s="469"/>
      <c r="W97" s="24"/>
      <c r="Z97" s="1013" t="str">
        <f t="shared" si="24"/>
        <v/>
      </c>
      <c r="AA97" s="1014">
        <f>+tab!$C$156</f>
        <v>0.62</v>
      </c>
      <c r="AB97" s="1015" t="e">
        <f t="shared" si="37"/>
        <v>#VALUE!</v>
      </c>
      <c r="AC97" s="1015" t="e">
        <f t="shared" si="38"/>
        <v>#VALUE!</v>
      </c>
      <c r="AD97" s="1015" t="e">
        <f t="shared" si="39"/>
        <v>#VALUE!</v>
      </c>
      <c r="AE97" s="993" t="e">
        <f t="shared" si="25"/>
        <v>#VALUE!</v>
      </c>
      <c r="AF97" s="993">
        <f t="shared" si="26"/>
        <v>0</v>
      </c>
      <c r="AG97" s="1016">
        <f>IF(I97&gt;8,tab!C$157,tab!C$160)</f>
        <v>0.5</v>
      </c>
      <c r="AH97" s="993">
        <f t="shared" si="27"/>
        <v>0</v>
      </c>
      <c r="AI97" s="993">
        <f t="shared" si="28"/>
        <v>0</v>
      </c>
      <c r="AK97" s="198"/>
      <c r="AM97" s="39"/>
      <c r="AN97" s="39"/>
    </row>
    <row r="98" spans="2:40" ht="13.7" customHeight="1" x14ac:dyDescent="0.2">
      <c r="B98" s="20"/>
      <c r="C98" s="35"/>
      <c r="D98" s="175" t="str">
        <f t="shared" ref="D98:F117" si="58">IF(D36=0,"",D36)</f>
        <v/>
      </c>
      <c r="E98" s="175" t="str">
        <f t="shared" si="58"/>
        <v/>
      </c>
      <c r="F98" s="175" t="str">
        <f t="shared" si="58"/>
        <v/>
      </c>
      <c r="G98" s="38" t="str">
        <f t="shared" si="29"/>
        <v/>
      </c>
      <c r="H98" s="176" t="str">
        <f t="shared" si="30"/>
        <v/>
      </c>
      <c r="I98" s="38" t="str">
        <f t="shared" si="31"/>
        <v/>
      </c>
      <c r="J98" s="177" t="str">
        <f t="shared" si="21"/>
        <v/>
      </c>
      <c r="K98" s="178" t="str">
        <f t="shared" ref="K98:K117" si="59">IF(K36="","",K36)</f>
        <v/>
      </c>
      <c r="L98" s="873"/>
      <c r="M98" s="870">
        <f t="shared" ref="M98:N98" si="60">IF(M36="",0,M36)</f>
        <v>0</v>
      </c>
      <c r="N98" s="870">
        <f t="shared" si="60"/>
        <v>0</v>
      </c>
      <c r="O98" s="933" t="str">
        <f t="shared" si="33"/>
        <v/>
      </c>
      <c r="P98" s="933"/>
      <c r="Q98" s="933" t="str">
        <f t="shared" si="34"/>
        <v/>
      </c>
      <c r="R98" s="873"/>
      <c r="S98" s="934" t="str">
        <f t="shared" si="23"/>
        <v/>
      </c>
      <c r="T98" s="922" t="str">
        <f t="shared" si="35"/>
        <v/>
      </c>
      <c r="U98" s="1040" t="str">
        <f t="shared" si="36"/>
        <v/>
      </c>
      <c r="V98" s="469"/>
      <c r="W98" s="24"/>
      <c r="Z98" s="1013" t="str">
        <f t="shared" si="24"/>
        <v/>
      </c>
      <c r="AA98" s="1014">
        <f>+tab!$C$156</f>
        <v>0.62</v>
      </c>
      <c r="AB98" s="1015" t="e">
        <f t="shared" si="37"/>
        <v>#VALUE!</v>
      </c>
      <c r="AC98" s="1015" t="e">
        <f t="shared" si="38"/>
        <v>#VALUE!</v>
      </c>
      <c r="AD98" s="1015" t="e">
        <f t="shared" si="39"/>
        <v>#VALUE!</v>
      </c>
      <c r="AE98" s="993" t="e">
        <f t="shared" si="25"/>
        <v>#VALUE!</v>
      </c>
      <c r="AF98" s="993">
        <f t="shared" si="26"/>
        <v>0</v>
      </c>
      <c r="AG98" s="1016">
        <f>IF(I98&gt;8,tab!C$157,tab!C$160)</f>
        <v>0.5</v>
      </c>
      <c r="AH98" s="993">
        <f t="shared" si="27"/>
        <v>0</v>
      </c>
      <c r="AI98" s="993">
        <f t="shared" si="28"/>
        <v>0</v>
      </c>
      <c r="AK98" s="198"/>
      <c r="AM98" s="39"/>
      <c r="AN98" s="39"/>
    </row>
    <row r="99" spans="2:40" ht="13.7" customHeight="1" x14ac:dyDescent="0.2">
      <c r="B99" s="20"/>
      <c r="C99" s="35"/>
      <c r="D99" s="175" t="str">
        <f t="shared" si="58"/>
        <v/>
      </c>
      <c r="E99" s="175" t="str">
        <f t="shared" si="58"/>
        <v/>
      </c>
      <c r="F99" s="175" t="str">
        <f t="shared" si="58"/>
        <v/>
      </c>
      <c r="G99" s="38" t="str">
        <f t="shared" si="29"/>
        <v/>
      </c>
      <c r="H99" s="176" t="str">
        <f t="shared" si="30"/>
        <v/>
      </c>
      <c r="I99" s="38" t="str">
        <f t="shared" si="31"/>
        <v/>
      </c>
      <c r="J99" s="177" t="str">
        <f t="shared" si="21"/>
        <v/>
      </c>
      <c r="K99" s="178" t="str">
        <f t="shared" si="59"/>
        <v/>
      </c>
      <c r="L99" s="873"/>
      <c r="M99" s="870">
        <f t="shared" ref="M99:N99" si="61">IF(M37="",0,M37)</f>
        <v>0</v>
      </c>
      <c r="N99" s="870">
        <f t="shared" si="61"/>
        <v>0</v>
      </c>
      <c r="O99" s="933" t="str">
        <f t="shared" si="33"/>
        <v/>
      </c>
      <c r="P99" s="933"/>
      <c r="Q99" s="933" t="str">
        <f t="shared" si="34"/>
        <v/>
      </c>
      <c r="R99" s="873"/>
      <c r="S99" s="934" t="str">
        <f t="shared" si="23"/>
        <v/>
      </c>
      <c r="T99" s="922" t="str">
        <f t="shared" si="35"/>
        <v/>
      </c>
      <c r="U99" s="1040" t="str">
        <f t="shared" si="36"/>
        <v/>
      </c>
      <c r="V99" s="469"/>
      <c r="W99" s="24"/>
      <c r="Z99" s="1013" t="str">
        <f t="shared" si="24"/>
        <v/>
      </c>
      <c r="AA99" s="1014">
        <f>+tab!$C$156</f>
        <v>0.62</v>
      </c>
      <c r="AB99" s="1015" t="e">
        <f t="shared" si="37"/>
        <v>#VALUE!</v>
      </c>
      <c r="AC99" s="1015" t="e">
        <f t="shared" si="38"/>
        <v>#VALUE!</v>
      </c>
      <c r="AD99" s="1015" t="e">
        <f t="shared" si="39"/>
        <v>#VALUE!</v>
      </c>
      <c r="AE99" s="993" t="e">
        <f t="shared" si="25"/>
        <v>#VALUE!</v>
      </c>
      <c r="AF99" s="993">
        <f t="shared" si="26"/>
        <v>0</v>
      </c>
      <c r="AG99" s="1016">
        <f>IF(I99&gt;8,tab!C$157,tab!C$160)</f>
        <v>0.5</v>
      </c>
      <c r="AH99" s="993">
        <f t="shared" si="27"/>
        <v>0</v>
      </c>
      <c r="AI99" s="993">
        <f t="shared" si="28"/>
        <v>0</v>
      </c>
      <c r="AK99" s="198"/>
      <c r="AM99" s="39"/>
      <c r="AN99" s="39"/>
    </row>
    <row r="100" spans="2:40" ht="13.7" customHeight="1" x14ac:dyDescent="0.2">
      <c r="B100" s="20"/>
      <c r="C100" s="35"/>
      <c r="D100" s="175" t="str">
        <f t="shared" si="58"/>
        <v/>
      </c>
      <c r="E100" s="175" t="str">
        <f t="shared" si="58"/>
        <v/>
      </c>
      <c r="F100" s="175" t="str">
        <f t="shared" si="58"/>
        <v/>
      </c>
      <c r="G100" s="38" t="str">
        <f t="shared" si="29"/>
        <v/>
      </c>
      <c r="H100" s="176" t="str">
        <f t="shared" si="30"/>
        <v/>
      </c>
      <c r="I100" s="38" t="str">
        <f t="shared" si="31"/>
        <v/>
      </c>
      <c r="J100" s="177" t="str">
        <f t="shared" si="21"/>
        <v/>
      </c>
      <c r="K100" s="178" t="str">
        <f t="shared" si="59"/>
        <v/>
      </c>
      <c r="L100" s="873"/>
      <c r="M100" s="870">
        <f t="shared" ref="M100:N100" si="62">IF(M38="",0,M38)</f>
        <v>0</v>
      </c>
      <c r="N100" s="870">
        <f t="shared" si="62"/>
        <v>0</v>
      </c>
      <c r="O100" s="933" t="str">
        <f t="shared" si="33"/>
        <v/>
      </c>
      <c r="P100" s="933"/>
      <c r="Q100" s="933" t="str">
        <f t="shared" si="34"/>
        <v/>
      </c>
      <c r="R100" s="873"/>
      <c r="S100" s="934" t="str">
        <f t="shared" si="23"/>
        <v/>
      </c>
      <c r="T100" s="922" t="str">
        <f t="shared" si="35"/>
        <v/>
      </c>
      <c r="U100" s="1040" t="str">
        <f t="shared" si="36"/>
        <v/>
      </c>
      <c r="V100" s="469"/>
      <c r="W100" s="24"/>
      <c r="Z100" s="1013" t="str">
        <f t="shared" si="24"/>
        <v/>
      </c>
      <c r="AA100" s="1014">
        <f>+tab!$C$156</f>
        <v>0.62</v>
      </c>
      <c r="AB100" s="1015" t="e">
        <f t="shared" si="37"/>
        <v>#VALUE!</v>
      </c>
      <c r="AC100" s="1015" t="e">
        <f t="shared" si="38"/>
        <v>#VALUE!</v>
      </c>
      <c r="AD100" s="1015" t="e">
        <f t="shared" si="39"/>
        <v>#VALUE!</v>
      </c>
      <c r="AE100" s="993" t="e">
        <f t="shared" si="25"/>
        <v>#VALUE!</v>
      </c>
      <c r="AF100" s="993">
        <f t="shared" si="26"/>
        <v>0</v>
      </c>
      <c r="AG100" s="1016">
        <f>IF(I100&gt;8,tab!C$157,tab!C$160)</f>
        <v>0.5</v>
      </c>
      <c r="AH100" s="993">
        <f t="shared" si="27"/>
        <v>0</v>
      </c>
      <c r="AI100" s="993">
        <f t="shared" si="28"/>
        <v>0</v>
      </c>
      <c r="AK100" s="198"/>
      <c r="AM100" s="39"/>
      <c r="AN100" s="39"/>
    </row>
    <row r="101" spans="2:40" ht="13.7" customHeight="1" x14ac:dyDescent="0.2">
      <c r="B101" s="20"/>
      <c r="C101" s="35"/>
      <c r="D101" s="175" t="str">
        <f t="shared" si="58"/>
        <v/>
      </c>
      <c r="E101" s="175" t="str">
        <f t="shared" si="58"/>
        <v/>
      </c>
      <c r="F101" s="175" t="str">
        <f t="shared" si="58"/>
        <v/>
      </c>
      <c r="G101" s="38" t="str">
        <f t="shared" si="29"/>
        <v/>
      </c>
      <c r="H101" s="176" t="str">
        <f t="shared" si="30"/>
        <v/>
      </c>
      <c r="I101" s="38" t="str">
        <f t="shared" si="31"/>
        <v/>
      </c>
      <c r="J101" s="177" t="str">
        <f t="shared" si="21"/>
        <v/>
      </c>
      <c r="K101" s="178" t="str">
        <f t="shared" si="59"/>
        <v/>
      </c>
      <c r="L101" s="873"/>
      <c r="M101" s="870">
        <f t="shared" ref="M101:N101" si="63">IF(M39="",0,M39)</f>
        <v>0</v>
      </c>
      <c r="N101" s="870">
        <f t="shared" si="63"/>
        <v>0</v>
      </c>
      <c r="O101" s="933" t="str">
        <f t="shared" si="33"/>
        <v/>
      </c>
      <c r="P101" s="933"/>
      <c r="Q101" s="933" t="str">
        <f t="shared" si="34"/>
        <v/>
      </c>
      <c r="R101" s="873"/>
      <c r="S101" s="934" t="str">
        <f t="shared" si="23"/>
        <v/>
      </c>
      <c r="T101" s="922" t="str">
        <f t="shared" si="35"/>
        <v/>
      </c>
      <c r="U101" s="1040" t="str">
        <f t="shared" si="36"/>
        <v/>
      </c>
      <c r="V101" s="469"/>
      <c r="W101" s="24"/>
      <c r="Z101" s="1013" t="str">
        <f t="shared" si="24"/>
        <v/>
      </c>
      <c r="AA101" s="1014">
        <f>+tab!$C$156</f>
        <v>0.62</v>
      </c>
      <c r="AB101" s="1015" t="e">
        <f t="shared" si="37"/>
        <v>#VALUE!</v>
      </c>
      <c r="AC101" s="1015" t="e">
        <f t="shared" si="38"/>
        <v>#VALUE!</v>
      </c>
      <c r="AD101" s="1015" t="e">
        <f t="shared" si="39"/>
        <v>#VALUE!</v>
      </c>
      <c r="AE101" s="993" t="e">
        <f t="shared" si="25"/>
        <v>#VALUE!</v>
      </c>
      <c r="AF101" s="993">
        <f t="shared" si="26"/>
        <v>0</v>
      </c>
      <c r="AG101" s="1016">
        <f>IF(I101&gt;8,tab!C$157,tab!C$160)</f>
        <v>0.5</v>
      </c>
      <c r="AH101" s="993">
        <f t="shared" si="27"/>
        <v>0</v>
      </c>
      <c r="AI101" s="993">
        <f t="shared" si="28"/>
        <v>0</v>
      </c>
      <c r="AK101" s="198"/>
      <c r="AM101" s="39"/>
      <c r="AN101" s="39"/>
    </row>
    <row r="102" spans="2:40" ht="13.7" customHeight="1" x14ac:dyDescent="0.2">
      <c r="B102" s="20"/>
      <c r="C102" s="35"/>
      <c r="D102" s="175" t="str">
        <f t="shared" si="58"/>
        <v/>
      </c>
      <c r="E102" s="175" t="str">
        <f t="shared" si="58"/>
        <v/>
      </c>
      <c r="F102" s="175" t="str">
        <f t="shared" si="58"/>
        <v/>
      </c>
      <c r="G102" s="38" t="str">
        <f t="shared" si="29"/>
        <v/>
      </c>
      <c r="H102" s="176" t="str">
        <f t="shared" si="30"/>
        <v/>
      </c>
      <c r="I102" s="38" t="str">
        <f t="shared" si="31"/>
        <v/>
      </c>
      <c r="J102" s="177" t="str">
        <f t="shared" si="21"/>
        <v/>
      </c>
      <c r="K102" s="178" t="str">
        <f t="shared" si="59"/>
        <v/>
      </c>
      <c r="L102" s="873"/>
      <c r="M102" s="870">
        <f t="shared" ref="M102:N102" si="64">IF(M40="",0,M40)</f>
        <v>0</v>
      </c>
      <c r="N102" s="870">
        <f t="shared" si="64"/>
        <v>0</v>
      </c>
      <c r="O102" s="933" t="str">
        <f t="shared" si="33"/>
        <v/>
      </c>
      <c r="P102" s="933"/>
      <c r="Q102" s="933" t="str">
        <f t="shared" si="34"/>
        <v/>
      </c>
      <c r="R102" s="873"/>
      <c r="S102" s="934" t="str">
        <f t="shared" si="23"/>
        <v/>
      </c>
      <c r="T102" s="922" t="str">
        <f t="shared" si="35"/>
        <v/>
      </c>
      <c r="U102" s="1040" t="str">
        <f t="shared" si="36"/>
        <v/>
      </c>
      <c r="V102" s="469"/>
      <c r="W102" s="24"/>
      <c r="Z102" s="1013" t="str">
        <f t="shared" si="24"/>
        <v/>
      </c>
      <c r="AA102" s="1014">
        <f>+tab!$C$156</f>
        <v>0.62</v>
      </c>
      <c r="AB102" s="1015" t="e">
        <f t="shared" si="37"/>
        <v>#VALUE!</v>
      </c>
      <c r="AC102" s="1015" t="e">
        <f t="shared" si="38"/>
        <v>#VALUE!</v>
      </c>
      <c r="AD102" s="1015" t="e">
        <f t="shared" si="39"/>
        <v>#VALUE!</v>
      </c>
      <c r="AE102" s="993" t="e">
        <f t="shared" si="25"/>
        <v>#VALUE!</v>
      </c>
      <c r="AF102" s="993">
        <f t="shared" si="26"/>
        <v>0</v>
      </c>
      <c r="AG102" s="1016">
        <f>IF(I102&gt;8,tab!C$157,tab!C$160)</f>
        <v>0.5</v>
      </c>
      <c r="AH102" s="993">
        <f t="shared" si="27"/>
        <v>0</v>
      </c>
      <c r="AI102" s="993">
        <f t="shared" si="28"/>
        <v>0</v>
      </c>
      <c r="AK102" s="198"/>
      <c r="AM102" s="39"/>
      <c r="AN102" s="39"/>
    </row>
    <row r="103" spans="2:40" ht="13.7" customHeight="1" x14ac:dyDescent="0.2">
      <c r="B103" s="20"/>
      <c r="C103" s="35"/>
      <c r="D103" s="175" t="str">
        <f t="shared" si="58"/>
        <v/>
      </c>
      <c r="E103" s="175" t="str">
        <f t="shared" si="58"/>
        <v/>
      </c>
      <c r="F103" s="175" t="str">
        <f t="shared" si="58"/>
        <v/>
      </c>
      <c r="G103" s="38" t="str">
        <f t="shared" si="29"/>
        <v/>
      </c>
      <c r="H103" s="176" t="str">
        <f t="shared" si="30"/>
        <v/>
      </c>
      <c r="I103" s="38" t="str">
        <f t="shared" si="31"/>
        <v/>
      </c>
      <c r="J103" s="177" t="str">
        <f t="shared" si="21"/>
        <v/>
      </c>
      <c r="K103" s="178" t="str">
        <f t="shared" si="59"/>
        <v/>
      </c>
      <c r="L103" s="873"/>
      <c r="M103" s="870">
        <f t="shared" ref="M103:N103" si="65">IF(M41="",0,M41)</f>
        <v>0</v>
      </c>
      <c r="N103" s="870">
        <f t="shared" si="65"/>
        <v>0</v>
      </c>
      <c r="O103" s="933" t="str">
        <f t="shared" si="33"/>
        <v/>
      </c>
      <c r="P103" s="933"/>
      <c r="Q103" s="933" t="str">
        <f t="shared" si="34"/>
        <v/>
      </c>
      <c r="R103" s="873"/>
      <c r="S103" s="934" t="str">
        <f t="shared" si="23"/>
        <v/>
      </c>
      <c r="T103" s="922" t="str">
        <f t="shared" si="35"/>
        <v/>
      </c>
      <c r="U103" s="1040" t="str">
        <f t="shared" si="36"/>
        <v/>
      </c>
      <c r="V103" s="469"/>
      <c r="W103" s="24"/>
      <c r="Z103" s="1013" t="str">
        <f t="shared" si="24"/>
        <v/>
      </c>
      <c r="AA103" s="1014">
        <f>+tab!$C$156</f>
        <v>0.62</v>
      </c>
      <c r="AB103" s="1015" t="e">
        <f t="shared" si="37"/>
        <v>#VALUE!</v>
      </c>
      <c r="AC103" s="1015" t="e">
        <f t="shared" si="38"/>
        <v>#VALUE!</v>
      </c>
      <c r="AD103" s="1015" t="e">
        <f t="shared" si="39"/>
        <v>#VALUE!</v>
      </c>
      <c r="AE103" s="993" t="e">
        <f t="shared" si="25"/>
        <v>#VALUE!</v>
      </c>
      <c r="AF103" s="993">
        <f t="shared" si="26"/>
        <v>0</v>
      </c>
      <c r="AG103" s="1016">
        <f>IF(I103&gt;8,tab!C$157,tab!C$160)</f>
        <v>0.5</v>
      </c>
      <c r="AH103" s="993">
        <f t="shared" si="27"/>
        <v>0</v>
      </c>
      <c r="AI103" s="993">
        <f t="shared" si="28"/>
        <v>0</v>
      </c>
      <c r="AK103" s="198"/>
      <c r="AM103" s="39"/>
      <c r="AN103" s="39"/>
    </row>
    <row r="104" spans="2:40" ht="13.7" customHeight="1" x14ac:dyDescent="0.2">
      <c r="B104" s="20"/>
      <c r="C104" s="35"/>
      <c r="D104" s="175" t="str">
        <f t="shared" si="58"/>
        <v/>
      </c>
      <c r="E104" s="175" t="str">
        <f t="shared" si="58"/>
        <v/>
      </c>
      <c r="F104" s="175" t="str">
        <f t="shared" si="58"/>
        <v/>
      </c>
      <c r="G104" s="38" t="str">
        <f t="shared" si="29"/>
        <v/>
      </c>
      <c r="H104" s="176" t="str">
        <f t="shared" si="30"/>
        <v/>
      </c>
      <c r="I104" s="38" t="str">
        <f t="shared" si="31"/>
        <v/>
      </c>
      <c r="J104" s="177" t="str">
        <f t="shared" si="21"/>
        <v/>
      </c>
      <c r="K104" s="178" t="str">
        <f t="shared" si="59"/>
        <v/>
      </c>
      <c r="L104" s="873"/>
      <c r="M104" s="870">
        <f t="shared" ref="M104:N104" si="66">IF(M42="",0,M42)</f>
        <v>0</v>
      </c>
      <c r="N104" s="870">
        <f t="shared" si="66"/>
        <v>0</v>
      </c>
      <c r="O104" s="933" t="str">
        <f t="shared" si="33"/>
        <v/>
      </c>
      <c r="P104" s="933"/>
      <c r="Q104" s="933" t="str">
        <f t="shared" si="34"/>
        <v/>
      </c>
      <c r="R104" s="873"/>
      <c r="S104" s="934" t="str">
        <f t="shared" si="23"/>
        <v/>
      </c>
      <c r="T104" s="922" t="str">
        <f t="shared" si="35"/>
        <v/>
      </c>
      <c r="U104" s="1040" t="str">
        <f t="shared" si="36"/>
        <v/>
      </c>
      <c r="V104" s="469"/>
      <c r="W104" s="24"/>
      <c r="Z104" s="1013" t="str">
        <f t="shared" si="24"/>
        <v/>
      </c>
      <c r="AA104" s="1014">
        <f>+tab!$C$156</f>
        <v>0.62</v>
      </c>
      <c r="AB104" s="1015" t="e">
        <f t="shared" si="37"/>
        <v>#VALUE!</v>
      </c>
      <c r="AC104" s="1015" t="e">
        <f t="shared" si="38"/>
        <v>#VALUE!</v>
      </c>
      <c r="AD104" s="1015" t="e">
        <f t="shared" si="39"/>
        <v>#VALUE!</v>
      </c>
      <c r="AE104" s="993" t="e">
        <f t="shared" si="25"/>
        <v>#VALUE!</v>
      </c>
      <c r="AF104" s="993">
        <f t="shared" si="26"/>
        <v>0</v>
      </c>
      <c r="AG104" s="1016">
        <f>IF(I104&gt;8,tab!C$157,tab!C$160)</f>
        <v>0.5</v>
      </c>
      <c r="AH104" s="993">
        <f t="shared" si="27"/>
        <v>0</v>
      </c>
      <c r="AI104" s="993">
        <f t="shared" si="28"/>
        <v>0</v>
      </c>
      <c r="AK104" s="198"/>
      <c r="AM104" s="39"/>
      <c r="AN104" s="39"/>
    </row>
    <row r="105" spans="2:40" ht="13.7" customHeight="1" x14ac:dyDescent="0.2">
      <c r="B105" s="20"/>
      <c r="C105" s="35"/>
      <c r="D105" s="175" t="str">
        <f t="shared" si="58"/>
        <v/>
      </c>
      <c r="E105" s="175" t="str">
        <f t="shared" si="58"/>
        <v/>
      </c>
      <c r="F105" s="175" t="str">
        <f t="shared" si="58"/>
        <v/>
      </c>
      <c r="G105" s="38" t="str">
        <f t="shared" si="29"/>
        <v/>
      </c>
      <c r="H105" s="176" t="str">
        <f t="shared" si="30"/>
        <v/>
      </c>
      <c r="I105" s="38" t="str">
        <f t="shared" si="31"/>
        <v/>
      </c>
      <c r="J105" s="177" t="str">
        <f t="shared" si="21"/>
        <v/>
      </c>
      <c r="K105" s="178" t="str">
        <f t="shared" si="59"/>
        <v/>
      </c>
      <c r="L105" s="873"/>
      <c r="M105" s="870">
        <f t="shared" ref="M105:N105" si="67">IF(M43="",0,M43)</f>
        <v>0</v>
      </c>
      <c r="N105" s="870">
        <f t="shared" si="67"/>
        <v>0</v>
      </c>
      <c r="O105" s="933" t="str">
        <f t="shared" si="33"/>
        <v/>
      </c>
      <c r="P105" s="933"/>
      <c r="Q105" s="933" t="str">
        <f t="shared" si="34"/>
        <v/>
      </c>
      <c r="R105" s="873"/>
      <c r="S105" s="934" t="str">
        <f t="shared" si="23"/>
        <v/>
      </c>
      <c r="T105" s="922" t="str">
        <f t="shared" si="35"/>
        <v/>
      </c>
      <c r="U105" s="1040" t="str">
        <f t="shared" si="36"/>
        <v/>
      </c>
      <c r="V105" s="469"/>
      <c r="W105" s="24"/>
      <c r="Z105" s="1013" t="str">
        <f t="shared" si="24"/>
        <v/>
      </c>
      <c r="AA105" s="1014">
        <f>+tab!$C$156</f>
        <v>0.62</v>
      </c>
      <c r="AB105" s="1015" t="e">
        <f t="shared" si="37"/>
        <v>#VALUE!</v>
      </c>
      <c r="AC105" s="1015" t="e">
        <f t="shared" si="38"/>
        <v>#VALUE!</v>
      </c>
      <c r="AD105" s="1015" t="e">
        <f t="shared" si="39"/>
        <v>#VALUE!</v>
      </c>
      <c r="AE105" s="993" t="e">
        <f t="shared" si="25"/>
        <v>#VALUE!</v>
      </c>
      <c r="AF105" s="993">
        <f t="shared" si="26"/>
        <v>0</v>
      </c>
      <c r="AG105" s="1016">
        <f>IF(I105&gt;8,tab!C$157,tab!C$160)</f>
        <v>0.5</v>
      </c>
      <c r="AH105" s="993">
        <f t="shared" si="27"/>
        <v>0</v>
      </c>
      <c r="AI105" s="993">
        <f t="shared" si="28"/>
        <v>0</v>
      </c>
      <c r="AK105" s="198"/>
      <c r="AM105" s="39"/>
      <c r="AN105" s="39"/>
    </row>
    <row r="106" spans="2:40" ht="13.7" customHeight="1" x14ac:dyDescent="0.2">
      <c r="B106" s="20"/>
      <c r="C106" s="35"/>
      <c r="D106" s="175" t="str">
        <f t="shared" si="58"/>
        <v/>
      </c>
      <c r="E106" s="175" t="str">
        <f t="shared" si="58"/>
        <v/>
      </c>
      <c r="F106" s="175" t="str">
        <f t="shared" si="58"/>
        <v/>
      </c>
      <c r="G106" s="38" t="str">
        <f t="shared" si="29"/>
        <v/>
      </c>
      <c r="H106" s="176" t="str">
        <f t="shared" si="30"/>
        <v/>
      </c>
      <c r="I106" s="38" t="str">
        <f t="shared" si="31"/>
        <v/>
      </c>
      <c r="J106" s="177" t="str">
        <f t="shared" si="21"/>
        <v/>
      </c>
      <c r="K106" s="178" t="str">
        <f t="shared" si="59"/>
        <v/>
      </c>
      <c r="L106" s="873"/>
      <c r="M106" s="870">
        <f t="shared" ref="M106:N106" si="68">IF(M44="",0,M44)</f>
        <v>0</v>
      </c>
      <c r="N106" s="870">
        <f t="shared" si="68"/>
        <v>0</v>
      </c>
      <c r="O106" s="933" t="str">
        <f t="shared" si="33"/>
        <v/>
      </c>
      <c r="P106" s="933"/>
      <c r="Q106" s="933" t="str">
        <f t="shared" si="34"/>
        <v/>
      </c>
      <c r="R106" s="873"/>
      <c r="S106" s="934" t="str">
        <f t="shared" si="23"/>
        <v/>
      </c>
      <c r="T106" s="922" t="str">
        <f t="shared" si="35"/>
        <v/>
      </c>
      <c r="U106" s="1040" t="str">
        <f t="shared" si="36"/>
        <v/>
      </c>
      <c r="V106" s="469"/>
      <c r="W106" s="24"/>
      <c r="Z106" s="1013" t="str">
        <f t="shared" si="24"/>
        <v/>
      </c>
      <c r="AA106" s="1014">
        <f>+tab!$C$156</f>
        <v>0.62</v>
      </c>
      <c r="AB106" s="1015" t="e">
        <f t="shared" si="37"/>
        <v>#VALUE!</v>
      </c>
      <c r="AC106" s="1015" t="e">
        <f t="shared" si="38"/>
        <v>#VALUE!</v>
      </c>
      <c r="AD106" s="1015" t="e">
        <f t="shared" si="39"/>
        <v>#VALUE!</v>
      </c>
      <c r="AE106" s="993" t="e">
        <f t="shared" si="25"/>
        <v>#VALUE!</v>
      </c>
      <c r="AF106" s="993">
        <f t="shared" si="26"/>
        <v>0</v>
      </c>
      <c r="AG106" s="1016">
        <f>IF(I106&gt;8,tab!C$157,tab!C$160)</f>
        <v>0.5</v>
      </c>
      <c r="AH106" s="993">
        <f t="shared" si="27"/>
        <v>0</v>
      </c>
      <c r="AI106" s="993">
        <f t="shared" si="28"/>
        <v>0</v>
      </c>
      <c r="AK106" s="198"/>
      <c r="AM106" s="39"/>
      <c r="AN106" s="39"/>
    </row>
    <row r="107" spans="2:40" ht="13.7" customHeight="1" x14ac:dyDescent="0.2">
      <c r="B107" s="20"/>
      <c r="C107" s="35"/>
      <c r="D107" s="175" t="str">
        <f t="shared" si="58"/>
        <v/>
      </c>
      <c r="E107" s="175" t="str">
        <f t="shared" si="58"/>
        <v/>
      </c>
      <c r="F107" s="175" t="str">
        <f t="shared" si="58"/>
        <v/>
      </c>
      <c r="G107" s="38" t="str">
        <f t="shared" si="29"/>
        <v/>
      </c>
      <c r="H107" s="176" t="str">
        <f t="shared" si="30"/>
        <v/>
      </c>
      <c r="I107" s="38" t="str">
        <f t="shared" si="31"/>
        <v/>
      </c>
      <c r="J107" s="177" t="str">
        <f t="shared" si="21"/>
        <v/>
      </c>
      <c r="K107" s="178" t="str">
        <f t="shared" si="59"/>
        <v/>
      </c>
      <c r="L107" s="873"/>
      <c r="M107" s="870">
        <f t="shared" ref="M107:N107" si="69">IF(M45="",0,M45)</f>
        <v>0</v>
      </c>
      <c r="N107" s="870">
        <f t="shared" si="69"/>
        <v>0</v>
      </c>
      <c r="O107" s="933" t="str">
        <f t="shared" si="33"/>
        <v/>
      </c>
      <c r="P107" s="933"/>
      <c r="Q107" s="933" t="str">
        <f t="shared" si="34"/>
        <v/>
      </c>
      <c r="R107" s="873"/>
      <c r="S107" s="934" t="str">
        <f t="shared" si="23"/>
        <v/>
      </c>
      <c r="T107" s="922" t="str">
        <f t="shared" si="35"/>
        <v/>
      </c>
      <c r="U107" s="1040" t="str">
        <f t="shared" si="36"/>
        <v/>
      </c>
      <c r="V107" s="469"/>
      <c r="W107" s="24"/>
      <c r="Z107" s="1013" t="str">
        <f t="shared" si="24"/>
        <v/>
      </c>
      <c r="AA107" s="1014">
        <f>+tab!$C$156</f>
        <v>0.62</v>
      </c>
      <c r="AB107" s="1015" t="e">
        <f t="shared" si="37"/>
        <v>#VALUE!</v>
      </c>
      <c r="AC107" s="1015" t="e">
        <f t="shared" si="38"/>
        <v>#VALUE!</v>
      </c>
      <c r="AD107" s="1015" t="e">
        <f t="shared" si="39"/>
        <v>#VALUE!</v>
      </c>
      <c r="AE107" s="993" t="e">
        <f t="shared" si="25"/>
        <v>#VALUE!</v>
      </c>
      <c r="AF107" s="993">
        <f t="shared" si="26"/>
        <v>0</v>
      </c>
      <c r="AG107" s="1016">
        <f>IF(I107&gt;8,tab!C$157,tab!C$160)</f>
        <v>0.5</v>
      </c>
      <c r="AH107" s="993">
        <f t="shared" si="27"/>
        <v>0</v>
      </c>
      <c r="AI107" s="993">
        <f t="shared" si="28"/>
        <v>0</v>
      </c>
      <c r="AK107" s="198"/>
      <c r="AM107" s="39"/>
      <c r="AN107" s="39"/>
    </row>
    <row r="108" spans="2:40" ht="13.7" customHeight="1" x14ac:dyDescent="0.2">
      <c r="B108" s="20"/>
      <c r="C108" s="35"/>
      <c r="D108" s="175" t="str">
        <f t="shared" si="58"/>
        <v/>
      </c>
      <c r="E108" s="175" t="str">
        <f t="shared" si="58"/>
        <v/>
      </c>
      <c r="F108" s="175" t="str">
        <f t="shared" si="58"/>
        <v/>
      </c>
      <c r="G108" s="38" t="str">
        <f t="shared" si="29"/>
        <v/>
      </c>
      <c r="H108" s="176" t="str">
        <f t="shared" si="30"/>
        <v/>
      </c>
      <c r="I108" s="38" t="str">
        <f t="shared" si="31"/>
        <v/>
      </c>
      <c r="J108" s="177" t="str">
        <f t="shared" si="21"/>
        <v/>
      </c>
      <c r="K108" s="178" t="str">
        <f t="shared" si="59"/>
        <v/>
      </c>
      <c r="L108" s="873"/>
      <c r="M108" s="870">
        <f t="shared" ref="M108:N108" si="70">IF(M46="",0,M46)</f>
        <v>0</v>
      </c>
      <c r="N108" s="870">
        <f t="shared" si="70"/>
        <v>0</v>
      </c>
      <c r="O108" s="933" t="str">
        <f t="shared" si="33"/>
        <v/>
      </c>
      <c r="P108" s="933"/>
      <c r="Q108" s="933" t="str">
        <f t="shared" si="34"/>
        <v/>
      </c>
      <c r="R108" s="873"/>
      <c r="S108" s="934" t="str">
        <f t="shared" si="23"/>
        <v/>
      </c>
      <c r="T108" s="922" t="str">
        <f t="shared" si="35"/>
        <v/>
      </c>
      <c r="U108" s="1040" t="str">
        <f t="shared" si="36"/>
        <v/>
      </c>
      <c r="V108" s="469"/>
      <c r="W108" s="24"/>
      <c r="Z108" s="1013" t="str">
        <f t="shared" si="24"/>
        <v/>
      </c>
      <c r="AA108" s="1014">
        <f>+tab!$C$156</f>
        <v>0.62</v>
      </c>
      <c r="AB108" s="1015" t="e">
        <f t="shared" si="37"/>
        <v>#VALUE!</v>
      </c>
      <c r="AC108" s="1015" t="e">
        <f t="shared" si="38"/>
        <v>#VALUE!</v>
      </c>
      <c r="AD108" s="1015" t="e">
        <f t="shared" si="39"/>
        <v>#VALUE!</v>
      </c>
      <c r="AE108" s="993" t="e">
        <f t="shared" si="25"/>
        <v>#VALUE!</v>
      </c>
      <c r="AF108" s="993">
        <f t="shared" si="26"/>
        <v>0</v>
      </c>
      <c r="AG108" s="1016">
        <f>IF(I108&gt;8,tab!C$157,tab!C$160)</f>
        <v>0.5</v>
      </c>
      <c r="AH108" s="993">
        <f t="shared" si="27"/>
        <v>0</v>
      </c>
      <c r="AI108" s="993">
        <f t="shared" si="28"/>
        <v>0</v>
      </c>
      <c r="AK108" s="198"/>
      <c r="AM108" s="39"/>
      <c r="AN108" s="39"/>
    </row>
    <row r="109" spans="2:40" ht="13.7" customHeight="1" x14ac:dyDescent="0.2">
      <c r="B109" s="20"/>
      <c r="C109" s="35"/>
      <c r="D109" s="175" t="str">
        <f t="shared" si="58"/>
        <v/>
      </c>
      <c r="E109" s="175" t="str">
        <f t="shared" si="58"/>
        <v/>
      </c>
      <c r="F109" s="175" t="str">
        <f t="shared" si="58"/>
        <v/>
      </c>
      <c r="G109" s="38" t="str">
        <f t="shared" si="29"/>
        <v/>
      </c>
      <c r="H109" s="176" t="str">
        <f t="shared" si="30"/>
        <v/>
      </c>
      <c r="I109" s="38" t="str">
        <f t="shared" si="31"/>
        <v/>
      </c>
      <c r="J109" s="177" t="str">
        <f t="shared" si="21"/>
        <v/>
      </c>
      <c r="K109" s="178" t="str">
        <f t="shared" si="59"/>
        <v/>
      </c>
      <c r="L109" s="873"/>
      <c r="M109" s="870">
        <f t="shared" ref="M109:N109" si="71">IF(M47="",0,M47)</f>
        <v>0</v>
      </c>
      <c r="N109" s="870">
        <f t="shared" si="71"/>
        <v>0</v>
      </c>
      <c r="O109" s="933" t="str">
        <f t="shared" si="33"/>
        <v/>
      </c>
      <c r="P109" s="933"/>
      <c r="Q109" s="933" t="str">
        <f t="shared" si="34"/>
        <v/>
      </c>
      <c r="R109" s="873"/>
      <c r="S109" s="934" t="str">
        <f t="shared" si="23"/>
        <v/>
      </c>
      <c r="T109" s="922" t="str">
        <f t="shared" si="35"/>
        <v/>
      </c>
      <c r="U109" s="1040" t="str">
        <f t="shared" si="36"/>
        <v/>
      </c>
      <c r="V109" s="469"/>
      <c r="W109" s="24"/>
      <c r="Z109" s="1013" t="str">
        <f t="shared" si="24"/>
        <v/>
      </c>
      <c r="AA109" s="1014">
        <f>+tab!$C$156</f>
        <v>0.62</v>
      </c>
      <c r="AB109" s="1015" t="e">
        <f t="shared" si="37"/>
        <v>#VALUE!</v>
      </c>
      <c r="AC109" s="1015" t="e">
        <f t="shared" si="38"/>
        <v>#VALUE!</v>
      </c>
      <c r="AD109" s="1015" t="e">
        <f t="shared" si="39"/>
        <v>#VALUE!</v>
      </c>
      <c r="AE109" s="993" t="e">
        <f t="shared" si="25"/>
        <v>#VALUE!</v>
      </c>
      <c r="AF109" s="993">
        <f t="shared" si="26"/>
        <v>0</v>
      </c>
      <c r="AG109" s="1016">
        <f>IF(I109&gt;8,tab!C$157,tab!C$160)</f>
        <v>0.5</v>
      </c>
      <c r="AH109" s="993">
        <f t="shared" si="27"/>
        <v>0</v>
      </c>
      <c r="AI109" s="993">
        <f t="shared" si="28"/>
        <v>0</v>
      </c>
      <c r="AK109" s="198"/>
      <c r="AM109" s="39"/>
      <c r="AN109" s="39"/>
    </row>
    <row r="110" spans="2:40" ht="13.7" customHeight="1" x14ac:dyDescent="0.2">
      <c r="B110" s="20"/>
      <c r="C110" s="35"/>
      <c r="D110" s="175" t="str">
        <f t="shared" si="58"/>
        <v/>
      </c>
      <c r="E110" s="175" t="str">
        <f t="shared" si="58"/>
        <v/>
      </c>
      <c r="F110" s="175" t="str">
        <f t="shared" si="58"/>
        <v/>
      </c>
      <c r="G110" s="38" t="str">
        <f t="shared" si="29"/>
        <v/>
      </c>
      <c r="H110" s="176" t="str">
        <f t="shared" si="30"/>
        <v/>
      </c>
      <c r="I110" s="38" t="str">
        <f t="shared" si="31"/>
        <v/>
      </c>
      <c r="J110" s="177" t="str">
        <f t="shared" ref="J110:J127" si="72">IF(E110="","",IF(J48+1&gt;VLOOKUP(I110,Schaal2014,22,FALSE),J48,J48+1))</f>
        <v/>
      </c>
      <c r="K110" s="178" t="str">
        <f t="shared" si="59"/>
        <v/>
      </c>
      <c r="L110" s="873"/>
      <c r="M110" s="870">
        <f t="shared" ref="M110:N110" si="73">IF(M48="",0,M48)</f>
        <v>0</v>
      </c>
      <c r="N110" s="870">
        <f t="shared" si="73"/>
        <v>0</v>
      </c>
      <c r="O110" s="933" t="str">
        <f t="shared" si="33"/>
        <v/>
      </c>
      <c r="P110" s="933"/>
      <c r="Q110" s="933" t="str">
        <f t="shared" si="34"/>
        <v/>
      </c>
      <c r="R110" s="873"/>
      <c r="S110" s="934" t="str">
        <f t="shared" ref="S110:S127" si="74">IF(K110="","",(1659*K110-Q110)*AC110)</f>
        <v/>
      </c>
      <c r="T110" s="922" t="str">
        <f t="shared" si="35"/>
        <v/>
      </c>
      <c r="U110" s="1040" t="str">
        <f t="shared" si="36"/>
        <v/>
      </c>
      <c r="V110" s="469"/>
      <c r="W110" s="24"/>
      <c r="Z110" s="1013" t="str">
        <f t="shared" ref="Z110:Z127" si="75">IF(I110="","",VLOOKUP(I110,Schaal2014,J110+1,FALSE))</f>
        <v/>
      </c>
      <c r="AA110" s="1014">
        <f>+tab!$C$156</f>
        <v>0.62</v>
      </c>
      <c r="AB110" s="1015" t="e">
        <f t="shared" si="37"/>
        <v>#VALUE!</v>
      </c>
      <c r="AC110" s="1015" t="e">
        <f t="shared" si="38"/>
        <v>#VALUE!</v>
      </c>
      <c r="AD110" s="1015" t="e">
        <f t="shared" si="39"/>
        <v>#VALUE!</v>
      </c>
      <c r="AE110" s="993" t="e">
        <f t="shared" ref="AE110:AE127" si="76">O110+P110</f>
        <v>#VALUE!</v>
      </c>
      <c r="AF110" s="993">
        <f t="shared" ref="AF110:AF127" si="77">M110+N110</f>
        <v>0</v>
      </c>
      <c r="AG110" s="1016">
        <f>IF(I110&gt;8,tab!C$157,tab!C$160)</f>
        <v>0.5</v>
      </c>
      <c r="AH110" s="993">
        <f t="shared" ref="AH110:AH127" si="78">IF(G110&lt;25,0,IF(G110=25,25,IF(G110&lt;40,0,IF(G110=40,40,IF(G110&gt;=40,0)))))</f>
        <v>0</v>
      </c>
      <c r="AI110" s="993">
        <f t="shared" ref="AI110:AI127" si="79">IF(AH110=25,Z110*1.08*K110/2,IF(AH110=40,Z110*1.08*K110,IF(AH110=0,0)))</f>
        <v>0</v>
      </c>
      <c r="AK110" s="198"/>
      <c r="AM110" s="39"/>
      <c r="AN110" s="39"/>
    </row>
    <row r="111" spans="2:40" ht="13.7" customHeight="1" x14ac:dyDescent="0.2">
      <c r="B111" s="20"/>
      <c r="C111" s="35"/>
      <c r="D111" s="175" t="str">
        <f t="shared" si="58"/>
        <v/>
      </c>
      <c r="E111" s="175" t="str">
        <f t="shared" si="58"/>
        <v/>
      </c>
      <c r="F111" s="175" t="str">
        <f t="shared" si="58"/>
        <v/>
      </c>
      <c r="G111" s="38" t="str">
        <f t="shared" si="29"/>
        <v/>
      </c>
      <c r="H111" s="176" t="str">
        <f t="shared" si="30"/>
        <v/>
      </c>
      <c r="I111" s="38" t="str">
        <f t="shared" si="31"/>
        <v/>
      </c>
      <c r="J111" s="177" t="str">
        <f t="shared" si="72"/>
        <v/>
      </c>
      <c r="K111" s="178" t="str">
        <f t="shared" si="59"/>
        <v/>
      </c>
      <c r="L111" s="873"/>
      <c r="M111" s="870">
        <f t="shared" ref="M111:N111" si="80">IF(M49="",0,M49)</f>
        <v>0</v>
      </c>
      <c r="N111" s="870">
        <f t="shared" si="80"/>
        <v>0</v>
      </c>
      <c r="O111" s="933" t="str">
        <f t="shared" si="33"/>
        <v/>
      </c>
      <c r="P111" s="933"/>
      <c r="Q111" s="933" t="str">
        <f t="shared" si="34"/>
        <v/>
      </c>
      <c r="R111" s="873"/>
      <c r="S111" s="934" t="str">
        <f t="shared" si="74"/>
        <v/>
      </c>
      <c r="T111" s="922" t="str">
        <f t="shared" si="35"/>
        <v/>
      </c>
      <c r="U111" s="1040" t="str">
        <f t="shared" si="36"/>
        <v/>
      </c>
      <c r="V111" s="469"/>
      <c r="W111" s="24"/>
      <c r="Z111" s="1013" t="str">
        <f t="shared" si="75"/>
        <v/>
      </c>
      <c r="AA111" s="1014">
        <f>+tab!$C$156</f>
        <v>0.62</v>
      </c>
      <c r="AB111" s="1015" t="e">
        <f t="shared" si="37"/>
        <v>#VALUE!</v>
      </c>
      <c r="AC111" s="1015" t="e">
        <f t="shared" si="38"/>
        <v>#VALUE!</v>
      </c>
      <c r="AD111" s="1015" t="e">
        <f t="shared" si="39"/>
        <v>#VALUE!</v>
      </c>
      <c r="AE111" s="993" t="e">
        <f t="shared" si="76"/>
        <v>#VALUE!</v>
      </c>
      <c r="AF111" s="993">
        <f t="shared" si="77"/>
        <v>0</v>
      </c>
      <c r="AG111" s="1016">
        <f>IF(I111&gt;8,tab!C$157,tab!C$160)</f>
        <v>0.5</v>
      </c>
      <c r="AH111" s="993">
        <f t="shared" si="78"/>
        <v>0</v>
      </c>
      <c r="AI111" s="993">
        <f t="shared" si="79"/>
        <v>0</v>
      </c>
      <c r="AK111" s="198"/>
      <c r="AM111" s="39"/>
      <c r="AN111" s="39"/>
    </row>
    <row r="112" spans="2:40" ht="13.7" customHeight="1" x14ac:dyDescent="0.2">
      <c r="B112" s="20"/>
      <c r="C112" s="35"/>
      <c r="D112" s="175" t="str">
        <f t="shared" si="58"/>
        <v/>
      </c>
      <c r="E112" s="175" t="str">
        <f t="shared" si="58"/>
        <v/>
      </c>
      <c r="F112" s="175" t="str">
        <f t="shared" si="58"/>
        <v/>
      </c>
      <c r="G112" s="38" t="str">
        <f t="shared" si="29"/>
        <v/>
      </c>
      <c r="H112" s="176" t="str">
        <f t="shared" si="30"/>
        <v/>
      </c>
      <c r="I112" s="38" t="str">
        <f t="shared" si="31"/>
        <v/>
      </c>
      <c r="J112" s="177" t="str">
        <f t="shared" si="72"/>
        <v/>
      </c>
      <c r="K112" s="178" t="str">
        <f t="shared" si="59"/>
        <v/>
      </c>
      <c r="L112" s="873"/>
      <c r="M112" s="870">
        <f t="shared" ref="M112:N112" si="81">IF(M50="",0,M50)</f>
        <v>0</v>
      </c>
      <c r="N112" s="870">
        <f t="shared" si="81"/>
        <v>0</v>
      </c>
      <c r="O112" s="933" t="str">
        <f t="shared" si="33"/>
        <v/>
      </c>
      <c r="P112" s="933"/>
      <c r="Q112" s="933" t="str">
        <f t="shared" si="34"/>
        <v/>
      </c>
      <c r="R112" s="873"/>
      <c r="S112" s="934" t="str">
        <f t="shared" si="74"/>
        <v/>
      </c>
      <c r="T112" s="922" t="str">
        <f t="shared" si="35"/>
        <v/>
      </c>
      <c r="U112" s="1040" t="str">
        <f t="shared" si="36"/>
        <v/>
      </c>
      <c r="V112" s="469"/>
      <c r="W112" s="24"/>
      <c r="Z112" s="1013" t="str">
        <f t="shared" si="75"/>
        <v/>
      </c>
      <c r="AA112" s="1014">
        <f>+tab!$C$156</f>
        <v>0.62</v>
      </c>
      <c r="AB112" s="1015" t="e">
        <f t="shared" si="37"/>
        <v>#VALUE!</v>
      </c>
      <c r="AC112" s="1015" t="e">
        <f t="shared" si="38"/>
        <v>#VALUE!</v>
      </c>
      <c r="AD112" s="1015" t="e">
        <f t="shared" si="39"/>
        <v>#VALUE!</v>
      </c>
      <c r="AE112" s="993" t="e">
        <f t="shared" si="76"/>
        <v>#VALUE!</v>
      </c>
      <c r="AF112" s="993">
        <f t="shared" si="77"/>
        <v>0</v>
      </c>
      <c r="AG112" s="1016">
        <f>IF(I112&gt;8,tab!C$157,tab!C$160)</f>
        <v>0.5</v>
      </c>
      <c r="AH112" s="993">
        <f t="shared" si="78"/>
        <v>0</v>
      </c>
      <c r="AI112" s="993">
        <f t="shared" si="79"/>
        <v>0</v>
      </c>
      <c r="AK112" s="198"/>
      <c r="AM112" s="39"/>
      <c r="AN112" s="39"/>
    </row>
    <row r="113" spans="2:40" ht="13.7" customHeight="1" x14ac:dyDescent="0.2">
      <c r="B113" s="20"/>
      <c r="C113" s="35"/>
      <c r="D113" s="175" t="str">
        <f t="shared" si="58"/>
        <v/>
      </c>
      <c r="E113" s="175" t="str">
        <f t="shared" si="58"/>
        <v/>
      </c>
      <c r="F113" s="175" t="str">
        <f t="shared" si="58"/>
        <v/>
      </c>
      <c r="G113" s="38" t="str">
        <f t="shared" si="29"/>
        <v/>
      </c>
      <c r="H113" s="176" t="str">
        <f t="shared" si="30"/>
        <v/>
      </c>
      <c r="I113" s="38" t="str">
        <f t="shared" si="31"/>
        <v/>
      </c>
      <c r="J113" s="177" t="str">
        <f t="shared" si="72"/>
        <v/>
      </c>
      <c r="K113" s="178" t="str">
        <f t="shared" si="59"/>
        <v/>
      </c>
      <c r="L113" s="873"/>
      <c r="M113" s="870">
        <f t="shared" ref="M113:N113" si="82">IF(M51="",0,M51)</f>
        <v>0</v>
      </c>
      <c r="N113" s="870">
        <f t="shared" si="82"/>
        <v>0</v>
      </c>
      <c r="O113" s="933" t="str">
        <f t="shared" si="33"/>
        <v/>
      </c>
      <c r="P113" s="933"/>
      <c r="Q113" s="933" t="str">
        <f t="shared" si="34"/>
        <v/>
      </c>
      <c r="R113" s="873"/>
      <c r="S113" s="934" t="str">
        <f t="shared" si="74"/>
        <v/>
      </c>
      <c r="T113" s="922" t="str">
        <f t="shared" si="35"/>
        <v/>
      </c>
      <c r="U113" s="1040" t="str">
        <f t="shared" si="36"/>
        <v/>
      </c>
      <c r="V113" s="469"/>
      <c r="W113" s="24"/>
      <c r="Z113" s="1013" t="str">
        <f t="shared" si="75"/>
        <v/>
      </c>
      <c r="AA113" s="1014">
        <f>+tab!$C$156</f>
        <v>0.62</v>
      </c>
      <c r="AB113" s="1015" t="e">
        <f t="shared" si="37"/>
        <v>#VALUE!</v>
      </c>
      <c r="AC113" s="1015" t="e">
        <f t="shared" si="38"/>
        <v>#VALUE!</v>
      </c>
      <c r="AD113" s="1015" t="e">
        <f t="shared" si="39"/>
        <v>#VALUE!</v>
      </c>
      <c r="AE113" s="993" t="e">
        <f t="shared" si="76"/>
        <v>#VALUE!</v>
      </c>
      <c r="AF113" s="993">
        <f t="shared" si="77"/>
        <v>0</v>
      </c>
      <c r="AG113" s="1016">
        <f>IF(I113&gt;8,tab!C$157,tab!C$160)</f>
        <v>0.5</v>
      </c>
      <c r="AH113" s="993">
        <f t="shared" si="78"/>
        <v>0</v>
      </c>
      <c r="AI113" s="993">
        <f t="shared" si="79"/>
        <v>0</v>
      </c>
      <c r="AK113" s="198"/>
      <c r="AM113" s="39"/>
      <c r="AN113" s="39"/>
    </row>
    <row r="114" spans="2:40" ht="13.7" customHeight="1" x14ac:dyDescent="0.2">
      <c r="B114" s="20"/>
      <c r="C114" s="35"/>
      <c r="D114" s="175" t="str">
        <f t="shared" si="58"/>
        <v/>
      </c>
      <c r="E114" s="175" t="str">
        <f t="shared" si="58"/>
        <v/>
      </c>
      <c r="F114" s="175" t="str">
        <f t="shared" si="58"/>
        <v/>
      </c>
      <c r="G114" s="38" t="str">
        <f t="shared" si="29"/>
        <v/>
      </c>
      <c r="H114" s="176" t="str">
        <f t="shared" si="30"/>
        <v/>
      </c>
      <c r="I114" s="38" t="str">
        <f t="shared" si="31"/>
        <v/>
      </c>
      <c r="J114" s="177" t="str">
        <f t="shared" si="72"/>
        <v/>
      </c>
      <c r="K114" s="178" t="str">
        <f t="shared" si="59"/>
        <v/>
      </c>
      <c r="L114" s="873"/>
      <c r="M114" s="870">
        <f t="shared" ref="M114:N114" si="83">IF(M52="",0,M52)</f>
        <v>0</v>
      </c>
      <c r="N114" s="870">
        <f t="shared" si="83"/>
        <v>0</v>
      </c>
      <c r="O114" s="933" t="str">
        <f t="shared" si="33"/>
        <v/>
      </c>
      <c r="P114" s="933"/>
      <c r="Q114" s="933" t="str">
        <f t="shared" si="34"/>
        <v/>
      </c>
      <c r="R114" s="873"/>
      <c r="S114" s="934" t="str">
        <f t="shared" si="74"/>
        <v/>
      </c>
      <c r="T114" s="922" t="str">
        <f t="shared" si="35"/>
        <v/>
      </c>
      <c r="U114" s="1040" t="str">
        <f t="shared" si="36"/>
        <v/>
      </c>
      <c r="V114" s="469"/>
      <c r="W114" s="24"/>
      <c r="Z114" s="1013" t="str">
        <f t="shared" si="75"/>
        <v/>
      </c>
      <c r="AA114" s="1014">
        <f>+tab!$C$156</f>
        <v>0.62</v>
      </c>
      <c r="AB114" s="1015" t="e">
        <f t="shared" si="37"/>
        <v>#VALUE!</v>
      </c>
      <c r="AC114" s="1015" t="e">
        <f t="shared" si="38"/>
        <v>#VALUE!</v>
      </c>
      <c r="AD114" s="1015" t="e">
        <f t="shared" si="39"/>
        <v>#VALUE!</v>
      </c>
      <c r="AE114" s="993" t="e">
        <f t="shared" si="76"/>
        <v>#VALUE!</v>
      </c>
      <c r="AF114" s="993">
        <f t="shared" si="77"/>
        <v>0</v>
      </c>
      <c r="AG114" s="1016">
        <f>IF(I114&gt;8,tab!C$157,tab!C$160)</f>
        <v>0.5</v>
      </c>
      <c r="AH114" s="993">
        <f t="shared" si="78"/>
        <v>0</v>
      </c>
      <c r="AI114" s="993">
        <f t="shared" si="79"/>
        <v>0</v>
      </c>
      <c r="AK114" s="198"/>
      <c r="AM114" s="39"/>
      <c r="AN114" s="39"/>
    </row>
    <row r="115" spans="2:40" ht="13.7" customHeight="1" x14ac:dyDescent="0.2">
      <c r="B115" s="20"/>
      <c r="C115" s="35"/>
      <c r="D115" s="175" t="str">
        <f t="shared" si="58"/>
        <v/>
      </c>
      <c r="E115" s="175" t="str">
        <f t="shared" si="58"/>
        <v/>
      </c>
      <c r="F115" s="175" t="str">
        <f t="shared" si="58"/>
        <v/>
      </c>
      <c r="G115" s="38" t="str">
        <f t="shared" si="29"/>
        <v/>
      </c>
      <c r="H115" s="176" t="str">
        <f t="shared" si="30"/>
        <v/>
      </c>
      <c r="I115" s="38" t="str">
        <f t="shared" si="31"/>
        <v/>
      </c>
      <c r="J115" s="177" t="str">
        <f t="shared" si="72"/>
        <v/>
      </c>
      <c r="K115" s="178" t="str">
        <f t="shared" si="59"/>
        <v/>
      </c>
      <c r="L115" s="873"/>
      <c r="M115" s="870">
        <f t="shared" ref="M115:N115" si="84">IF(M53="",0,M53)</f>
        <v>0</v>
      </c>
      <c r="N115" s="870">
        <f t="shared" si="84"/>
        <v>0</v>
      </c>
      <c r="O115" s="933" t="str">
        <f t="shared" si="33"/>
        <v/>
      </c>
      <c r="P115" s="933"/>
      <c r="Q115" s="933" t="str">
        <f t="shared" si="34"/>
        <v/>
      </c>
      <c r="R115" s="873"/>
      <c r="S115" s="934" t="str">
        <f t="shared" si="74"/>
        <v/>
      </c>
      <c r="T115" s="922" t="str">
        <f t="shared" si="35"/>
        <v/>
      </c>
      <c r="U115" s="1040" t="str">
        <f t="shared" si="36"/>
        <v/>
      </c>
      <c r="V115" s="469"/>
      <c r="W115" s="24"/>
      <c r="Z115" s="1013" t="str">
        <f t="shared" si="75"/>
        <v/>
      </c>
      <c r="AA115" s="1014">
        <f>+tab!$C$156</f>
        <v>0.62</v>
      </c>
      <c r="AB115" s="1015" t="e">
        <f t="shared" si="37"/>
        <v>#VALUE!</v>
      </c>
      <c r="AC115" s="1015" t="e">
        <f t="shared" si="38"/>
        <v>#VALUE!</v>
      </c>
      <c r="AD115" s="1015" t="e">
        <f t="shared" si="39"/>
        <v>#VALUE!</v>
      </c>
      <c r="AE115" s="993" t="e">
        <f t="shared" si="76"/>
        <v>#VALUE!</v>
      </c>
      <c r="AF115" s="993">
        <f t="shared" si="77"/>
        <v>0</v>
      </c>
      <c r="AG115" s="1016">
        <f>IF(I115&gt;8,tab!C$157,tab!C$160)</f>
        <v>0.5</v>
      </c>
      <c r="AH115" s="993">
        <f t="shared" si="78"/>
        <v>0</v>
      </c>
      <c r="AI115" s="993">
        <f t="shared" si="79"/>
        <v>0</v>
      </c>
      <c r="AK115" s="198"/>
      <c r="AM115" s="39"/>
      <c r="AN115" s="39"/>
    </row>
    <row r="116" spans="2:40" ht="13.7" customHeight="1" x14ac:dyDescent="0.2">
      <c r="B116" s="20"/>
      <c r="C116" s="35"/>
      <c r="D116" s="175" t="str">
        <f t="shared" si="58"/>
        <v/>
      </c>
      <c r="E116" s="175" t="str">
        <f t="shared" si="58"/>
        <v/>
      </c>
      <c r="F116" s="175" t="str">
        <f t="shared" si="58"/>
        <v/>
      </c>
      <c r="G116" s="38" t="str">
        <f t="shared" si="29"/>
        <v/>
      </c>
      <c r="H116" s="176" t="str">
        <f t="shared" si="30"/>
        <v/>
      </c>
      <c r="I116" s="38" t="str">
        <f t="shared" si="31"/>
        <v/>
      </c>
      <c r="J116" s="177" t="str">
        <f t="shared" si="72"/>
        <v/>
      </c>
      <c r="K116" s="178" t="str">
        <f t="shared" si="59"/>
        <v/>
      </c>
      <c r="L116" s="873"/>
      <c r="M116" s="870">
        <f t="shared" ref="M116:N116" si="85">IF(M54="",0,M54)</f>
        <v>0</v>
      </c>
      <c r="N116" s="870">
        <f t="shared" si="85"/>
        <v>0</v>
      </c>
      <c r="O116" s="933" t="str">
        <f t="shared" si="33"/>
        <v/>
      </c>
      <c r="P116" s="933"/>
      <c r="Q116" s="933" t="str">
        <f t="shared" si="34"/>
        <v/>
      </c>
      <c r="R116" s="873"/>
      <c r="S116" s="934" t="str">
        <f t="shared" si="74"/>
        <v/>
      </c>
      <c r="T116" s="922" t="str">
        <f t="shared" si="35"/>
        <v/>
      </c>
      <c r="U116" s="1040" t="str">
        <f t="shared" si="36"/>
        <v/>
      </c>
      <c r="V116" s="469"/>
      <c r="W116" s="24"/>
      <c r="Z116" s="1013" t="str">
        <f t="shared" si="75"/>
        <v/>
      </c>
      <c r="AA116" s="1014">
        <f>+tab!$C$156</f>
        <v>0.62</v>
      </c>
      <c r="AB116" s="1015" t="e">
        <f t="shared" si="37"/>
        <v>#VALUE!</v>
      </c>
      <c r="AC116" s="1015" t="e">
        <f t="shared" si="38"/>
        <v>#VALUE!</v>
      </c>
      <c r="AD116" s="1015" t="e">
        <f t="shared" si="39"/>
        <v>#VALUE!</v>
      </c>
      <c r="AE116" s="993" t="e">
        <f t="shared" si="76"/>
        <v>#VALUE!</v>
      </c>
      <c r="AF116" s="993">
        <f t="shared" si="77"/>
        <v>0</v>
      </c>
      <c r="AG116" s="1016">
        <f>IF(I116&gt;8,tab!C$157,tab!C$160)</f>
        <v>0.5</v>
      </c>
      <c r="AH116" s="993">
        <f t="shared" si="78"/>
        <v>0</v>
      </c>
      <c r="AI116" s="993">
        <f t="shared" si="79"/>
        <v>0</v>
      </c>
      <c r="AK116" s="198"/>
      <c r="AM116" s="39"/>
      <c r="AN116" s="39"/>
    </row>
    <row r="117" spans="2:40" ht="13.7" customHeight="1" x14ac:dyDescent="0.2">
      <c r="B117" s="20"/>
      <c r="C117" s="35"/>
      <c r="D117" s="175" t="str">
        <f t="shared" si="58"/>
        <v/>
      </c>
      <c r="E117" s="175" t="str">
        <f t="shared" si="58"/>
        <v/>
      </c>
      <c r="F117" s="175" t="str">
        <f t="shared" si="58"/>
        <v/>
      </c>
      <c r="G117" s="38" t="str">
        <f t="shared" si="29"/>
        <v/>
      </c>
      <c r="H117" s="176" t="str">
        <f t="shared" si="30"/>
        <v/>
      </c>
      <c r="I117" s="38" t="str">
        <f t="shared" si="31"/>
        <v/>
      </c>
      <c r="J117" s="177" t="str">
        <f t="shared" si="72"/>
        <v/>
      </c>
      <c r="K117" s="178" t="str">
        <f t="shared" si="59"/>
        <v/>
      </c>
      <c r="L117" s="873"/>
      <c r="M117" s="870">
        <f t="shared" ref="M117:N117" si="86">IF(M55="",0,M55)</f>
        <v>0</v>
      </c>
      <c r="N117" s="870">
        <f t="shared" si="86"/>
        <v>0</v>
      </c>
      <c r="O117" s="933" t="str">
        <f t="shared" si="33"/>
        <v/>
      </c>
      <c r="P117" s="933"/>
      <c r="Q117" s="933" t="str">
        <f t="shared" si="34"/>
        <v/>
      </c>
      <c r="R117" s="873"/>
      <c r="S117" s="934" t="str">
        <f t="shared" si="74"/>
        <v/>
      </c>
      <c r="T117" s="922" t="str">
        <f t="shared" si="35"/>
        <v/>
      </c>
      <c r="U117" s="1040" t="str">
        <f t="shared" si="36"/>
        <v/>
      </c>
      <c r="V117" s="469"/>
      <c r="W117" s="24"/>
      <c r="Z117" s="1013" t="str">
        <f t="shared" si="75"/>
        <v/>
      </c>
      <c r="AA117" s="1014">
        <f>+tab!$C$156</f>
        <v>0.62</v>
      </c>
      <c r="AB117" s="1015" t="e">
        <f t="shared" si="37"/>
        <v>#VALUE!</v>
      </c>
      <c r="AC117" s="1015" t="e">
        <f t="shared" si="38"/>
        <v>#VALUE!</v>
      </c>
      <c r="AD117" s="1015" t="e">
        <f t="shared" si="39"/>
        <v>#VALUE!</v>
      </c>
      <c r="AE117" s="993" t="e">
        <f t="shared" si="76"/>
        <v>#VALUE!</v>
      </c>
      <c r="AF117" s="993">
        <f t="shared" si="77"/>
        <v>0</v>
      </c>
      <c r="AG117" s="1016">
        <f>IF(I117&gt;8,tab!C$157,tab!C$160)</f>
        <v>0.5</v>
      </c>
      <c r="AH117" s="993">
        <f t="shared" si="78"/>
        <v>0</v>
      </c>
      <c r="AI117" s="993">
        <f t="shared" si="79"/>
        <v>0</v>
      </c>
      <c r="AK117" s="198"/>
      <c r="AM117" s="39"/>
      <c r="AN117" s="39"/>
    </row>
    <row r="118" spans="2:40" ht="13.7" customHeight="1" x14ac:dyDescent="0.2">
      <c r="B118" s="20"/>
      <c r="C118" s="35"/>
      <c r="D118" s="175" t="str">
        <f t="shared" ref="D118:F127" si="87">IF(D56=0,"",D56)</f>
        <v/>
      </c>
      <c r="E118" s="175" t="str">
        <f t="shared" si="87"/>
        <v/>
      </c>
      <c r="F118" s="175" t="str">
        <f t="shared" si="87"/>
        <v/>
      </c>
      <c r="G118" s="38" t="str">
        <f t="shared" si="29"/>
        <v/>
      </c>
      <c r="H118" s="176" t="str">
        <f t="shared" si="30"/>
        <v/>
      </c>
      <c r="I118" s="38" t="str">
        <f t="shared" si="31"/>
        <v/>
      </c>
      <c r="J118" s="177" t="str">
        <f t="shared" si="72"/>
        <v/>
      </c>
      <c r="K118" s="178" t="str">
        <f t="shared" ref="K118:K127" si="88">IF(K56="","",K56)</f>
        <v/>
      </c>
      <c r="L118" s="873"/>
      <c r="M118" s="870">
        <f t="shared" ref="M118:N118" si="89">IF(M56="",0,M56)</f>
        <v>0</v>
      </c>
      <c r="N118" s="870">
        <f t="shared" si="89"/>
        <v>0</v>
      </c>
      <c r="O118" s="933" t="str">
        <f t="shared" si="33"/>
        <v/>
      </c>
      <c r="P118" s="933"/>
      <c r="Q118" s="933" t="str">
        <f t="shared" si="34"/>
        <v/>
      </c>
      <c r="R118" s="873"/>
      <c r="S118" s="934" t="str">
        <f t="shared" si="74"/>
        <v/>
      </c>
      <c r="T118" s="922" t="str">
        <f t="shared" si="35"/>
        <v/>
      </c>
      <c r="U118" s="1040" t="str">
        <f t="shared" si="36"/>
        <v/>
      </c>
      <c r="V118" s="469"/>
      <c r="W118" s="24"/>
      <c r="Z118" s="1013" t="str">
        <f t="shared" si="75"/>
        <v/>
      </c>
      <c r="AA118" s="1014">
        <f>+tab!$C$156</f>
        <v>0.62</v>
      </c>
      <c r="AB118" s="1015" t="e">
        <f t="shared" si="37"/>
        <v>#VALUE!</v>
      </c>
      <c r="AC118" s="1015" t="e">
        <f t="shared" si="38"/>
        <v>#VALUE!</v>
      </c>
      <c r="AD118" s="1015" t="e">
        <f t="shared" si="39"/>
        <v>#VALUE!</v>
      </c>
      <c r="AE118" s="993" t="e">
        <f t="shared" si="76"/>
        <v>#VALUE!</v>
      </c>
      <c r="AF118" s="993">
        <f t="shared" si="77"/>
        <v>0</v>
      </c>
      <c r="AG118" s="1016">
        <f>IF(I118&gt;8,tab!C$157,tab!C$160)</f>
        <v>0.5</v>
      </c>
      <c r="AH118" s="993">
        <f t="shared" si="78"/>
        <v>0</v>
      </c>
      <c r="AI118" s="993">
        <f t="shared" si="79"/>
        <v>0</v>
      </c>
      <c r="AK118" s="198"/>
      <c r="AM118" s="39"/>
      <c r="AN118" s="39"/>
    </row>
    <row r="119" spans="2:40" ht="13.7" customHeight="1" x14ac:dyDescent="0.2">
      <c r="B119" s="20"/>
      <c r="C119" s="35"/>
      <c r="D119" s="175" t="str">
        <f t="shared" si="87"/>
        <v/>
      </c>
      <c r="E119" s="175" t="str">
        <f t="shared" si="87"/>
        <v/>
      </c>
      <c r="F119" s="175" t="str">
        <f t="shared" si="87"/>
        <v/>
      </c>
      <c r="G119" s="38" t="str">
        <f t="shared" si="29"/>
        <v/>
      </c>
      <c r="H119" s="176" t="str">
        <f t="shared" si="30"/>
        <v/>
      </c>
      <c r="I119" s="38" t="str">
        <f t="shared" si="31"/>
        <v/>
      </c>
      <c r="J119" s="177" t="str">
        <f t="shared" si="72"/>
        <v/>
      </c>
      <c r="K119" s="178" t="str">
        <f t="shared" si="88"/>
        <v/>
      </c>
      <c r="L119" s="873"/>
      <c r="M119" s="870">
        <f t="shared" ref="M119:N119" si="90">IF(M57="",0,M57)</f>
        <v>0</v>
      </c>
      <c r="N119" s="870">
        <f t="shared" si="90"/>
        <v>0</v>
      </c>
      <c r="O119" s="933" t="str">
        <f t="shared" si="33"/>
        <v/>
      </c>
      <c r="P119" s="933"/>
      <c r="Q119" s="933" t="str">
        <f t="shared" si="34"/>
        <v/>
      </c>
      <c r="R119" s="873"/>
      <c r="S119" s="934" t="str">
        <f t="shared" si="74"/>
        <v/>
      </c>
      <c r="T119" s="922" t="str">
        <f t="shared" si="35"/>
        <v/>
      </c>
      <c r="U119" s="1040" t="str">
        <f t="shared" si="36"/>
        <v/>
      </c>
      <c r="V119" s="469"/>
      <c r="W119" s="24"/>
      <c r="Z119" s="1013" t="str">
        <f t="shared" si="75"/>
        <v/>
      </c>
      <c r="AA119" s="1014">
        <f>+tab!$C$156</f>
        <v>0.62</v>
      </c>
      <c r="AB119" s="1015" t="e">
        <f t="shared" si="37"/>
        <v>#VALUE!</v>
      </c>
      <c r="AC119" s="1015" t="e">
        <f t="shared" si="38"/>
        <v>#VALUE!</v>
      </c>
      <c r="AD119" s="1015" t="e">
        <f t="shared" si="39"/>
        <v>#VALUE!</v>
      </c>
      <c r="AE119" s="993" t="e">
        <f t="shared" si="76"/>
        <v>#VALUE!</v>
      </c>
      <c r="AF119" s="993">
        <f t="shared" si="77"/>
        <v>0</v>
      </c>
      <c r="AG119" s="1016">
        <f>IF(I119&gt;8,tab!C$157,tab!C$160)</f>
        <v>0.5</v>
      </c>
      <c r="AH119" s="993">
        <f t="shared" si="78"/>
        <v>0</v>
      </c>
      <c r="AI119" s="993">
        <f t="shared" si="79"/>
        <v>0</v>
      </c>
      <c r="AK119" s="198"/>
      <c r="AM119" s="39"/>
      <c r="AN119" s="39"/>
    </row>
    <row r="120" spans="2:40" ht="13.7" customHeight="1" x14ac:dyDescent="0.2">
      <c r="B120" s="20"/>
      <c r="C120" s="35"/>
      <c r="D120" s="175" t="str">
        <f t="shared" si="87"/>
        <v/>
      </c>
      <c r="E120" s="175" t="str">
        <f t="shared" si="87"/>
        <v/>
      </c>
      <c r="F120" s="175" t="str">
        <f t="shared" si="87"/>
        <v/>
      </c>
      <c r="G120" s="38" t="str">
        <f t="shared" si="29"/>
        <v/>
      </c>
      <c r="H120" s="176" t="str">
        <f t="shared" si="30"/>
        <v/>
      </c>
      <c r="I120" s="38" t="str">
        <f t="shared" si="31"/>
        <v/>
      </c>
      <c r="J120" s="177" t="str">
        <f t="shared" si="72"/>
        <v/>
      </c>
      <c r="K120" s="178" t="str">
        <f t="shared" si="88"/>
        <v/>
      </c>
      <c r="L120" s="873"/>
      <c r="M120" s="870">
        <f t="shared" ref="M120:N120" si="91">IF(M58="",0,M58)</f>
        <v>0</v>
      </c>
      <c r="N120" s="870">
        <f t="shared" si="91"/>
        <v>0</v>
      </c>
      <c r="O120" s="933" t="str">
        <f t="shared" si="33"/>
        <v/>
      </c>
      <c r="P120" s="933"/>
      <c r="Q120" s="933" t="str">
        <f t="shared" si="34"/>
        <v/>
      </c>
      <c r="R120" s="873"/>
      <c r="S120" s="934" t="str">
        <f t="shared" si="74"/>
        <v/>
      </c>
      <c r="T120" s="922" t="str">
        <f t="shared" si="35"/>
        <v/>
      </c>
      <c r="U120" s="1040" t="str">
        <f t="shared" si="36"/>
        <v/>
      </c>
      <c r="V120" s="469"/>
      <c r="W120" s="24"/>
      <c r="Z120" s="1013" t="str">
        <f t="shared" si="75"/>
        <v/>
      </c>
      <c r="AA120" s="1014">
        <f>+tab!$C$156</f>
        <v>0.62</v>
      </c>
      <c r="AB120" s="1015" t="e">
        <f t="shared" si="37"/>
        <v>#VALUE!</v>
      </c>
      <c r="AC120" s="1015" t="e">
        <f t="shared" si="38"/>
        <v>#VALUE!</v>
      </c>
      <c r="AD120" s="1015" t="e">
        <f t="shared" si="39"/>
        <v>#VALUE!</v>
      </c>
      <c r="AE120" s="993" t="e">
        <f t="shared" si="76"/>
        <v>#VALUE!</v>
      </c>
      <c r="AF120" s="993">
        <f t="shared" si="77"/>
        <v>0</v>
      </c>
      <c r="AG120" s="1016">
        <f>IF(I120&gt;8,tab!C$157,tab!C$160)</f>
        <v>0.5</v>
      </c>
      <c r="AH120" s="993">
        <f t="shared" si="78"/>
        <v>0</v>
      </c>
      <c r="AI120" s="993">
        <f t="shared" si="79"/>
        <v>0</v>
      </c>
      <c r="AK120" s="198"/>
      <c r="AM120" s="39"/>
      <c r="AN120" s="39"/>
    </row>
    <row r="121" spans="2:40" ht="13.7" customHeight="1" x14ac:dyDescent="0.2">
      <c r="B121" s="20"/>
      <c r="C121" s="35"/>
      <c r="D121" s="175" t="str">
        <f t="shared" si="87"/>
        <v/>
      </c>
      <c r="E121" s="175" t="str">
        <f t="shared" si="87"/>
        <v/>
      </c>
      <c r="F121" s="175" t="str">
        <f t="shared" si="87"/>
        <v/>
      </c>
      <c r="G121" s="38" t="str">
        <f t="shared" si="29"/>
        <v/>
      </c>
      <c r="H121" s="176" t="str">
        <f t="shared" si="30"/>
        <v/>
      </c>
      <c r="I121" s="38" t="str">
        <f t="shared" si="31"/>
        <v/>
      </c>
      <c r="J121" s="177" t="str">
        <f t="shared" si="72"/>
        <v/>
      </c>
      <c r="K121" s="178" t="str">
        <f t="shared" si="88"/>
        <v/>
      </c>
      <c r="L121" s="873"/>
      <c r="M121" s="870">
        <f t="shared" ref="M121:N121" si="92">IF(M59="",0,M59)</f>
        <v>0</v>
      </c>
      <c r="N121" s="870">
        <f t="shared" si="92"/>
        <v>0</v>
      </c>
      <c r="O121" s="933" t="str">
        <f t="shared" si="33"/>
        <v/>
      </c>
      <c r="P121" s="933"/>
      <c r="Q121" s="933" t="str">
        <f t="shared" si="34"/>
        <v/>
      </c>
      <c r="R121" s="873"/>
      <c r="S121" s="934" t="str">
        <f t="shared" si="74"/>
        <v/>
      </c>
      <c r="T121" s="922" t="str">
        <f t="shared" si="35"/>
        <v/>
      </c>
      <c r="U121" s="1040" t="str">
        <f t="shared" si="36"/>
        <v/>
      </c>
      <c r="V121" s="469"/>
      <c r="W121" s="24"/>
      <c r="Z121" s="1013" t="str">
        <f t="shared" si="75"/>
        <v/>
      </c>
      <c r="AA121" s="1014">
        <f>+tab!$C$156</f>
        <v>0.62</v>
      </c>
      <c r="AB121" s="1015" t="e">
        <f t="shared" si="37"/>
        <v>#VALUE!</v>
      </c>
      <c r="AC121" s="1015" t="e">
        <f t="shared" si="38"/>
        <v>#VALUE!</v>
      </c>
      <c r="AD121" s="1015" t="e">
        <f t="shared" si="39"/>
        <v>#VALUE!</v>
      </c>
      <c r="AE121" s="993" t="e">
        <f t="shared" si="76"/>
        <v>#VALUE!</v>
      </c>
      <c r="AF121" s="993">
        <f t="shared" si="77"/>
        <v>0</v>
      </c>
      <c r="AG121" s="1016">
        <f>IF(I121&gt;8,tab!C$157,tab!C$160)</f>
        <v>0.5</v>
      </c>
      <c r="AH121" s="993">
        <f t="shared" si="78"/>
        <v>0</v>
      </c>
      <c r="AI121" s="993">
        <f t="shared" si="79"/>
        <v>0</v>
      </c>
      <c r="AK121" s="198"/>
      <c r="AM121" s="39"/>
      <c r="AN121" s="39"/>
    </row>
    <row r="122" spans="2:40" ht="13.7" customHeight="1" x14ac:dyDescent="0.2">
      <c r="B122" s="20"/>
      <c r="C122" s="35"/>
      <c r="D122" s="175" t="str">
        <f t="shared" si="87"/>
        <v/>
      </c>
      <c r="E122" s="175" t="str">
        <f t="shared" si="87"/>
        <v/>
      </c>
      <c r="F122" s="175" t="str">
        <f t="shared" si="87"/>
        <v/>
      </c>
      <c r="G122" s="38" t="str">
        <f t="shared" si="29"/>
        <v/>
      </c>
      <c r="H122" s="176" t="str">
        <f t="shared" si="30"/>
        <v/>
      </c>
      <c r="I122" s="38" t="str">
        <f t="shared" si="31"/>
        <v/>
      </c>
      <c r="J122" s="177" t="str">
        <f t="shared" si="72"/>
        <v/>
      </c>
      <c r="K122" s="178" t="str">
        <f t="shared" si="88"/>
        <v/>
      </c>
      <c r="L122" s="873"/>
      <c r="M122" s="870">
        <f t="shared" ref="M122:N122" si="93">IF(M60="",0,M60)</f>
        <v>0</v>
      </c>
      <c r="N122" s="870">
        <f t="shared" si="93"/>
        <v>0</v>
      </c>
      <c r="O122" s="933" t="str">
        <f t="shared" si="33"/>
        <v/>
      </c>
      <c r="P122" s="933"/>
      <c r="Q122" s="933" t="str">
        <f t="shared" si="34"/>
        <v/>
      </c>
      <c r="R122" s="873"/>
      <c r="S122" s="934" t="str">
        <f t="shared" si="74"/>
        <v/>
      </c>
      <c r="T122" s="922" t="str">
        <f t="shared" si="35"/>
        <v/>
      </c>
      <c r="U122" s="1040" t="str">
        <f t="shared" si="36"/>
        <v/>
      </c>
      <c r="V122" s="469"/>
      <c r="W122" s="24"/>
      <c r="Z122" s="1013" t="str">
        <f t="shared" si="75"/>
        <v/>
      </c>
      <c r="AA122" s="1014">
        <f>+tab!$C$156</f>
        <v>0.62</v>
      </c>
      <c r="AB122" s="1015" t="e">
        <f t="shared" si="37"/>
        <v>#VALUE!</v>
      </c>
      <c r="AC122" s="1015" t="e">
        <f t="shared" si="38"/>
        <v>#VALUE!</v>
      </c>
      <c r="AD122" s="1015" t="e">
        <f t="shared" si="39"/>
        <v>#VALUE!</v>
      </c>
      <c r="AE122" s="993" t="e">
        <f t="shared" si="76"/>
        <v>#VALUE!</v>
      </c>
      <c r="AF122" s="993">
        <f t="shared" si="77"/>
        <v>0</v>
      </c>
      <c r="AG122" s="1016">
        <f>IF(I122&gt;8,tab!C$157,tab!C$160)</f>
        <v>0.5</v>
      </c>
      <c r="AH122" s="993">
        <f t="shared" si="78"/>
        <v>0</v>
      </c>
      <c r="AI122" s="993">
        <f t="shared" si="79"/>
        <v>0</v>
      </c>
      <c r="AK122" s="198"/>
      <c r="AM122" s="39"/>
      <c r="AN122" s="39"/>
    </row>
    <row r="123" spans="2:40" ht="13.7" customHeight="1" x14ac:dyDescent="0.2">
      <c r="B123" s="20"/>
      <c r="C123" s="35"/>
      <c r="D123" s="175" t="str">
        <f t="shared" si="87"/>
        <v/>
      </c>
      <c r="E123" s="175" t="str">
        <f t="shared" si="87"/>
        <v/>
      </c>
      <c r="F123" s="175" t="str">
        <f t="shared" si="87"/>
        <v/>
      </c>
      <c r="G123" s="38" t="str">
        <f t="shared" si="29"/>
        <v/>
      </c>
      <c r="H123" s="176" t="str">
        <f t="shared" si="30"/>
        <v/>
      </c>
      <c r="I123" s="38" t="str">
        <f t="shared" si="31"/>
        <v/>
      </c>
      <c r="J123" s="177" t="str">
        <f t="shared" si="72"/>
        <v/>
      </c>
      <c r="K123" s="178" t="str">
        <f t="shared" si="88"/>
        <v/>
      </c>
      <c r="L123" s="873"/>
      <c r="M123" s="870">
        <f t="shared" ref="M123:N123" si="94">IF(M61="",0,M61)</f>
        <v>0</v>
      </c>
      <c r="N123" s="870">
        <f t="shared" si="94"/>
        <v>0</v>
      </c>
      <c r="O123" s="933" t="str">
        <f t="shared" si="33"/>
        <v/>
      </c>
      <c r="P123" s="933"/>
      <c r="Q123" s="933" t="str">
        <f t="shared" si="34"/>
        <v/>
      </c>
      <c r="R123" s="873"/>
      <c r="S123" s="934" t="str">
        <f t="shared" si="74"/>
        <v/>
      </c>
      <c r="T123" s="922" t="str">
        <f t="shared" si="35"/>
        <v/>
      </c>
      <c r="U123" s="1040" t="str">
        <f t="shared" si="36"/>
        <v/>
      </c>
      <c r="V123" s="469"/>
      <c r="W123" s="24"/>
      <c r="Z123" s="1013" t="str">
        <f t="shared" si="75"/>
        <v/>
      </c>
      <c r="AA123" s="1014">
        <f>+tab!$C$156</f>
        <v>0.62</v>
      </c>
      <c r="AB123" s="1015" t="e">
        <f t="shared" si="37"/>
        <v>#VALUE!</v>
      </c>
      <c r="AC123" s="1015" t="e">
        <f t="shared" si="38"/>
        <v>#VALUE!</v>
      </c>
      <c r="AD123" s="1015" t="e">
        <f t="shared" si="39"/>
        <v>#VALUE!</v>
      </c>
      <c r="AE123" s="993" t="e">
        <f t="shared" si="76"/>
        <v>#VALUE!</v>
      </c>
      <c r="AF123" s="993">
        <f t="shared" si="77"/>
        <v>0</v>
      </c>
      <c r="AG123" s="1016">
        <f>IF(I123&gt;8,tab!C$157,tab!C$160)</f>
        <v>0.5</v>
      </c>
      <c r="AH123" s="993">
        <f t="shared" si="78"/>
        <v>0</v>
      </c>
      <c r="AI123" s="993">
        <f t="shared" si="79"/>
        <v>0</v>
      </c>
      <c r="AK123" s="198"/>
      <c r="AM123" s="39"/>
      <c r="AN123" s="39"/>
    </row>
    <row r="124" spans="2:40" ht="13.7" customHeight="1" x14ac:dyDescent="0.2">
      <c r="B124" s="20"/>
      <c r="C124" s="35"/>
      <c r="D124" s="175" t="str">
        <f t="shared" si="87"/>
        <v/>
      </c>
      <c r="E124" s="175" t="str">
        <f t="shared" si="87"/>
        <v/>
      </c>
      <c r="F124" s="175" t="str">
        <f t="shared" si="87"/>
        <v/>
      </c>
      <c r="G124" s="38" t="str">
        <f t="shared" si="29"/>
        <v/>
      </c>
      <c r="H124" s="176" t="str">
        <f t="shared" si="30"/>
        <v/>
      </c>
      <c r="I124" s="38" t="str">
        <f t="shared" si="31"/>
        <v/>
      </c>
      <c r="J124" s="177" t="str">
        <f t="shared" si="72"/>
        <v/>
      </c>
      <c r="K124" s="178" t="str">
        <f t="shared" si="88"/>
        <v/>
      </c>
      <c r="L124" s="873"/>
      <c r="M124" s="870">
        <f t="shared" ref="M124:N124" si="95">IF(M62="",0,M62)</f>
        <v>0</v>
      </c>
      <c r="N124" s="870">
        <f t="shared" si="95"/>
        <v>0</v>
      </c>
      <c r="O124" s="933" t="str">
        <f t="shared" si="33"/>
        <v/>
      </c>
      <c r="P124" s="933"/>
      <c r="Q124" s="933" t="str">
        <f t="shared" si="34"/>
        <v/>
      </c>
      <c r="R124" s="873"/>
      <c r="S124" s="934" t="str">
        <f t="shared" si="74"/>
        <v/>
      </c>
      <c r="T124" s="922" t="str">
        <f t="shared" si="35"/>
        <v/>
      </c>
      <c r="U124" s="1040" t="str">
        <f t="shared" si="36"/>
        <v/>
      </c>
      <c r="V124" s="469"/>
      <c r="W124" s="24"/>
      <c r="Z124" s="1013" t="str">
        <f t="shared" si="75"/>
        <v/>
      </c>
      <c r="AA124" s="1014">
        <f>+tab!$C$156</f>
        <v>0.62</v>
      </c>
      <c r="AB124" s="1015" t="e">
        <f t="shared" si="37"/>
        <v>#VALUE!</v>
      </c>
      <c r="AC124" s="1015" t="e">
        <f t="shared" si="38"/>
        <v>#VALUE!</v>
      </c>
      <c r="AD124" s="1015" t="e">
        <f t="shared" si="39"/>
        <v>#VALUE!</v>
      </c>
      <c r="AE124" s="993" t="e">
        <f t="shared" si="76"/>
        <v>#VALUE!</v>
      </c>
      <c r="AF124" s="993">
        <f t="shared" si="77"/>
        <v>0</v>
      </c>
      <c r="AG124" s="1016">
        <f>IF(I124&gt;8,tab!C$157,tab!C$160)</f>
        <v>0.5</v>
      </c>
      <c r="AH124" s="993">
        <f t="shared" si="78"/>
        <v>0</v>
      </c>
      <c r="AI124" s="993">
        <f t="shared" si="79"/>
        <v>0</v>
      </c>
      <c r="AK124" s="198"/>
      <c r="AM124" s="39"/>
      <c r="AN124" s="39"/>
    </row>
    <row r="125" spans="2:40" ht="13.7" customHeight="1" x14ac:dyDescent="0.2">
      <c r="B125" s="20"/>
      <c r="C125" s="35"/>
      <c r="D125" s="175" t="str">
        <f t="shared" si="87"/>
        <v/>
      </c>
      <c r="E125" s="175" t="str">
        <f t="shared" si="87"/>
        <v/>
      </c>
      <c r="F125" s="175" t="str">
        <f t="shared" si="87"/>
        <v/>
      </c>
      <c r="G125" s="38" t="str">
        <f t="shared" si="29"/>
        <v/>
      </c>
      <c r="H125" s="176" t="str">
        <f t="shared" si="30"/>
        <v/>
      </c>
      <c r="I125" s="38" t="str">
        <f t="shared" si="31"/>
        <v/>
      </c>
      <c r="J125" s="177" t="str">
        <f t="shared" si="72"/>
        <v/>
      </c>
      <c r="K125" s="178" t="str">
        <f t="shared" si="88"/>
        <v/>
      </c>
      <c r="L125" s="873"/>
      <c r="M125" s="870">
        <f t="shared" ref="M125:N125" si="96">IF(M63="",0,M63)</f>
        <v>0</v>
      </c>
      <c r="N125" s="870">
        <f t="shared" si="96"/>
        <v>0</v>
      </c>
      <c r="O125" s="933" t="str">
        <f t="shared" si="33"/>
        <v/>
      </c>
      <c r="P125" s="933"/>
      <c r="Q125" s="933" t="str">
        <f t="shared" si="34"/>
        <v/>
      </c>
      <c r="R125" s="873"/>
      <c r="S125" s="934" t="str">
        <f t="shared" si="74"/>
        <v/>
      </c>
      <c r="T125" s="922" t="str">
        <f t="shared" si="35"/>
        <v/>
      </c>
      <c r="U125" s="1040" t="str">
        <f t="shared" si="36"/>
        <v/>
      </c>
      <c r="V125" s="469"/>
      <c r="W125" s="24"/>
      <c r="Z125" s="1013" t="str">
        <f t="shared" si="75"/>
        <v/>
      </c>
      <c r="AA125" s="1014">
        <f>+tab!$C$156</f>
        <v>0.62</v>
      </c>
      <c r="AB125" s="1015" t="e">
        <f t="shared" si="37"/>
        <v>#VALUE!</v>
      </c>
      <c r="AC125" s="1015" t="e">
        <f t="shared" si="38"/>
        <v>#VALUE!</v>
      </c>
      <c r="AD125" s="1015" t="e">
        <f t="shared" si="39"/>
        <v>#VALUE!</v>
      </c>
      <c r="AE125" s="993" t="e">
        <f t="shared" si="76"/>
        <v>#VALUE!</v>
      </c>
      <c r="AF125" s="993">
        <f t="shared" si="77"/>
        <v>0</v>
      </c>
      <c r="AG125" s="1016">
        <f>IF(I125&gt;8,tab!C$157,tab!C$160)</f>
        <v>0.5</v>
      </c>
      <c r="AH125" s="993">
        <f t="shared" si="78"/>
        <v>0</v>
      </c>
      <c r="AI125" s="993">
        <f t="shared" si="79"/>
        <v>0</v>
      </c>
      <c r="AK125" s="198"/>
      <c r="AM125" s="39"/>
      <c r="AN125" s="39"/>
    </row>
    <row r="126" spans="2:40" ht="13.7" customHeight="1" x14ac:dyDescent="0.2">
      <c r="B126" s="20"/>
      <c r="C126" s="35"/>
      <c r="D126" s="175" t="str">
        <f t="shared" si="87"/>
        <v/>
      </c>
      <c r="E126" s="175" t="str">
        <f t="shared" si="87"/>
        <v/>
      </c>
      <c r="F126" s="175" t="str">
        <f t="shared" si="87"/>
        <v/>
      </c>
      <c r="G126" s="38" t="str">
        <f t="shared" si="29"/>
        <v/>
      </c>
      <c r="H126" s="176" t="str">
        <f t="shared" si="30"/>
        <v/>
      </c>
      <c r="I126" s="38" t="str">
        <f t="shared" si="31"/>
        <v/>
      </c>
      <c r="J126" s="177" t="str">
        <f t="shared" si="72"/>
        <v/>
      </c>
      <c r="K126" s="178" t="str">
        <f t="shared" si="88"/>
        <v/>
      </c>
      <c r="L126" s="873"/>
      <c r="M126" s="870">
        <f t="shared" ref="M126:N126" si="97">IF(M64="",0,M64)</f>
        <v>0</v>
      </c>
      <c r="N126" s="870">
        <f t="shared" si="97"/>
        <v>0</v>
      </c>
      <c r="O126" s="933" t="str">
        <f t="shared" si="33"/>
        <v/>
      </c>
      <c r="P126" s="933"/>
      <c r="Q126" s="933" t="str">
        <f t="shared" si="34"/>
        <v/>
      </c>
      <c r="R126" s="873"/>
      <c r="S126" s="934" t="str">
        <f t="shared" si="74"/>
        <v/>
      </c>
      <c r="T126" s="922" t="str">
        <f t="shared" si="35"/>
        <v/>
      </c>
      <c r="U126" s="1040" t="str">
        <f t="shared" si="36"/>
        <v/>
      </c>
      <c r="V126" s="469"/>
      <c r="W126" s="24"/>
      <c r="Z126" s="1013" t="str">
        <f t="shared" si="75"/>
        <v/>
      </c>
      <c r="AA126" s="1014">
        <f>+tab!$C$156</f>
        <v>0.62</v>
      </c>
      <c r="AB126" s="1015" t="e">
        <f t="shared" si="37"/>
        <v>#VALUE!</v>
      </c>
      <c r="AC126" s="1015" t="e">
        <f t="shared" si="38"/>
        <v>#VALUE!</v>
      </c>
      <c r="AD126" s="1015" t="e">
        <f t="shared" si="39"/>
        <v>#VALUE!</v>
      </c>
      <c r="AE126" s="993" t="e">
        <f t="shared" si="76"/>
        <v>#VALUE!</v>
      </c>
      <c r="AF126" s="993">
        <f t="shared" si="77"/>
        <v>0</v>
      </c>
      <c r="AG126" s="1016">
        <f>IF(I126&gt;8,tab!C$157,tab!C$160)</f>
        <v>0.5</v>
      </c>
      <c r="AH126" s="993">
        <f t="shared" si="78"/>
        <v>0</v>
      </c>
      <c r="AI126" s="993">
        <f t="shared" si="79"/>
        <v>0</v>
      </c>
      <c r="AK126" s="198"/>
      <c r="AM126" s="39"/>
      <c r="AN126" s="39"/>
    </row>
    <row r="127" spans="2:40" ht="13.7" customHeight="1" x14ac:dyDescent="0.2">
      <c r="B127" s="20"/>
      <c r="C127" s="35"/>
      <c r="D127" s="175" t="str">
        <f t="shared" si="87"/>
        <v/>
      </c>
      <c r="E127" s="175" t="str">
        <f t="shared" si="87"/>
        <v/>
      </c>
      <c r="F127" s="175" t="str">
        <f t="shared" si="87"/>
        <v/>
      </c>
      <c r="G127" s="38" t="str">
        <f t="shared" si="29"/>
        <v/>
      </c>
      <c r="H127" s="176" t="str">
        <f t="shared" si="30"/>
        <v/>
      </c>
      <c r="I127" s="38" t="str">
        <f t="shared" si="31"/>
        <v/>
      </c>
      <c r="J127" s="177" t="str">
        <f t="shared" si="72"/>
        <v/>
      </c>
      <c r="K127" s="178" t="str">
        <f t="shared" si="88"/>
        <v/>
      </c>
      <c r="L127" s="873"/>
      <c r="M127" s="870">
        <f t="shared" ref="M127:N127" si="98">IF(M65="",0,M65)</f>
        <v>0</v>
      </c>
      <c r="N127" s="870">
        <f t="shared" si="98"/>
        <v>0</v>
      </c>
      <c r="O127" s="933" t="str">
        <f t="shared" si="33"/>
        <v/>
      </c>
      <c r="P127" s="933"/>
      <c r="Q127" s="933" t="str">
        <f t="shared" si="34"/>
        <v/>
      </c>
      <c r="R127" s="873"/>
      <c r="S127" s="934" t="str">
        <f t="shared" si="74"/>
        <v/>
      </c>
      <c r="T127" s="922" t="str">
        <f t="shared" si="35"/>
        <v/>
      </c>
      <c r="U127" s="1040" t="str">
        <f t="shared" si="36"/>
        <v/>
      </c>
      <c r="V127" s="469"/>
      <c r="W127" s="24"/>
      <c r="Z127" s="1013" t="str">
        <f t="shared" si="75"/>
        <v/>
      </c>
      <c r="AA127" s="1014">
        <f>+tab!$C$156</f>
        <v>0.62</v>
      </c>
      <c r="AB127" s="1015" t="e">
        <f t="shared" si="37"/>
        <v>#VALUE!</v>
      </c>
      <c r="AC127" s="1015" t="e">
        <f t="shared" si="38"/>
        <v>#VALUE!</v>
      </c>
      <c r="AD127" s="1015" t="e">
        <f t="shared" si="39"/>
        <v>#VALUE!</v>
      </c>
      <c r="AE127" s="993" t="e">
        <f t="shared" si="76"/>
        <v>#VALUE!</v>
      </c>
      <c r="AF127" s="993">
        <f t="shared" si="77"/>
        <v>0</v>
      </c>
      <c r="AG127" s="1016">
        <f>IF(I127&gt;8,tab!C$157,tab!C$160)</f>
        <v>0.5</v>
      </c>
      <c r="AH127" s="993">
        <f t="shared" si="78"/>
        <v>0</v>
      </c>
      <c r="AI127" s="993">
        <f t="shared" si="79"/>
        <v>0</v>
      </c>
      <c r="AK127" s="198"/>
      <c r="AM127" s="39"/>
      <c r="AN127" s="39"/>
    </row>
    <row r="128" spans="2:40" ht="13.7" customHeight="1" x14ac:dyDescent="0.2">
      <c r="B128" s="20"/>
      <c r="C128" s="35"/>
      <c r="D128" s="31"/>
      <c r="E128" s="31"/>
      <c r="F128" s="31"/>
      <c r="G128" s="31"/>
      <c r="H128" s="34"/>
      <c r="I128" s="34"/>
      <c r="J128" s="240"/>
      <c r="K128" s="1032">
        <f>SUM(K78:K127)</f>
        <v>0</v>
      </c>
      <c r="L128" s="858"/>
      <c r="M128" s="1033">
        <f>SUM(M78:M127)</f>
        <v>0</v>
      </c>
      <c r="N128" s="1033">
        <f t="shared" ref="N128" si="99">SUM(N78:N127)</f>
        <v>0</v>
      </c>
      <c r="O128" s="1033">
        <f t="shared" ref="O128" si="100">SUM(O78:O127)</f>
        <v>0</v>
      </c>
      <c r="P128" s="1033">
        <f t="shared" ref="P128" si="101">SUM(P78:P127)</f>
        <v>0</v>
      </c>
      <c r="Q128" s="1033">
        <f t="shared" ref="Q128" si="102">SUM(Q78:Q127)</f>
        <v>0</v>
      </c>
      <c r="R128" s="858"/>
      <c r="S128" s="1034">
        <f>SUM(S78:S127)</f>
        <v>0</v>
      </c>
      <c r="T128" s="1034">
        <f>SUM(T78:T127)</f>
        <v>0</v>
      </c>
      <c r="U128" s="1035">
        <f>SUM(U78:U127)</f>
        <v>0</v>
      </c>
      <c r="V128" s="867"/>
      <c r="W128" s="24"/>
      <c r="AI128" s="993">
        <f>SUM(AI78:AI127)</f>
        <v>0</v>
      </c>
      <c r="AM128" s="39"/>
      <c r="AN128" s="39"/>
    </row>
    <row r="129" spans="2:42" ht="13.7" customHeight="1" x14ac:dyDescent="0.2">
      <c r="B129" s="20"/>
      <c r="C129" s="41"/>
      <c r="D129" s="187"/>
      <c r="E129" s="187"/>
      <c r="F129" s="187"/>
      <c r="G129" s="187"/>
      <c r="H129" s="188"/>
      <c r="I129" s="188"/>
      <c r="J129" s="189"/>
      <c r="K129" s="190"/>
      <c r="L129" s="189"/>
      <c r="M129" s="190"/>
      <c r="N129" s="189"/>
      <c r="O129" s="189"/>
      <c r="P129" s="191"/>
      <c r="Q129" s="191"/>
      <c r="R129" s="189"/>
      <c r="S129" s="191"/>
      <c r="T129" s="192"/>
      <c r="U129" s="191"/>
      <c r="V129" s="193"/>
      <c r="W129" s="24"/>
    </row>
    <row r="130" spans="2:42" ht="13.7" customHeight="1" x14ac:dyDescent="0.2">
      <c r="B130" s="44"/>
      <c r="C130" s="45"/>
      <c r="D130" s="71"/>
      <c r="E130" s="71"/>
      <c r="F130" s="71"/>
      <c r="G130" s="71"/>
      <c r="H130" s="1188"/>
      <c r="I130" s="46"/>
      <c r="J130" s="199"/>
      <c r="K130" s="200"/>
      <c r="L130" s="201"/>
      <c r="M130" s="201"/>
      <c r="N130" s="45"/>
      <c r="O130" s="204"/>
      <c r="P130" s="203"/>
      <c r="Q130" s="203"/>
      <c r="R130" s="201"/>
      <c r="S130" s="203"/>
      <c r="T130" s="205"/>
      <c r="U130" s="1062"/>
      <c r="V130" s="206"/>
      <c r="W130" s="48"/>
    </row>
    <row r="131" spans="2:42" ht="13.7" customHeight="1" x14ac:dyDescent="0.2">
      <c r="H131" s="1191"/>
      <c r="I131" s="9"/>
      <c r="K131" s="180"/>
      <c r="L131" s="86"/>
      <c r="O131" s="208"/>
      <c r="P131" s="174"/>
      <c r="Q131" s="174"/>
      <c r="R131" s="86"/>
      <c r="S131" s="174"/>
      <c r="T131" s="209"/>
      <c r="U131" s="1065"/>
      <c r="V131" s="210"/>
    </row>
    <row r="132" spans="2:42" ht="13.7" customHeight="1" x14ac:dyDescent="0.2">
      <c r="C132" s="39" t="s">
        <v>49</v>
      </c>
      <c r="E132" s="211" t="str">
        <f>tab!E2</f>
        <v>2016/17</v>
      </c>
      <c r="H132" s="1191"/>
      <c r="I132" s="9"/>
      <c r="K132" s="180"/>
      <c r="L132" s="86"/>
      <c r="O132" s="208"/>
      <c r="P132" s="174"/>
      <c r="Q132" s="174"/>
      <c r="R132" s="86"/>
      <c r="S132" s="174"/>
      <c r="T132" s="209"/>
      <c r="U132" s="1065"/>
      <c r="V132" s="210"/>
    </row>
    <row r="133" spans="2:42" ht="13.7" customHeight="1" x14ac:dyDescent="0.2">
      <c r="C133" s="39" t="s">
        <v>165</v>
      </c>
      <c r="E133" s="211">
        <f>tab!F3</f>
        <v>42644</v>
      </c>
      <c r="H133" s="1191"/>
      <c r="I133" s="9"/>
      <c r="K133" s="180"/>
      <c r="L133" s="86"/>
      <c r="O133" s="208"/>
      <c r="P133" s="174"/>
      <c r="Q133" s="174"/>
      <c r="R133" s="86"/>
      <c r="S133" s="174"/>
      <c r="T133" s="209"/>
      <c r="U133" s="1065"/>
      <c r="V133" s="210"/>
    </row>
    <row r="134" spans="2:42" ht="13.7" customHeight="1" x14ac:dyDescent="0.2">
      <c r="H134" s="1191"/>
      <c r="I134" s="9"/>
      <c r="K134" s="180"/>
      <c r="L134" s="86"/>
      <c r="O134" s="208"/>
      <c r="P134" s="174"/>
      <c r="Q134" s="174"/>
      <c r="R134" s="86"/>
      <c r="S134" s="174"/>
      <c r="T134" s="209"/>
      <c r="U134" s="1065"/>
      <c r="V134" s="210"/>
    </row>
    <row r="135" spans="2:42" ht="13.7" customHeight="1" x14ac:dyDescent="0.2">
      <c r="C135" s="1017"/>
      <c r="D135" s="1018"/>
      <c r="E135" s="1019"/>
      <c r="F135" s="1020"/>
      <c r="G135" s="1021"/>
      <c r="H135" s="1022"/>
      <c r="I135" s="1023"/>
      <c r="J135" s="1023"/>
      <c r="K135" s="1024"/>
      <c r="L135" s="1023"/>
      <c r="M135" s="1025"/>
      <c r="N135" s="1026"/>
      <c r="O135" s="1027"/>
      <c r="P135" s="1026"/>
      <c r="Q135" s="1026"/>
      <c r="R135" s="1023"/>
      <c r="S135" s="1026"/>
      <c r="T135" s="1028"/>
      <c r="U135" s="1061"/>
      <c r="V135" s="271"/>
      <c r="AD135" s="1004"/>
      <c r="AE135" s="1005"/>
      <c r="AF135" s="1004"/>
      <c r="AG135" s="1004"/>
      <c r="AH135" s="1004"/>
      <c r="AI135" s="999"/>
      <c r="AJ135" s="267"/>
      <c r="AK135" s="268"/>
      <c r="AL135" s="269"/>
      <c r="AM135" s="270"/>
      <c r="AN135" s="267"/>
    </row>
    <row r="136" spans="2:42" s="218" customFormat="1" ht="13.7" customHeight="1" x14ac:dyDescent="0.2">
      <c r="C136" s="1029"/>
      <c r="D136" s="914" t="s">
        <v>166</v>
      </c>
      <c r="E136" s="923"/>
      <c r="F136" s="923"/>
      <c r="G136" s="923"/>
      <c r="H136" s="917"/>
      <c r="I136" s="924"/>
      <c r="J136" s="924"/>
      <c r="K136" s="924"/>
      <c r="L136" s="924"/>
      <c r="M136" s="914" t="s">
        <v>627</v>
      </c>
      <c r="N136" s="925"/>
      <c r="O136" s="925"/>
      <c r="P136" s="925"/>
      <c r="Q136" s="925"/>
      <c r="R136" s="924"/>
      <c r="S136" s="1237" t="s">
        <v>637</v>
      </c>
      <c r="T136" s="1238"/>
      <c r="U136" s="1239"/>
      <c r="V136" s="156"/>
      <c r="W136" s="159"/>
      <c r="X136" s="159"/>
      <c r="Y136" s="159"/>
      <c r="Z136" s="1006"/>
      <c r="AA136" s="1007"/>
      <c r="AB136" s="994"/>
      <c r="AC136" s="994"/>
      <c r="AD136" s="994"/>
      <c r="AE136" s="994"/>
      <c r="AF136" s="994"/>
      <c r="AG136" s="994"/>
      <c r="AH136" s="994"/>
      <c r="AI136" s="994"/>
      <c r="AO136" s="252"/>
      <c r="AP136" s="252"/>
    </row>
    <row r="137" spans="2:42" ht="13.7" customHeight="1" x14ac:dyDescent="0.2">
      <c r="C137" s="1030"/>
      <c r="D137" s="898" t="s">
        <v>662</v>
      </c>
      <c r="E137" s="898" t="s">
        <v>121</v>
      </c>
      <c r="F137" s="898" t="s">
        <v>168</v>
      </c>
      <c r="G137" s="926" t="s">
        <v>169</v>
      </c>
      <c r="H137" s="1169" t="s">
        <v>170</v>
      </c>
      <c r="I137" s="926" t="s">
        <v>171</v>
      </c>
      <c r="J137" s="926" t="s">
        <v>172</v>
      </c>
      <c r="K137" s="927" t="s">
        <v>173</v>
      </c>
      <c r="L137" s="929"/>
      <c r="M137" s="916" t="s">
        <v>628</v>
      </c>
      <c r="N137" s="916" t="s">
        <v>630</v>
      </c>
      <c r="O137" s="916" t="s">
        <v>632</v>
      </c>
      <c r="P137" s="916" t="s">
        <v>634</v>
      </c>
      <c r="Q137" s="918" t="s">
        <v>636</v>
      </c>
      <c r="R137" s="929"/>
      <c r="S137" s="928" t="s">
        <v>638</v>
      </c>
      <c r="T137" s="928" t="s">
        <v>641</v>
      </c>
      <c r="U137" s="1038" t="s">
        <v>174</v>
      </c>
      <c r="V137" s="162"/>
      <c r="W137" s="165"/>
      <c r="X137" s="165"/>
      <c r="Y137" s="165"/>
      <c r="Z137" s="1008" t="s">
        <v>180</v>
      </c>
      <c r="AA137" s="1009" t="s">
        <v>643</v>
      </c>
      <c r="AB137" s="1010" t="s">
        <v>644</v>
      </c>
      <c r="AC137" s="1010" t="s">
        <v>644</v>
      </c>
      <c r="AD137" s="1010" t="s">
        <v>647</v>
      </c>
      <c r="AE137" s="1010" t="s">
        <v>652</v>
      </c>
      <c r="AF137" s="1010" t="s">
        <v>650</v>
      </c>
      <c r="AG137" s="1010" t="s">
        <v>653</v>
      </c>
      <c r="AH137" s="1010" t="s">
        <v>175</v>
      </c>
      <c r="AI137" s="1011" t="s">
        <v>176</v>
      </c>
      <c r="AM137" s="39"/>
      <c r="AN137" s="39"/>
      <c r="AO137" s="252"/>
      <c r="AP137" s="254"/>
    </row>
    <row r="138" spans="2:42" s="196" customFormat="1" ht="13.7" customHeight="1" x14ac:dyDescent="0.2">
      <c r="C138" s="1031"/>
      <c r="D138" s="923"/>
      <c r="E138" s="898"/>
      <c r="F138" s="929"/>
      <c r="G138" s="926" t="s">
        <v>177</v>
      </c>
      <c r="H138" s="1169" t="s">
        <v>178</v>
      </c>
      <c r="I138" s="926"/>
      <c r="J138" s="926"/>
      <c r="K138" s="927" t="s">
        <v>179</v>
      </c>
      <c r="L138" s="929"/>
      <c r="M138" s="916" t="s">
        <v>629</v>
      </c>
      <c r="N138" s="916" t="s">
        <v>631</v>
      </c>
      <c r="O138" s="916" t="s">
        <v>633</v>
      </c>
      <c r="P138" s="916" t="s">
        <v>635</v>
      </c>
      <c r="Q138" s="918" t="s">
        <v>182</v>
      </c>
      <c r="R138" s="929"/>
      <c r="S138" s="928" t="s">
        <v>639</v>
      </c>
      <c r="T138" s="928" t="s">
        <v>640</v>
      </c>
      <c r="U138" s="1038" t="s">
        <v>182</v>
      </c>
      <c r="V138" s="169"/>
      <c r="W138" s="166"/>
      <c r="X138" s="166"/>
      <c r="Y138" s="166"/>
      <c r="Z138" s="1010" t="s">
        <v>642</v>
      </c>
      <c r="AA138" s="1012">
        <f>+tab!$C$156</f>
        <v>0.62</v>
      </c>
      <c r="AB138" s="1010" t="s">
        <v>645</v>
      </c>
      <c r="AC138" s="1010" t="s">
        <v>646</v>
      </c>
      <c r="AD138" s="1010" t="s">
        <v>648</v>
      </c>
      <c r="AE138" s="1010" t="s">
        <v>651</v>
      </c>
      <c r="AF138" s="1010" t="s">
        <v>651</v>
      </c>
      <c r="AG138" s="1010" t="s">
        <v>649</v>
      </c>
      <c r="AH138" s="1010"/>
      <c r="AI138" s="1010" t="s">
        <v>181</v>
      </c>
      <c r="AP138" s="197"/>
    </row>
    <row r="139" spans="2:42" ht="13.7" customHeight="1" x14ac:dyDescent="0.2">
      <c r="C139" s="1031"/>
      <c r="D139" s="923"/>
      <c r="E139" s="923"/>
      <c r="F139" s="923"/>
      <c r="G139" s="923"/>
      <c r="H139" s="1178"/>
      <c r="I139" s="926"/>
      <c r="J139" s="926"/>
      <c r="K139" s="930"/>
      <c r="L139" s="931"/>
      <c r="M139" s="931"/>
      <c r="N139" s="931"/>
      <c r="O139" s="931"/>
      <c r="P139" s="931"/>
      <c r="Q139" s="931"/>
      <c r="R139" s="931"/>
      <c r="S139" s="932"/>
      <c r="T139" s="932"/>
      <c r="U139" s="1039"/>
      <c r="V139" s="6"/>
      <c r="AD139" s="993"/>
      <c r="AE139" s="993"/>
      <c r="AM139" s="39"/>
      <c r="AN139" s="39"/>
      <c r="AP139" s="174"/>
    </row>
    <row r="140" spans="2:42" ht="13.7" customHeight="1" x14ac:dyDescent="0.2">
      <c r="C140" s="35"/>
      <c r="D140" s="175" t="str">
        <f t="shared" ref="D140:F159" si="103">IF(D78=0,"",D78)</f>
        <v/>
      </c>
      <c r="E140" s="175" t="str">
        <f t="shared" si="103"/>
        <v/>
      </c>
      <c r="F140" s="175" t="str">
        <f t="shared" si="103"/>
        <v/>
      </c>
      <c r="G140" s="38" t="str">
        <f>IF(G78="","",G78+1)</f>
        <v/>
      </c>
      <c r="H140" s="176" t="str">
        <f>IF(H78="","",H78)</f>
        <v/>
      </c>
      <c r="I140" s="38" t="str">
        <f>IF(I78=0,"",I78)</f>
        <v/>
      </c>
      <c r="J140" s="177" t="str">
        <f t="shared" ref="J140:J171" si="104">IF(E140="","",IF(J78+1&gt;VLOOKUP(I140,Schaal2014,22,FALSE),J78,J78+1))</f>
        <v/>
      </c>
      <c r="K140" s="178" t="str">
        <f t="shared" ref="K140:K159" si="105">IF(K78="","",K78)</f>
        <v/>
      </c>
      <c r="L140" s="873"/>
      <c r="M140" s="870">
        <f>IF(M78="","",M78)</f>
        <v>0</v>
      </c>
      <c r="N140" s="870">
        <f>IF(N78="","",N78)</f>
        <v>0</v>
      </c>
      <c r="O140" s="933" t="str">
        <f>IF(K140="","",IF(K140*40&gt;40,40,K140*40))</f>
        <v/>
      </c>
      <c r="P140" s="933"/>
      <c r="Q140" s="933" t="str">
        <f>IF(K140="","",SUM(M140:P140))</f>
        <v/>
      </c>
      <c r="R140" s="873"/>
      <c r="S140" s="934" t="str">
        <f t="shared" ref="S140:S171" si="106">IF(K140="","",(1659*K140-Q140)*AC140)</f>
        <v/>
      </c>
      <c r="T140" s="922" t="str">
        <f>IF(K140="","",(Q140*AD140)+AB140*(AE140+AF140*(1-AG140)))</f>
        <v/>
      </c>
      <c r="U140" s="1040" t="str">
        <f>IF(K140="","",(S140+T140))</f>
        <v/>
      </c>
      <c r="V140" s="169"/>
      <c r="W140" s="180"/>
      <c r="X140" s="180"/>
      <c r="Y140" s="180"/>
      <c r="Z140" s="1013" t="str">
        <f t="shared" ref="Z140:Z171" si="107">IF(I140="","",VLOOKUP(I140,Schaal2014,J140+1,FALSE))</f>
        <v/>
      </c>
      <c r="AA140" s="1014">
        <f>+tab!$C$156</f>
        <v>0.62</v>
      </c>
      <c r="AB140" s="1015" t="e">
        <f>Z140*12/1659</f>
        <v>#VALUE!</v>
      </c>
      <c r="AC140" s="1015" t="e">
        <f>Z140*12*(1+AA140)/1659</f>
        <v>#VALUE!</v>
      </c>
      <c r="AD140" s="1015" t="e">
        <f>AC140-AB140</f>
        <v>#VALUE!</v>
      </c>
      <c r="AE140" s="993" t="e">
        <f t="shared" ref="AE140:AE171" si="108">O140+P140</f>
        <v>#VALUE!</v>
      </c>
      <c r="AF140" s="993">
        <f t="shared" ref="AF140:AF171" si="109">M140+N140</f>
        <v>0</v>
      </c>
      <c r="AG140" s="1016">
        <f>IF(I140&gt;8,tab!C$157,tab!C$160)</f>
        <v>0.5</v>
      </c>
      <c r="AH140" s="993">
        <f>IF(G140&lt;25,0,IF(G140=25,25,IF(G140&lt;40,0,IF(G140=40,40,IF(G140&gt;=40,0)))))</f>
        <v>0</v>
      </c>
      <c r="AI140" s="993">
        <f t="shared" ref="AI140:AI171" si="110">IF(AH140=25,Z140*1.08*K140/2,IF(AH140=40,Z140*1.08*K140,IF(AH140=0,0)))</f>
        <v>0</v>
      </c>
      <c r="AK140" s="198"/>
    </row>
    <row r="141" spans="2:42" ht="13.7" customHeight="1" x14ac:dyDescent="0.2">
      <c r="C141" s="35"/>
      <c r="D141" s="175" t="str">
        <f t="shared" si="103"/>
        <v/>
      </c>
      <c r="E141" s="175" t="str">
        <f t="shared" si="103"/>
        <v/>
      </c>
      <c r="F141" s="175" t="str">
        <f t="shared" si="103"/>
        <v/>
      </c>
      <c r="G141" s="38" t="str">
        <f>IF(G79="","",G79+1)</f>
        <v/>
      </c>
      <c r="H141" s="176" t="str">
        <f t="shared" ref="H141:H189" si="111">IF(H79="","",H79)</f>
        <v/>
      </c>
      <c r="I141" s="38" t="str">
        <f t="shared" ref="I141:I189" si="112">IF(I79=0,"",I79)</f>
        <v/>
      </c>
      <c r="J141" s="177" t="str">
        <f t="shared" si="104"/>
        <v/>
      </c>
      <c r="K141" s="178" t="str">
        <f t="shared" si="105"/>
        <v/>
      </c>
      <c r="L141" s="873"/>
      <c r="M141" s="870">
        <f t="shared" ref="M141:N141" si="113">IF(M79="","",M79)</f>
        <v>0</v>
      </c>
      <c r="N141" s="870">
        <f t="shared" si="113"/>
        <v>0</v>
      </c>
      <c r="O141" s="933" t="str">
        <f t="shared" ref="O141:O189" si="114">IF(K141="","",IF(K141*40&gt;40,40,K141*40))</f>
        <v/>
      </c>
      <c r="P141" s="933"/>
      <c r="Q141" s="933" t="str">
        <f t="shared" ref="Q141:Q189" si="115">IF(K141="","",SUM(M141:P141))</f>
        <v/>
      </c>
      <c r="R141" s="873"/>
      <c r="S141" s="934" t="str">
        <f t="shared" si="106"/>
        <v/>
      </c>
      <c r="T141" s="922" t="str">
        <f t="shared" ref="T141:T189" si="116">IF(K141="","",(Q141*AD141)+AB141*(AE141+AF141*(1-AG141)))</f>
        <v/>
      </c>
      <c r="U141" s="1040" t="str">
        <f t="shared" ref="U141:U189" si="117">IF(K141="","",(S141+T141))</f>
        <v/>
      </c>
      <c r="V141" s="469"/>
      <c r="Z141" s="1013" t="str">
        <f t="shared" si="107"/>
        <v/>
      </c>
      <c r="AA141" s="1014">
        <f>+tab!$C$156</f>
        <v>0.62</v>
      </c>
      <c r="AB141" s="1015" t="e">
        <f t="shared" ref="AB141:AB189" si="118">Z141*12/1659</f>
        <v>#VALUE!</v>
      </c>
      <c r="AC141" s="1015" t="e">
        <f t="shared" ref="AC141:AC189" si="119">Z141*12*(1+AA141)/1659</f>
        <v>#VALUE!</v>
      </c>
      <c r="AD141" s="1015" t="e">
        <f t="shared" ref="AD141:AD189" si="120">AC141-AB141</f>
        <v>#VALUE!</v>
      </c>
      <c r="AE141" s="993" t="e">
        <f t="shared" si="108"/>
        <v>#VALUE!</v>
      </c>
      <c r="AF141" s="993">
        <f t="shared" si="109"/>
        <v>0</v>
      </c>
      <c r="AG141" s="1016">
        <f>IF(I141&gt;8,tab!C$157,tab!C$160)</f>
        <v>0.5</v>
      </c>
      <c r="AH141" s="993">
        <f>IF(G141&lt;25,0,IF(G141=25,25,IF(G141&lt;40,0,IF(G141=40,40,IF(G141&gt;=40,0)))))</f>
        <v>0</v>
      </c>
      <c r="AI141" s="993">
        <f t="shared" si="110"/>
        <v>0</v>
      </c>
      <c r="AK141" s="198"/>
    </row>
    <row r="142" spans="2:42" ht="13.7" customHeight="1" x14ac:dyDescent="0.2">
      <c r="C142" s="35"/>
      <c r="D142" s="175" t="str">
        <f t="shared" si="103"/>
        <v/>
      </c>
      <c r="E142" s="175" t="str">
        <f t="shared" si="103"/>
        <v/>
      </c>
      <c r="F142" s="175" t="str">
        <f t="shared" si="103"/>
        <v/>
      </c>
      <c r="G142" s="38" t="str">
        <f t="shared" ref="G142:G189" si="121">IF(G80="","",G80+1)</f>
        <v/>
      </c>
      <c r="H142" s="176" t="str">
        <f t="shared" si="111"/>
        <v/>
      </c>
      <c r="I142" s="38" t="str">
        <f t="shared" si="112"/>
        <v/>
      </c>
      <c r="J142" s="177" t="str">
        <f t="shared" si="104"/>
        <v/>
      </c>
      <c r="K142" s="178" t="str">
        <f t="shared" si="105"/>
        <v/>
      </c>
      <c r="L142" s="873"/>
      <c r="M142" s="870">
        <f t="shared" ref="M142:N142" si="122">IF(M80="","",M80)</f>
        <v>0</v>
      </c>
      <c r="N142" s="870">
        <f t="shared" si="122"/>
        <v>0</v>
      </c>
      <c r="O142" s="933" t="str">
        <f t="shared" si="114"/>
        <v/>
      </c>
      <c r="P142" s="933"/>
      <c r="Q142" s="933" t="str">
        <f t="shared" si="115"/>
        <v/>
      </c>
      <c r="R142" s="873"/>
      <c r="S142" s="934" t="str">
        <f t="shared" si="106"/>
        <v/>
      </c>
      <c r="T142" s="922" t="str">
        <f t="shared" si="116"/>
        <v/>
      </c>
      <c r="U142" s="1040" t="str">
        <f t="shared" si="117"/>
        <v/>
      </c>
      <c r="V142" s="469"/>
      <c r="Z142" s="1013" t="str">
        <f t="shared" si="107"/>
        <v/>
      </c>
      <c r="AA142" s="1014">
        <f>+tab!$C$156</f>
        <v>0.62</v>
      </c>
      <c r="AB142" s="1015" t="e">
        <f t="shared" si="118"/>
        <v>#VALUE!</v>
      </c>
      <c r="AC142" s="1015" t="e">
        <f t="shared" si="119"/>
        <v>#VALUE!</v>
      </c>
      <c r="AD142" s="1015" t="e">
        <f t="shared" si="120"/>
        <v>#VALUE!</v>
      </c>
      <c r="AE142" s="993" t="e">
        <f t="shared" si="108"/>
        <v>#VALUE!</v>
      </c>
      <c r="AF142" s="993">
        <f t="shared" si="109"/>
        <v>0</v>
      </c>
      <c r="AG142" s="1016">
        <f>IF(I142&gt;8,tab!C$157,tab!C$160)</f>
        <v>0.5</v>
      </c>
      <c r="AH142" s="993">
        <f t="shared" ref="AH142:AH171" si="123">IF(G142&lt;25,0,IF(G142=25,25,IF(G142&lt;40,0,IF(G142=40,40,IF(G142&gt;=40,0)))))</f>
        <v>0</v>
      </c>
      <c r="AI142" s="993">
        <f t="shared" si="110"/>
        <v>0</v>
      </c>
      <c r="AK142" s="198"/>
    </row>
    <row r="143" spans="2:42" ht="13.7" customHeight="1" x14ac:dyDescent="0.2">
      <c r="C143" s="35"/>
      <c r="D143" s="175" t="str">
        <f t="shared" si="103"/>
        <v/>
      </c>
      <c r="E143" s="175" t="str">
        <f t="shared" si="103"/>
        <v/>
      </c>
      <c r="F143" s="175" t="str">
        <f t="shared" si="103"/>
        <v/>
      </c>
      <c r="G143" s="38" t="str">
        <f t="shared" si="121"/>
        <v/>
      </c>
      <c r="H143" s="176" t="str">
        <f t="shared" si="111"/>
        <v/>
      </c>
      <c r="I143" s="38" t="str">
        <f t="shared" si="112"/>
        <v/>
      </c>
      <c r="J143" s="177" t="str">
        <f t="shared" si="104"/>
        <v/>
      </c>
      <c r="K143" s="178" t="str">
        <f t="shared" si="105"/>
        <v/>
      </c>
      <c r="L143" s="873"/>
      <c r="M143" s="870">
        <f t="shared" ref="M143:N143" si="124">IF(M81="","",M81)</f>
        <v>0</v>
      </c>
      <c r="N143" s="870">
        <f t="shared" si="124"/>
        <v>0</v>
      </c>
      <c r="O143" s="933" t="str">
        <f t="shared" si="114"/>
        <v/>
      </c>
      <c r="P143" s="933"/>
      <c r="Q143" s="933" t="str">
        <f t="shared" si="115"/>
        <v/>
      </c>
      <c r="R143" s="873"/>
      <c r="S143" s="934" t="str">
        <f t="shared" si="106"/>
        <v/>
      </c>
      <c r="T143" s="922" t="str">
        <f t="shared" si="116"/>
        <v/>
      </c>
      <c r="U143" s="1040" t="str">
        <f t="shared" si="117"/>
        <v/>
      </c>
      <c r="V143" s="469"/>
      <c r="Z143" s="1013" t="str">
        <f t="shared" si="107"/>
        <v/>
      </c>
      <c r="AA143" s="1014">
        <f>+tab!$C$156</f>
        <v>0.62</v>
      </c>
      <c r="AB143" s="1015" t="e">
        <f t="shared" si="118"/>
        <v>#VALUE!</v>
      </c>
      <c r="AC143" s="1015" t="e">
        <f t="shared" si="119"/>
        <v>#VALUE!</v>
      </c>
      <c r="AD143" s="1015" t="e">
        <f t="shared" si="120"/>
        <v>#VALUE!</v>
      </c>
      <c r="AE143" s="993" t="e">
        <f t="shared" si="108"/>
        <v>#VALUE!</v>
      </c>
      <c r="AF143" s="993">
        <f t="shared" si="109"/>
        <v>0</v>
      </c>
      <c r="AG143" s="1016">
        <f>IF(I143&gt;8,tab!C$157,tab!C$160)</f>
        <v>0.5</v>
      </c>
      <c r="AH143" s="993">
        <f t="shared" si="123"/>
        <v>0</v>
      </c>
      <c r="AI143" s="993">
        <f t="shared" si="110"/>
        <v>0</v>
      </c>
      <c r="AK143" s="198"/>
    </row>
    <row r="144" spans="2:42" ht="13.7" customHeight="1" x14ac:dyDescent="0.2">
      <c r="C144" s="35"/>
      <c r="D144" s="175" t="str">
        <f t="shared" si="103"/>
        <v/>
      </c>
      <c r="E144" s="175" t="str">
        <f t="shared" si="103"/>
        <v/>
      </c>
      <c r="F144" s="175" t="str">
        <f t="shared" si="103"/>
        <v/>
      </c>
      <c r="G144" s="38" t="str">
        <f t="shared" si="121"/>
        <v/>
      </c>
      <c r="H144" s="176" t="str">
        <f t="shared" si="111"/>
        <v/>
      </c>
      <c r="I144" s="38" t="str">
        <f t="shared" si="112"/>
        <v/>
      </c>
      <c r="J144" s="177" t="str">
        <f t="shared" si="104"/>
        <v/>
      </c>
      <c r="K144" s="178" t="str">
        <f t="shared" si="105"/>
        <v/>
      </c>
      <c r="L144" s="873"/>
      <c r="M144" s="870">
        <f t="shared" ref="M144:N144" si="125">IF(M82="","",M82)</f>
        <v>0</v>
      </c>
      <c r="N144" s="870">
        <f t="shared" si="125"/>
        <v>0</v>
      </c>
      <c r="O144" s="933" t="str">
        <f t="shared" si="114"/>
        <v/>
      </c>
      <c r="P144" s="933"/>
      <c r="Q144" s="933" t="str">
        <f t="shared" si="115"/>
        <v/>
      </c>
      <c r="R144" s="873"/>
      <c r="S144" s="934" t="str">
        <f t="shared" si="106"/>
        <v/>
      </c>
      <c r="T144" s="922" t="str">
        <f t="shared" si="116"/>
        <v/>
      </c>
      <c r="U144" s="1040" t="str">
        <f t="shared" si="117"/>
        <v/>
      </c>
      <c r="V144" s="469"/>
      <c r="Z144" s="1013" t="str">
        <f t="shared" si="107"/>
        <v/>
      </c>
      <c r="AA144" s="1014">
        <f>+tab!$C$156</f>
        <v>0.62</v>
      </c>
      <c r="AB144" s="1015" t="e">
        <f t="shared" si="118"/>
        <v>#VALUE!</v>
      </c>
      <c r="AC144" s="1015" t="e">
        <f t="shared" si="119"/>
        <v>#VALUE!</v>
      </c>
      <c r="AD144" s="1015" t="e">
        <f t="shared" si="120"/>
        <v>#VALUE!</v>
      </c>
      <c r="AE144" s="993" t="e">
        <f t="shared" si="108"/>
        <v>#VALUE!</v>
      </c>
      <c r="AF144" s="993">
        <f t="shared" si="109"/>
        <v>0</v>
      </c>
      <c r="AG144" s="1016">
        <f>IF(I144&gt;8,tab!C$157,tab!C$160)</f>
        <v>0.5</v>
      </c>
      <c r="AH144" s="993">
        <f t="shared" si="123"/>
        <v>0</v>
      </c>
      <c r="AI144" s="993">
        <f t="shared" si="110"/>
        <v>0</v>
      </c>
      <c r="AK144" s="198"/>
    </row>
    <row r="145" spans="3:40" ht="13.7" customHeight="1" x14ac:dyDescent="0.2">
      <c r="C145" s="35"/>
      <c r="D145" s="175" t="str">
        <f t="shared" si="103"/>
        <v/>
      </c>
      <c r="E145" s="175" t="str">
        <f t="shared" si="103"/>
        <v/>
      </c>
      <c r="F145" s="175" t="str">
        <f t="shared" si="103"/>
        <v/>
      </c>
      <c r="G145" s="38" t="str">
        <f t="shared" si="121"/>
        <v/>
      </c>
      <c r="H145" s="176" t="str">
        <f t="shared" si="111"/>
        <v/>
      </c>
      <c r="I145" s="38" t="str">
        <f t="shared" si="112"/>
        <v/>
      </c>
      <c r="J145" s="177" t="str">
        <f t="shared" si="104"/>
        <v/>
      </c>
      <c r="K145" s="178" t="str">
        <f t="shared" si="105"/>
        <v/>
      </c>
      <c r="L145" s="873"/>
      <c r="M145" s="870">
        <f t="shared" ref="M145:N145" si="126">IF(M83="","",M83)</f>
        <v>0</v>
      </c>
      <c r="N145" s="870">
        <f t="shared" si="126"/>
        <v>0</v>
      </c>
      <c r="O145" s="933" t="str">
        <f t="shared" si="114"/>
        <v/>
      </c>
      <c r="P145" s="933"/>
      <c r="Q145" s="933" t="str">
        <f t="shared" si="115"/>
        <v/>
      </c>
      <c r="R145" s="873"/>
      <c r="S145" s="934" t="str">
        <f t="shared" si="106"/>
        <v/>
      </c>
      <c r="T145" s="922" t="str">
        <f t="shared" si="116"/>
        <v/>
      </c>
      <c r="U145" s="1040" t="str">
        <f t="shared" si="117"/>
        <v/>
      </c>
      <c r="V145" s="469"/>
      <c r="Z145" s="1013" t="str">
        <f t="shared" si="107"/>
        <v/>
      </c>
      <c r="AA145" s="1014">
        <f>+tab!$C$156</f>
        <v>0.62</v>
      </c>
      <c r="AB145" s="1015" t="e">
        <f t="shared" si="118"/>
        <v>#VALUE!</v>
      </c>
      <c r="AC145" s="1015" t="e">
        <f t="shared" si="119"/>
        <v>#VALUE!</v>
      </c>
      <c r="AD145" s="1015" t="e">
        <f t="shared" si="120"/>
        <v>#VALUE!</v>
      </c>
      <c r="AE145" s="993" t="e">
        <f t="shared" si="108"/>
        <v>#VALUE!</v>
      </c>
      <c r="AF145" s="993">
        <f t="shared" si="109"/>
        <v>0</v>
      </c>
      <c r="AG145" s="1016">
        <f>IF(I145&gt;8,tab!C$157,tab!C$160)</f>
        <v>0.5</v>
      </c>
      <c r="AH145" s="993">
        <f t="shared" si="123"/>
        <v>0</v>
      </c>
      <c r="AI145" s="993">
        <f t="shared" si="110"/>
        <v>0</v>
      </c>
      <c r="AK145" s="198"/>
      <c r="AM145" s="39"/>
      <c r="AN145" s="39"/>
    </row>
    <row r="146" spans="3:40" ht="13.7" customHeight="1" x14ac:dyDescent="0.2">
      <c r="C146" s="35"/>
      <c r="D146" s="175" t="str">
        <f t="shared" si="103"/>
        <v/>
      </c>
      <c r="E146" s="175" t="str">
        <f t="shared" si="103"/>
        <v/>
      </c>
      <c r="F146" s="175" t="str">
        <f t="shared" si="103"/>
        <v/>
      </c>
      <c r="G146" s="38" t="str">
        <f t="shared" si="121"/>
        <v/>
      </c>
      <c r="H146" s="176" t="str">
        <f t="shared" si="111"/>
        <v/>
      </c>
      <c r="I146" s="38" t="str">
        <f t="shared" si="112"/>
        <v/>
      </c>
      <c r="J146" s="177" t="str">
        <f t="shared" si="104"/>
        <v/>
      </c>
      <c r="K146" s="178" t="str">
        <f t="shared" si="105"/>
        <v/>
      </c>
      <c r="L146" s="873"/>
      <c r="M146" s="870">
        <f t="shared" ref="M146:N146" si="127">IF(M84="","",M84)</f>
        <v>0</v>
      </c>
      <c r="N146" s="870">
        <f t="shared" si="127"/>
        <v>0</v>
      </c>
      <c r="O146" s="933" t="str">
        <f t="shared" si="114"/>
        <v/>
      </c>
      <c r="P146" s="933"/>
      <c r="Q146" s="933" t="str">
        <f t="shared" si="115"/>
        <v/>
      </c>
      <c r="R146" s="873"/>
      <c r="S146" s="934" t="str">
        <f t="shared" si="106"/>
        <v/>
      </c>
      <c r="T146" s="922" t="str">
        <f t="shared" si="116"/>
        <v/>
      </c>
      <c r="U146" s="1040" t="str">
        <f t="shared" si="117"/>
        <v/>
      </c>
      <c r="V146" s="469"/>
      <c r="Z146" s="1013" t="str">
        <f t="shared" si="107"/>
        <v/>
      </c>
      <c r="AA146" s="1014">
        <f>+tab!$C$156</f>
        <v>0.62</v>
      </c>
      <c r="AB146" s="1015" t="e">
        <f t="shared" si="118"/>
        <v>#VALUE!</v>
      </c>
      <c r="AC146" s="1015" t="e">
        <f t="shared" si="119"/>
        <v>#VALUE!</v>
      </c>
      <c r="AD146" s="1015" t="e">
        <f t="shared" si="120"/>
        <v>#VALUE!</v>
      </c>
      <c r="AE146" s="993" t="e">
        <f t="shared" si="108"/>
        <v>#VALUE!</v>
      </c>
      <c r="AF146" s="993">
        <f t="shared" si="109"/>
        <v>0</v>
      </c>
      <c r="AG146" s="1016">
        <f>IF(I146&gt;8,tab!C$157,tab!C$160)</f>
        <v>0.5</v>
      </c>
      <c r="AH146" s="993">
        <f t="shared" si="123"/>
        <v>0</v>
      </c>
      <c r="AI146" s="993">
        <f t="shared" si="110"/>
        <v>0</v>
      </c>
      <c r="AK146" s="198"/>
      <c r="AM146" s="39"/>
      <c r="AN146" s="39"/>
    </row>
    <row r="147" spans="3:40" ht="13.7" customHeight="1" x14ac:dyDescent="0.2">
      <c r="C147" s="35"/>
      <c r="D147" s="175" t="str">
        <f t="shared" si="103"/>
        <v/>
      </c>
      <c r="E147" s="175" t="str">
        <f t="shared" si="103"/>
        <v/>
      </c>
      <c r="F147" s="175" t="str">
        <f t="shared" si="103"/>
        <v/>
      </c>
      <c r="G147" s="38" t="str">
        <f t="shared" si="121"/>
        <v/>
      </c>
      <c r="H147" s="176" t="str">
        <f t="shared" si="111"/>
        <v/>
      </c>
      <c r="I147" s="38" t="str">
        <f t="shared" si="112"/>
        <v/>
      </c>
      <c r="J147" s="177" t="str">
        <f t="shared" si="104"/>
        <v/>
      </c>
      <c r="K147" s="178" t="str">
        <f t="shared" si="105"/>
        <v/>
      </c>
      <c r="L147" s="873"/>
      <c r="M147" s="870">
        <f t="shared" ref="M147:N147" si="128">IF(M85="","",M85)</f>
        <v>0</v>
      </c>
      <c r="N147" s="870">
        <f t="shared" si="128"/>
        <v>0</v>
      </c>
      <c r="O147" s="933" t="str">
        <f t="shared" si="114"/>
        <v/>
      </c>
      <c r="P147" s="933"/>
      <c r="Q147" s="933" t="str">
        <f t="shared" si="115"/>
        <v/>
      </c>
      <c r="R147" s="873"/>
      <c r="S147" s="934" t="str">
        <f t="shared" si="106"/>
        <v/>
      </c>
      <c r="T147" s="922" t="str">
        <f t="shared" si="116"/>
        <v/>
      </c>
      <c r="U147" s="1040" t="str">
        <f t="shared" si="117"/>
        <v/>
      </c>
      <c r="V147" s="469"/>
      <c r="Z147" s="1013" t="str">
        <f t="shared" si="107"/>
        <v/>
      </c>
      <c r="AA147" s="1014">
        <f>+tab!$C$156</f>
        <v>0.62</v>
      </c>
      <c r="AB147" s="1015" t="e">
        <f t="shared" si="118"/>
        <v>#VALUE!</v>
      </c>
      <c r="AC147" s="1015" t="e">
        <f t="shared" si="119"/>
        <v>#VALUE!</v>
      </c>
      <c r="AD147" s="1015" t="e">
        <f t="shared" si="120"/>
        <v>#VALUE!</v>
      </c>
      <c r="AE147" s="993" t="e">
        <f t="shared" si="108"/>
        <v>#VALUE!</v>
      </c>
      <c r="AF147" s="993">
        <f t="shared" si="109"/>
        <v>0</v>
      </c>
      <c r="AG147" s="1016">
        <f>IF(I147&gt;8,tab!C$157,tab!C$160)</f>
        <v>0.5</v>
      </c>
      <c r="AH147" s="993">
        <f t="shared" si="123"/>
        <v>0</v>
      </c>
      <c r="AI147" s="993">
        <f t="shared" si="110"/>
        <v>0</v>
      </c>
      <c r="AK147" s="198"/>
      <c r="AM147" s="39"/>
      <c r="AN147" s="39"/>
    </row>
    <row r="148" spans="3:40" ht="13.7" customHeight="1" x14ac:dyDescent="0.2">
      <c r="C148" s="35"/>
      <c r="D148" s="175" t="str">
        <f t="shared" si="103"/>
        <v/>
      </c>
      <c r="E148" s="175" t="str">
        <f t="shared" si="103"/>
        <v/>
      </c>
      <c r="F148" s="175" t="str">
        <f t="shared" si="103"/>
        <v/>
      </c>
      <c r="G148" s="38" t="str">
        <f t="shared" si="121"/>
        <v/>
      </c>
      <c r="H148" s="176" t="str">
        <f t="shared" si="111"/>
        <v/>
      </c>
      <c r="I148" s="38" t="str">
        <f t="shared" si="112"/>
        <v/>
      </c>
      <c r="J148" s="177" t="str">
        <f t="shared" si="104"/>
        <v/>
      </c>
      <c r="K148" s="178" t="str">
        <f t="shared" si="105"/>
        <v/>
      </c>
      <c r="L148" s="873"/>
      <c r="M148" s="870">
        <f t="shared" ref="M148:N148" si="129">IF(M86="","",M86)</f>
        <v>0</v>
      </c>
      <c r="N148" s="870">
        <f t="shared" si="129"/>
        <v>0</v>
      </c>
      <c r="O148" s="933" t="str">
        <f t="shared" si="114"/>
        <v/>
      </c>
      <c r="P148" s="933"/>
      <c r="Q148" s="933" t="str">
        <f t="shared" si="115"/>
        <v/>
      </c>
      <c r="R148" s="873"/>
      <c r="S148" s="934" t="str">
        <f t="shared" si="106"/>
        <v/>
      </c>
      <c r="T148" s="922" t="str">
        <f t="shared" si="116"/>
        <v/>
      </c>
      <c r="U148" s="1040" t="str">
        <f t="shared" si="117"/>
        <v/>
      </c>
      <c r="V148" s="469"/>
      <c r="Z148" s="1013" t="str">
        <f t="shared" si="107"/>
        <v/>
      </c>
      <c r="AA148" s="1014">
        <f>+tab!$C$156</f>
        <v>0.62</v>
      </c>
      <c r="AB148" s="1015" t="e">
        <f t="shared" si="118"/>
        <v>#VALUE!</v>
      </c>
      <c r="AC148" s="1015" t="e">
        <f t="shared" si="119"/>
        <v>#VALUE!</v>
      </c>
      <c r="AD148" s="1015" t="e">
        <f t="shared" si="120"/>
        <v>#VALUE!</v>
      </c>
      <c r="AE148" s="993" t="e">
        <f t="shared" si="108"/>
        <v>#VALUE!</v>
      </c>
      <c r="AF148" s="993">
        <f t="shared" si="109"/>
        <v>0</v>
      </c>
      <c r="AG148" s="1016">
        <f>IF(I148&gt;8,tab!C$157,tab!C$160)</f>
        <v>0.5</v>
      </c>
      <c r="AH148" s="993">
        <f t="shared" si="123"/>
        <v>0</v>
      </c>
      <c r="AI148" s="993">
        <f t="shared" si="110"/>
        <v>0</v>
      </c>
      <c r="AK148" s="198"/>
      <c r="AM148" s="39"/>
      <c r="AN148" s="39"/>
    </row>
    <row r="149" spans="3:40" ht="13.7" customHeight="1" x14ac:dyDescent="0.2">
      <c r="C149" s="35"/>
      <c r="D149" s="175" t="str">
        <f t="shared" si="103"/>
        <v/>
      </c>
      <c r="E149" s="175" t="str">
        <f t="shared" si="103"/>
        <v/>
      </c>
      <c r="F149" s="175" t="str">
        <f t="shared" si="103"/>
        <v/>
      </c>
      <c r="G149" s="38" t="str">
        <f t="shared" si="121"/>
        <v/>
      </c>
      <c r="H149" s="176" t="str">
        <f t="shared" si="111"/>
        <v/>
      </c>
      <c r="I149" s="38" t="str">
        <f t="shared" si="112"/>
        <v/>
      </c>
      <c r="J149" s="177" t="str">
        <f t="shared" si="104"/>
        <v/>
      </c>
      <c r="K149" s="178" t="str">
        <f t="shared" si="105"/>
        <v/>
      </c>
      <c r="L149" s="873"/>
      <c r="M149" s="870">
        <f t="shared" ref="M149:N149" si="130">IF(M87="","",M87)</f>
        <v>0</v>
      </c>
      <c r="N149" s="870">
        <f t="shared" si="130"/>
        <v>0</v>
      </c>
      <c r="O149" s="933" t="str">
        <f t="shared" si="114"/>
        <v/>
      </c>
      <c r="P149" s="933"/>
      <c r="Q149" s="933" t="str">
        <f t="shared" si="115"/>
        <v/>
      </c>
      <c r="R149" s="873"/>
      <c r="S149" s="934" t="str">
        <f t="shared" si="106"/>
        <v/>
      </c>
      <c r="T149" s="922" t="str">
        <f t="shared" si="116"/>
        <v/>
      </c>
      <c r="U149" s="1040" t="str">
        <f t="shared" si="117"/>
        <v/>
      </c>
      <c r="V149" s="469"/>
      <c r="Z149" s="1013" t="str">
        <f t="shared" si="107"/>
        <v/>
      </c>
      <c r="AA149" s="1014">
        <f>+tab!$C$156</f>
        <v>0.62</v>
      </c>
      <c r="AB149" s="1015" t="e">
        <f t="shared" si="118"/>
        <v>#VALUE!</v>
      </c>
      <c r="AC149" s="1015" t="e">
        <f t="shared" si="119"/>
        <v>#VALUE!</v>
      </c>
      <c r="AD149" s="1015" t="e">
        <f t="shared" si="120"/>
        <v>#VALUE!</v>
      </c>
      <c r="AE149" s="993" t="e">
        <f t="shared" si="108"/>
        <v>#VALUE!</v>
      </c>
      <c r="AF149" s="993">
        <f t="shared" si="109"/>
        <v>0</v>
      </c>
      <c r="AG149" s="1016">
        <f>IF(I149&gt;8,tab!C$157,tab!C$160)</f>
        <v>0.5</v>
      </c>
      <c r="AH149" s="993">
        <f t="shared" si="123"/>
        <v>0</v>
      </c>
      <c r="AI149" s="993">
        <f t="shared" si="110"/>
        <v>0</v>
      </c>
      <c r="AK149" s="198"/>
      <c r="AM149" s="39"/>
      <c r="AN149" s="39"/>
    </row>
    <row r="150" spans="3:40" ht="13.7" customHeight="1" x14ac:dyDescent="0.2">
      <c r="C150" s="35"/>
      <c r="D150" s="175" t="str">
        <f t="shared" si="103"/>
        <v/>
      </c>
      <c r="E150" s="175" t="str">
        <f t="shared" si="103"/>
        <v/>
      </c>
      <c r="F150" s="175" t="str">
        <f t="shared" si="103"/>
        <v/>
      </c>
      <c r="G150" s="38" t="str">
        <f t="shared" si="121"/>
        <v/>
      </c>
      <c r="H150" s="176" t="str">
        <f t="shared" si="111"/>
        <v/>
      </c>
      <c r="I150" s="38" t="str">
        <f t="shared" si="112"/>
        <v/>
      </c>
      <c r="J150" s="177" t="str">
        <f t="shared" si="104"/>
        <v/>
      </c>
      <c r="K150" s="178" t="str">
        <f t="shared" si="105"/>
        <v/>
      </c>
      <c r="L150" s="873"/>
      <c r="M150" s="870">
        <f t="shared" ref="M150:N150" si="131">IF(M88="","",M88)</f>
        <v>0</v>
      </c>
      <c r="N150" s="870">
        <f t="shared" si="131"/>
        <v>0</v>
      </c>
      <c r="O150" s="933" t="str">
        <f t="shared" si="114"/>
        <v/>
      </c>
      <c r="P150" s="933"/>
      <c r="Q150" s="933" t="str">
        <f t="shared" si="115"/>
        <v/>
      </c>
      <c r="R150" s="873"/>
      <c r="S150" s="934" t="str">
        <f t="shared" si="106"/>
        <v/>
      </c>
      <c r="T150" s="922" t="str">
        <f t="shared" si="116"/>
        <v/>
      </c>
      <c r="U150" s="1040" t="str">
        <f t="shared" si="117"/>
        <v/>
      </c>
      <c r="V150" s="469"/>
      <c r="Z150" s="1013" t="str">
        <f t="shared" si="107"/>
        <v/>
      </c>
      <c r="AA150" s="1014">
        <f>+tab!$C$156</f>
        <v>0.62</v>
      </c>
      <c r="AB150" s="1015" t="e">
        <f t="shared" si="118"/>
        <v>#VALUE!</v>
      </c>
      <c r="AC150" s="1015" t="e">
        <f t="shared" si="119"/>
        <v>#VALUE!</v>
      </c>
      <c r="AD150" s="1015" t="e">
        <f t="shared" si="120"/>
        <v>#VALUE!</v>
      </c>
      <c r="AE150" s="993" t="e">
        <f t="shared" si="108"/>
        <v>#VALUE!</v>
      </c>
      <c r="AF150" s="993">
        <f t="shared" si="109"/>
        <v>0</v>
      </c>
      <c r="AG150" s="1016">
        <f>IF(I150&gt;8,tab!C$157,tab!C$160)</f>
        <v>0.5</v>
      </c>
      <c r="AH150" s="993">
        <f t="shared" si="123"/>
        <v>0</v>
      </c>
      <c r="AI150" s="993">
        <f t="shared" si="110"/>
        <v>0</v>
      </c>
      <c r="AK150" s="198"/>
      <c r="AM150" s="39"/>
      <c r="AN150" s="39"/>
    </row>
    <row r="151" spans="3:40" ht="13.7" customHeight="1" x14ac:dyDescent="0.2">
      <c r="C151" s="35"/>
      <c r="D151" s="175" t="str">
        <f t="shared" si="103"/>
        <v/>
      </c>
      <c r="E151" s="175" t="str">
        <f t="shared" si="103"/>
        <v/>
      </c>
      <c r="F151" s="175" t="str">
        <f t="shared" si="103"/>
        <v/>
      </c>
      <c r="G151" s="38" t="str">
        <f t="shared" si="121"/>
        <v/>
      </c>
      <c r="H151" s="176" t="str">
        <f t="shared" si="111"/>
        <v/>
      </c>
      <c r="I151" s="38" t="str">
        <f t="shared" si="112"/>
        <v/>
      </c>
      <c r="J151" s="177" t="str">
        <f t="shared" si="104"/>
        <v/>
      </c>
      <c r="K151" s="178" t="str">
        <f t="shared" si="105"/>
        <v/>
      </c>
      <c r="L151" s="873"/>
      <c r="M151" s="870">
        <f t="shared" ref="M151:N151" si="132">IF(M89="","",M89)</f>
        <v>0</v>
      </c>
      <c r="N151" s="870">
        <f t="shared" si="132"/>
        <v>0</v>
      </c>
      <c r="O151" s="933" t="str">
        <f t="shared" si="114"/>
        <v/>
      </c>
      <c r="P151" s="933"/>
      <c r="Q151" s="933" t="str">
        <f t="shared" si="115"/>
        <v/>
      </c>
      <c r="R151" s="873"/>
      <c r="S151" s="934" t="str">
        <f t="shared" si="106"/>
        <v/>
      </c>
      <c r="T151" s="922" t="str">
        <f t="shared" si="116"/>
        <v/>
      </c>
      <c r="U151" s="1040" t="str">
        <f t="shared" si="117"/>
        <v/>
      </c>
      <c r="V151" s="469"/>
      <c r="Z151" s="1013" t="str">
        <f t="shared" si="107"/>
        <v/>
      </c>
      <c r="AA151" s="1014">
        <f>+tab!$C$156</f>
        <v>0.62</v>
      </c>
      <c r="AB151" s="1015" t="e">
        <f t="shared" si="118"/>
        <v>#VALUE!</v>
      </c>
      <c r="AC151" s="1015" t="e">
        <f t="shared" si="119"/>
        <v>#VALUE!</v>
      </c>
      <c r="AD151" s="1015" t="e">
        <f t="shared" si="120"/>
        <v>#VALUE!</v>
      </c>
      <c r="AE151" s="993" t="e">
        <f t="shared" si="108"/>
        <v>#VALUE!</v>
      </c>
      <c r="AF151" s="993">
        <f t="shared" si="109"/>
        <v>0</v>
      </c>
      <c r="AG151" s="1016">
        <f>IF(I151&gt;8,tab!C$157,tab!C$160)</f>
        <v>0.5</v>
      </c>
      <c r="AH151" s="993">
        <f t="shared" si="123"/>
        <v>0</v>
      </c>
      <c r="AI151" s="993">
        <f t="shared" si="110"/>
        <v>0</v>
      </c>
      <c r="AK151" s="198"/>
      <c r="AM151" s="39"/>
      <c r="AN151" s="39"/>
    </row>
    <row r="152" spans="3:40" ht="13.7" customHeight="1" x14ac:dyDescent="0.2">
      <c r="C152" s="35"/>
      <c r="D152" s="175" t="str">
        <f t="shared" si="103"/>
        <v/>
      </c>
      <c r="E152" s="175" t="str">
        <f t="shared" si="103"/>
        <v/>
      </c>
      <c r="F152" s="175" t="str">
        <f t="shared" si="103"/>
        <v/>
      </c>
      <c r="G152" s="38" t="str">
        <f t="shared" si="121"/>
        <v/>
      </c>
      <c r="H152" s="176" t="str">
        <f t="shared" si="111"/>
        <v/>
      </c>
      <c r="I152" s="38" t="str">
        <f t="shared" si="112"/>
        <v/>
      </c>
      <c r="J152" s="177" t="str">
        <f t="shared" si="104"/>
        <v/>
      </c>
      <c r="K152" s="178" t="str">
        <f t="shared" si="105"/>
        <v/>
      </c>
      <c r="L152" s="873"/>
      <c r="M152" s="870">
        <f t="shared" ref="M152:N152" si="133">IF(M90="","",M90)</f>
        <v>0</v>
      </c>
      <c r="N152" s="870">
        <f t="shared" si="133"/>
        <v>0</v>
      </c>
      <c r="O152" s="933" t="str">
        <f t="shared" si="114"/>
        <v/>
      </c>
      <c r="P152" s="933"/>
      <c r="Q152" s="933" t="str">
        <f t="shared" si="115"/>
        <v/>
      </c>
      <c r="R152" s="873"/>
      <c r="S152" s="934" t="str">
        <f t="shared" si="106"/>
        <v/>
      </c>
      <c r="T152" s="922" t="str">
        <f t="shared" si="116"/>
        <v/>
      </c>
      <c r="U152" s="1040" t="str">
        <f t="shared" si="117"/>
        <v/>
      </c>
      <c r="V152" s="469"/>
      <c r="Z152" s="1013" t="str">
        <f t="shared" si="107"/>
        <v/>
      </c>
      <c r="AA152" s="1014">
        <f>+tab!$C$156</f>
        <v>0.62</v>
      </c>
      <c r="AB152" s="1015" t="e">
        <f t="shared" si="118"/>
        <v>#VALUE!</v>
      </c>
      <c r="AC152" s="1015" t="e">
        <f t="shared" si="119"/>
        <v>#VALUE!</v>
      </c>
      <c r="AD152" s="1015" t="e">
        <f t="shared" si="120"/>
        <v>#VALUE!</v>
      </c>
      <c r="AE152" s="993" t="e">
        <f t="shared" si="108"/>
        <v>#VALUE!</v>
      </c>
      <c r="AF152" s="993">
        <f t="shared" si="109"/>
        <v>0</v>
      </c>
      <c r="AG152" s="1016">
        <f>IF(I152&gt;8,tab!C$157,tab!C$160)</f>
        <v>0.5</v>
      </c>
      <c r="AH152" s="993">
        <f t="shared" si="123"/>
        <v>0</v>
      </c>
      <c r="AI152" s="993">
        <f t="shared" si="110"/>
        <v>0</v>
      </c>
      <c r="AK152" s="198"/>
      <c r="AM152" s="39"/>
      <c r="AN152" s="39"/>
    </row>
    <row r="153" spans="3:40" ht="13.7" customHeight="1" x14ac:dyDescent="0.2">
      <c r="C153" s="35"/>
      <c r="D153" s="175" t="str">
        <f t="shared" si="103"/>
        <v/>
      </c>
      <c r="E153" s="175" t="str">
        <f t="shared" si="103"/>
        <v/>
      </c>
      <c r="F153" s="175" t="str">
        <f t="shared" si="103"/>
        <v/>
      </c>
      <c r="G153" s="38" t="str">
        <f t="shared" si="121"/>
        <v/>
      </c>
      <c r="H153" s="176" t="str">
        <f t="shared" si="111"/>
        <v/>
      </c>
      <c r="I153" s="38" t="str">
        <f t="shared" si="112"/>
        <v/>
      </c>
      <c r="J153" s="177" t="str">
        <f t="shared" si="104"/>
        <v/>
      </c>
      <c r="K153" s="178" t="str">
        <f t="shared" si="105"/>
        <v/>
      </c>
      <c r="L153" s="873"/>
      <c r="M153" s="870">
        <f t="shared" ref="M153:N153" si="134">IF(M91="","",M91)</f>
        <v>0</v>
      </c>
      <c r="N153" s="870">
        <f t="shared" si="134"/>
        <v>0</v>
      </c>
      <c r="O153" s="933" t="str">
        <f t="shared" si="114"/>
        <v/>
      </c>
      <c r="P153" s="933"/>
      <c r="Q153" s="933" t="str">
        <f t="shared" si="115"/>
        <v/>
      </c>
      <c r="R153" s="873"/>
      <c r="S153" s="934" t="str">
        <f t="shared" si="106"/>
        <v/>
      </c>
      <c r="T153" s="922" t="str">
        <f t="shared" si="116"/>
        <v/>
      </c>
      <c r="U153" s="1040" t="str">
        <f t="shared" si="117"/>
        <v/>
      </c>
      <c r="V153" s="469"/>
      <c r="Z153" s="1013" t="str">
        <f t="shared" si="107"/>
        <v/>
      </c>
      <c r="AA153" s="1014">
        <f>+tab!$C$156</f>
        <v>0.62</v>
      </c>
      <c r="AB153" s="1015" t="e">
        <f t="shared" si="118"/>
        <v>#VALUE!</v>
      </c>
      <c r="AC153" s="1015" t="e">
        <f t="shared" si="119"/>
        <v>#VALUE!</v>
      </c>
      <c r="AD153" s="1015" t="e">
        <f t="shared" si="120"/>
        <v>#VALUE!</v>
      </c>
      <c r="AE153" s="993" t="e">
        <f t="shared" si="108"/>
        <v>#VALUE!</v>
      </c>
      <c r="AF153" s="993">
        <f t="shared" si="109"/>
        <v>0</v>
      </c>
      <c r="AG153" s="1016">
        <f>IF(I153&gt;8,tab!C$157,tab!C$160)</f>
        <v>0.5</v>
      </c>
      <c r="AH153" s="993">
        <f t="shared" si="123"/>
        <v>0</v>
      </c>
      <c r="AI153" s="993">
        <f t="shared" si="110"/>
        <v>0</v>
      </c>
      <c r="AK153" s="198"/>
      <c r="AM153" s="39"/>
      <c r="AN153" s="39"/>
    </row>
    <row r="154" spans="3:40" ht="13.7" customHeight="1" x14ac:dyDescent="0.2">
      <c r="C154" s="35"/>
      <c r="D154" s="175" t="str">
        <f t="shared" si="103"/>
        <v/>
      </c>
      <c r="E154" s="175" t="str">
        <f t="shared" si="103"/>
        <v/>
      </c>
      <c r="F154" s="175" t="str">
        <f t="shared" si="103"/>
        <v/>
      </c>
      <c r="G154" s="38" t="str">
        <f t="shared" si="121"/>
        <v/>
      </c>
      <c r="H154" s="176" t="str">
        <f t="shared" si="111"/>
        <v/>
      </c>
      <c r="I154" s="38" t="str">
        <f t="shared" si="112"/>
        <v/>
      </c>
      <c r="J154" s="177" t="str">
        <f t="shared" si="104"/>
        <v/>
      </c>
      <c r="K154" s="178" t="str">
        <f t="shared" si="105"/>
        <v/>
      </c>
      <c r="L154" s="873"/>
      <c r="M154" s="870">
        <f t="shared" ref="M154:N154" si="135">IF(M92="","",M92)</f>
        <v>0</v>
      </c>
      <c r="N154" s="870">
        <f t="shared" si="135"/>
        <v>0</v>
      </c>
      <c r="O154" s="933" t="str">
        <f t="shared" si="114"/>
        <v/>
      </c>
      <c r="P154" s="933"/>
      <c r="Q154" s="933" t="str">
        <f t="shared" si="115"/>
        <v/>
      </c>
      <c r="R154" s="873"/>
      <c r="S154" s="934" t="str">
        <f t="shared" si="106"/>
        <v/>
      </c>
      <c r="T154" s="922" t="str">
        <f t="shared" si="116"/>
        <v/>
      </c>
      <c r="U154" s="1040" t="str">
        <f t="shared" si="117"/>
        <v/>
      </c>
      <c r="V154" s="469"/>
      <c r="Z154" s="1013" t="str">
        <f t="shared" si="107"/>
        <v/>
      </c>
      <c r="AA154" s="1014">
        <f>+tab!$C$156</f>
        <v>0.62</v>
      </c>
      <c r="AB154" s="1015" t="e">
        <f t="shared" si="118"/>
        <v>#VALUE!</v>
      </c>
      <c r="AC154" s="1015" t="e">
        <f t="shared" si="119"/>
        <v>#VALUE!</v>
      </c>
      <c r="AD154" s="1015" t="e">
        <f t="shared" si="120"/>
        <v>#VALUE!</v>
      </c>
      <c r="AE154" s="993" t="e">
        <f t="shared" si="108"/>
        <v>#VALUE!</v>
      </c>
      <c r="AF154" s="993">
        <f t="shared" si="109"/>
        <v>0</v>
      </c>
      <c r="AG154" s="1016">
        <f>IF(I154&gt;8,tab!C$157,tab!C$160)</f>
        <v>0.5</v>
      </c>
      <c r="AH154" s="993">
        <f t="shared" si="123"/>
        <v>0</v>
      </c>
      <c r="AI154" s="993">
        <f t="shared" si="110"/>
        <v>0</v>
      </c>
      <c r="AK154" s="198"/>
      <c r="AM154" s="39"/>
      <c r="AN154" s="39"/>
    </row>
    <row r="155" spans="3:40" ht="13.7" customHeight="1" x14ac:dyDescent="0.2">
      <c r="C155" s="35"/>
      <c r="D155" s="175" t="str">
        <f t="shared" si="103"/>
        <v/>
      </c>
      <c r="E155" s="175" t="str">
        <f t="shared" si="103"/>
        <v/>
      </c>
      <c r="F155" s="175" t="str">
        <f t="shared" si="103"/>
        <v/>
      </c>
      <c r="G155" s="38" t="str">
        <f t="shared" si="121"/>
        <v/>
      </c>
      <c r="H155" s="176" t="str">
        <f t="shared" si="111"/>
        <v/>
      </c>
      <c r="I155" s="38" t="str">
        <f t="shared" si="112"/>
        <v/>
      </c>
      <c r="J155" s="177" t="str">
        <f t="shared" si="104"/>
        <v/>
      </c>
      <c r="K155" s="178" t="str">
        <f t="shared" si="105"/>
        <v/>
      </c>
      <c r="L155" s="873"/>
      <c r="M155" s="870">
        <f t="shared" ref="M155:N155" si="136">IF(M93="","",M93)</f>
        <v>0</v>
      </c>
      <c r="N155" s="870">
        <f t="shared" si="136"/>
        <v>0</v>
      </c>
      <c r="O155" s="933" t="str">
        <f t="shared" si="114"/>
        <v/>
      </c>
      <c r="P155" s="933"/>
      <c r="Q155" s="933" t="str">
        <f t="shared" si="115"/>
        <v/>
      </c>
      <c r="R155" s="873"/>
      <c r="S155" s="934" t="str">
        <f t="shared" si="106"/>
        <v/>
      </c>
      <c r="T155" s="922" t="str">
        <f t="shared" si="116"/>
        <v/>
      </c>
      <c r="U155" s="1040" t="str">
        <f t="shared" si="117"/>
        <v/>
      </c>
      <c r="V155" s="469"/>
      <c r="Z155" s="1013" t="str">
        <f t="shared" si="107"/>
        <v/>
      </c>
      <c r="AA155" s="1014">
        <f>+tab!$C$156</f>
        <v>0.62</v>
      </c>
      <c r="AB155" s="1015" t="e">
        <f t="shared" si="118"/>
        <v>#VALUE!</v>
      </c>
      <c r="AC155" s="1015" t="e">
        <f t="shared" si="119"/>
        <v>#VALUE!</v>
      </c>
      <c r="AD155" s="1015" t="e">
        <f t="shared" si="120"/>
        <v>#VALUE!</v>
      </c>
      <c r="AE155" s="993" t="e">
        <f t="shared" si="108"/>
        <v>#VALUE!</v>
      </c>
      <c r="AF155" s="993">
        <f t="shared" si="109"/>
        <v>0</v>
      </c>
      <c r="AG155" s="1016">
        <f>IF(I155&gt;8,tab!C$157,tab!C$160)</f>
        <v>0.5</v>
      </c>
      <c r="AH155" s="993">
        <f t="shared" si="123"/>
        <v>0</v>
      </c>
      <c r="AI155" s="993">
        <f t="shared" si="110"/>
        <v>0</v>
      </c>
      <c r="AK155" s="198"/>
      <c r="AM155" s="39"/>
      <c r="AN155" s="39"/>
    </row>
    <row r="156" spans="3:40" ht="13.7" customHeight="1" x14ac:dyDescent="0.2">
      <c r="C156" s="35"/>
      <c r="D156" s="175" t="str">
        <f t="shared" si="103"/>
        <v/>
      </c>
      <c r="E156" s="175" t="str">
        <f t="shared" si="103"/>
        <v/>
      </c>
      <c r="F156" s="175" t="str">
        <f t="shared" si="103"/>
        <v/>
      </c>
      <c r="G156" s="38" t="str">
        <f t="shared" si="121"/>
        <v/>
      </c>
      <c r="H156" s="176" t="str">
        <f t="shared" si="111"/>
        <v/>
      </c>
      <c r="I156" s="38" t="str">
        <f t="shared" si="112"/>
        <v/>
      </c>
      <c r="J156" s="177" t="str">
        <f t="shared" si="104"/>
        <v/>
      </c>
      <c r="K156" s="178" t="str">
        <f t="shared" si="105"/>
        <v/>
      </c>
      <c r="L156" s="873"/>
      <c r="M156" s="870">
        <f t="shared" ref="M156:N156" si="137">IF(M94="","",M94)</f>
        <v>0</v>
      </c>
      <c r="N156" s="870">
        <f t="shared" si="137"/>
        <v>0</v>
      </c>
      <c r="O156" s="933" t="str">
        <f t="shared" si="114"/>
        <v/>
      </c>
      <c r="P156" s="933"/>
      <c r="Q156" s="933" t="str">
        <f t="shared" si="115"/>
        <v/>
      </c>
      <c r="R156" s="873"/>
      <c r="S156" s="934" t="str">
        <f t="shared" si="106"/>
        <v/>
      </c>
      <c r="T156" s="922" t="str">
        <f t="shared" si="116"/>
        <v/>
      </c>
      <c r="U156" s="1040" t="str">
        <f t="shared" si="117"/>
        <v/>
      </c>
      <c r="V156" s="469"/>
      <c r="Z156" s="1013" t="str">
        <f t="shared" si="107"/>
        <v/>
      </c>
      <c r="AA156" s="1014">
        <f>+tab!$C$156</f>
        <v>0.62</v>
      </c>
      <c r="AB156" s="1015" t="e">
        <f t="shared" si="118"/>
        <v>#VALUE!</v>
      </c>
      <c r="AC156" s="1015" t="e">
        <f t="shared" si="119"/>
        <v>#VALUE!</v>
      </c>
      <c r="AD156" s="1015" t="e">
        <f t="shared" si="120"/>
        <v>#VALUE!</v>
      </c>
      <c r="AE156" s="993" t="e">
        <f t="shared" si="108"/>
        <v>#VALUE!</v>
      </c>
      <c r="AF156" s="993">
        <f t="shared" si="109"/>
        <v>0</v>
      </c>
      <c r="AG156" s="1016">
        <f>IF(I156&gt;8,tab!C$157,tab!C$160)</f>
        <v>0.5</v>
      </c>
      <c r="AH156" s="993">
        <f t="shared" si="123"/>
        <v>0</v>
      </c>
      <c r="AI156" s="993">
        <f t="shared" si="110"/>
        <v>0</v>
      </c>
      <c r="AK156" s="198"/>
      <c r="AM156" s="39"/>
      <c r="AN156" s="39"/>
    </row>
    <row r="157" spans="3:40" ht="13.7" customHeight="1" x14ac:dyDescent="0.2">
      <c r="C157" s="35"/>
      <c r="D157" s="175" t="str">
        <f t="shared" si="103"/>
        <v/>
      </c>
      <c r="E157" s="175" t="str">
        <f t="shared" si="103"/>
        <v/>
      </c>
      <c r="F157" s="175" t="str">
        <f t="shared" si="103"/>
        <v/>
      </c>
      <c r="G157" s="38" t="str">
        <f t="shared" si="121"/>
        <v/>
      </c>
      <c r="H157" s="176" t="str">
        <f t="shared" si="111"/>
        <v/>
      </c>
      <c r="I157" s="38" t="str">
        <f t="shared" si="112"/>
        <v/>
      </c>
      <c r="J157" s="177" t="str">
        <f t="shared" si="104"/>
        <v/>
      </c>
      <c r="K157" s="178" t="str">
        <f t="shared" si="105"/>
        <v/>
      </c>
      <c r="L157" s="873"/>
      <c r="M157" s="870">
        <f t="shared" ref="M157:N157" si="138">IF(M95="","",M95)</f>
        <v>0</v>
      </c>
      <c r="N157" s="870">
        <f t="shared" si="138"/>
        <v>0</v>
      </c>
      <c r="O157" s="933" t="str">
        <f t="shared" si="114"/>
        <v/>
      </c>
      <c r="P157" s="933"/>
      <c r="Q157" s="933" t="str">
        <f t="shared" si="115"/>
        <v/>
      </c>
      <c r="R157" s="873"/>
      <c r="S157" s="934" t="str">
        <f t="shared" si="106"/>
        <v/>
      </c>
      <c r="T157" s="922" t="str">
        <f t="shared" si="116"/>
        <v/>
      </c>
      <c r="U157" s="1040" t="str">
        <f t="shared" si="117"/>
        <v/>
      </c>
      <c r="V157" s="469"/>
      <c r="Z157" s="1013" t="str">
        <f t="shared" si="107"/>
        <v/>
      </c>
      <c r="AA157" s="1014">
        <f>+tab!$C$156</f>
        <v>0.62</v>
      </c>
      <c r="AB157" s="1015" t="e">
        <f t="shared" si="118"/>
        <v>#VALUE!</v>
      </c>
      <c r="AC157" s="1015" t="e">
        <f t="shared" si="119"/>
        <v>#VALUE!</v>
      </c>
      <c r="AD157" s="1015" t="e">
        <f t="shared" si="120"/>
        <v>#VALUE!</v>
      </c>
      <c r="AE157" s="993" t="e">
        <f t="shared" si="108"/>
        <v>#VALUE!</v>
      </c>
      <c r="AF157" s="993">
        <f t="shared" si="109"/>
        <v>0</v>
      </c>
      <c r="AG157" s="1016">
        <f>IF(I157&gt;8,tab!C$157,tab!C$160)</f>
        <v>0.5</v>
      </c>
      <c r="AH157" s="993">
        <f t="shared" si="123"/>
        <v>0</v>
      </c>
      <c r="AI157" s="993">
        <f t="shared" si="110"/>
        <v>0</v>
      </c>
      <c r="AK157" s="198"/>
      <c r="AM157" s="39"/>
      <c r="AN157" s="39"/>
    </row>
    <row r="158" spans="3:40" ht="13.7" customHeight="1" x14ac:dyDescent="0.2">
      <c r="C158" s="35"/>
      <c r="D158" s="175" t="str">
        <f t="shared" si="103"/>
        <v/>
      </c>
      <c r="E158" s="175" t="str">
        <f t="shared" si="103"/>
        <v/>
      </c>
      <c r="F158" s="175" t="str">
        <f t="shared" si="103"/>
        <v/>
      </c>
      <c r="G158" s="38" t="str">
        <f t="shared" si="121"/>
        <v/>
      </c>
      <c r="H158" s="176" t="str">
        <f t="shared" si="111"/>
        <v/>
      </c>
      <c r="I158" s="38" t="str">
        <f t="shared" si="112"/>
        <v/>
      </c>
      <c r="J158" s="177" t="str">
        <f t="shared" si="104"/>
        <v/>
      </c>
      <c r="K158" s="178" t="str">
        <f t="shared" si="105"/>
        <v/>
      </c>
      <c r="L158" s="873"/>
      <c r="M158" s="870">
        <f t="shared" ref="M158:N158" si="139">IF(M96="","",M96)</f>
        <v>0</v>
      </c>
      <c r="N158" s="870">
        <f t="shared" si="139"/>
        <v>0</v>
      </c>
      <c r="O158" s="933" t="str">
        <f t="shared" si="114"/>
        <v/>
      </c>
      <c r="P158" s="933"/>
      <c r="Q158" s="933" t="str">
        <f t="shared" si="115"/>
        <v/>
      </c>
      <c r="R158" s="873"/>
      <c r="S158" s="934" t="str">
        <f t="shared" si="106"/>
        <v/>
      </c>
      <c r="T158" s="922" t="str">
        <f t="shared" si="116"/>
        <v/>
      </c>
      <c r="U158" s="1040" t="str">
        <f t="shared" si="117"/>
        <v/>
      </c>
      <c r="V158" s="469"/>
      <c r="Z158" s="1013" t="str">
        <f t="shared" si="107"/>
        <v/>
      </c>
      <c r="AA158" s="1014">
        <f>+tab!$C$156</f>
        <v>0.62</v>
      </c>
      <c r="AB158" s="1015" t="e">
        <f t="shared" si="118"/>
        <v>#VALUE!</v>
      </c>
      <c r="AC158" s="1015" t="e">
        <f t="shared" si="119"/>
        <v>#VALUE!</v>
      </c>
      <c r="AD158" s="1015" t="e">
        <f t="shared" si="120"/>
        <v>#VALUE!</v>
      </c>
      <c r="AE158" s="993" t="e">
        <f t="shared" si="108"/>
        <v>#VALUE!</v>
      </c>
      <c r="AF158" s="993">
        <f t="shared" si="109"/>
        <v>0</v>
      </c>
      <c r="AG158" s="1016">
        <f>IF(I158&gt;8,tab!C$157,tab!C$160)</f>
        <v>0.5</v>
      </c>
      <c r="AH158" s="993">
        <f t="shared" si="123"/>
        <v>0</v>
      </c>
      <c r="AI158" s="993">
        <f t="shared" si="110"/>
        <v>0</v>
      </c>
      <c r="AK158" s="198"/>
      <c r="AM158" s="39"/>
      <c r="AN158" s="39"/>
    </row>
    <row r="159" spans="3:40" ht="13.7" customHeight="1" x14ac:dyDescent="0.2">
      <c r="C159" s="35"/>
      <c r="D159" s="175" t="str">
        <f t="shared" si="103"/>
        <v/>
      </c>
      <c r="E159" s="175" t="str">
        <f t="shared" si="103"/>
        <v/>
      </c>
      <c r="F159" s="175" t="str">
        <f t="shared" si="103"/>
        <v/>
      </c>
      <c r="G159" s="38" t="str">
        <f t="shared" si="121"/>
        <v/>
      </c>
      <c r="H159" s="176" t="str">
        <f t="shared" si="111"/>
        <v/>
      </c>
      <c r="I159" s="38" t="str">
        <f t="shared" si="112"/>
        <v/>
      </c>
      <c r="J159" s="177" t="str">
        <f t="shared" si="104"/>
        <v/>
      </c>
      <c r="K159" s="178" t="str">
        <f t="shared" si="105"/>
        <v/>
      </c>
      <c r="L159" s="873"/>
      <c r="M159" s="870">
        <f t="shared" ref="M159:N159" si="140">IF(M97="","",M97)</f>
        <v>0</v>
      </c>
      <c r="N159" s="870">
        <f t="shared" si="140"/>
        <v>0</v>
      </c>
      <c r="O159" s="933" t="str">
        <f t="shared" si="114"/>
        <v/>
      </c>
      <c r="P159" s="933"/>
      <c r="Q159" s="933" t="str">
        <f t="shared" si="115"/>
        <v/>
      </c>
      <c r="R159" s="873"/>
      <c r="S159" s="934" t="str">
        <f t="shared" si="106"/>
        <v/>
      </c>
      <c r="T159" s="922" t="str">
        <f t="shared" si="116"/>
        <v/>
      </c>
      <c r="U159" s="1040" t="str">
        <f t="shared" si="117"/>
        <v/>
      </c>
      <c r="V159" s="469"/>
      <c r="Z159" s="1013" t="str">
        <f t="shared" si="107"/>
        <v/>
      </c>
      <c r="AA159" s="1014">
        <f>+tab!$C$156</f>
        <v>0.62</v>
      </c>
      <c r="AB159" s="1015" t="e">
        <f t="shared" si="118"/>
        <v>#VALUE!</v>
      </c>
      <c r="AC159" s="1015" t="e">
        <f t="shared" si="119"/>
        <v>#VALUE!</v>
      </c>
      <c r="AD159" s="1015" t="e">
        <f t="shared" si="120"/>
        <v>#VALUE!</v>
      </c>
      <c r="AE159" s="993" t="e">
        <f t="shared" si="108"/>
        <v>#VALUE!</v>
      </c>
      <c r="AF159" s="993">
        <f t="shared" si="109"/>
        <v>0</v>
      </c>
      <c r="AG159" s="1016">
        <f>IF(I159&gt;8,tab!C$157,tab!C$160)</f>
        <v>0.5</v>
      </c>
      <c r="AH159" s="993">
        <f t="shared" si="123"/>
        <v>0</v>
      </c>
      <c r="AI159" s="993">
        <f t="shared" si="110"/>
        <v>0</v>
      </c>
      <c r="AK159" s="198"/>
      <c r="AM159" s="39"/>
      <c r="AN159" s="39"/>
    </row>
    <row r="160" spans="3:40" ht="13.7" customHeight="1" x14ac:dyDescent="0.2">
      <c r="C160" s="35"/>
      <c r="D160" s="175" t="str">
        <f t="shared" ref="D160:F179" si="141">IF(D98=0,"",D98)</f>
        <v/>
      </c>
      <c r="E160" s="175" t="str">
        <f t="shared" si="141"/>
        <v/>
      </c>
      <c r="F160" s="175" t="str">
        <f t="shared" si="141"/>
        <v/>
      </c>
      <c r="G160" s="38" t="str">
        <f t="shared" si="121"/>
        <v/>
      </c>
      <c r="H160" s="176" t="str">
        <f t="shared" si="111"/>
        <v/>
      </c>
      <c r="I160" s="38" t="str">
        <f t="shared" si="112"/>
        <v/>
      </c>
      <c r="J160" s="177" t="str">
        <f t="shared" si="104"/>
        <v/>
      </c>
      <c r="K160" s="178" t="str">
        <f t="shared" ref="K160:K179" si="142">IF(K98="","",K98)</f>
        <v/>
      </c>
      <c r="L160" s="873"/>
      <c r="M160" s="870">
        <f t="shared" ref="M160:N160" si="143">IF(M98="","",M98)</f>
        <v>0</v>
      </c>
      <c r="N160" s="870">
        <f t="shared" si="143"/>
        <v>0</v>
      </c>
      <c r="O160" s="933" t="str">
        <f t="shared" si="114"/>
        <v/>
      </c>
      <c r="P160" s="933"/>
      <c r="Q160" s="933" t="str">
        <f t="shared" si="115"/>
        <v/>
      </c>
      <c r="R160" s="873"/>
      <c r="S160" s="934" t="str">
        <f t="shared" si="106"/>
        <v/>
      </c>
      <c r="T160" s="922" t="str">
        <f t="shared" si="116"/>
        <v/>
      </c>
      <c r="U160" s="1040" t="str">
        <f t="shared" si="117"/>
        <v/>
      </c>
      <c r="V160" s="469"/>
      <c r="Z160" s="1013" t="str">
        <f t="shared" si="107"/>
        <v/>
      </c>
      <c r="AA160" s="1014">
        <f>+tab!$C$156</f>
        <v>0.62</v>
      </c>
      <c r="AB160" s="1015" t="e">
        <f t="shared" si="118"/>
        <v>#VALUE!</v>
      </c>
      <c r="AC160" s="1015" t="e">
        <f t="shared" si="119"/>
        <v>#VALUE!</v>
      </c>
      <c r="AD160" s="1015" t="e">
        <f t="shared" si="120"/>
        <v>#VALUE!</v>
      </c>
      <c r="AE160" s="993" t="e">
        <f t="shared" si="108"/>
        <v>#VALUE!</v>
      </c>
      <c r="AF160" s="993">
        <f t="shared" si="109"/>
        <v>0</v>
      </c>
      <c r="AG160" s="1016">
        <f>IF(I160&gt;8,tab!C$157,tab!C$160)</f>
        <v>0.5</v>
      </c>
      <c r="AH160" s="993">
        <f t="shared" si="123"/>
        <v>0</v>
      </c>
      <c r="AI160" s="993">
        <f t="shared" si="110"/>
        <v>0</v>
      </c>
      <c r="AK160" s="198"/>
      <c r="AM160" s="39"/>
      <c r="AN160" s="39"/>
    </row>
    <row r="161" spans="3:40" ht="13.7" customHeight="1" x14ac:dyDescent="0.2">
      <c r="C161" s="35"/>
      <c r="D161" s="175" t="str">
        <f t="shared" si="141"/>
        <v/>
      </c>
      <c r="E161" s="175" t="str">
        <f t="shared" si="141"/>
        <v/>
      </c>
      <c r="F161" s="175" t="str">
        <f t="shared" si="141"/>
        <v/>
      </c>
      <c r="G161" s="38" t="str">
        <f t="shared" si="121"/>
        <v/>
      </c>
      <c r="H161" s="176" t="str">
        <f t="shared" si="111"/>
        <v/>
      </c>
      <c r="I161" s="38" t="str">
        <f t="shared" si="112"/>
        <v/>
      </c>
      <c r="J161" s="177" t="str">
        <f t="shared" si="104"/>
        <v/>
      </c>
      <c r="K161" s="178" t="str">
        <f t="shared" si="142"/>
        <v/>
      </c>
      <c r="L161" s="873"/>
      <c r="M161" s="870">
        <f t="shared" ref="M161:N161" si="144">IF(M99="","",M99)</f>
        <v>0</v>
      </c>
      <c r="N161" s="870">
        <f t="shared" si="144"/>
        <v>0</v>
      </c>
      <c r="O161" s="933" t="str">
        <f t="shared" si="114"/>
        <v/>
      </c>
      <c r="P161" s="933"/>
      <c r="Q161" s="933" t="str">
        <f t="shared" si="115"/>
        <v/>
      </c>
      <c r="R161" s="873"/>
      <c r="S161" s="934" t="str">
        <f t="shared" si="106"/>
        <v/>
      </c>
      <c r="T161" s="922" t="str">
        <f t="shared" si="116"/>
        <v/>
      </c>
      <c r="U161" s="1040" t="str">
        <f t="shared" si="117"/>
        <v/>
      </c>
      <c r="V161" s="469"/>
      <c r="Z161" s="1013" t="str">
        <f t="shared" si="107"/>
        <v/>
      </c>
      <c r="AA161" s="1014">
        <f>+tab!$C$156</f>
        <v>0.62</v>
      </c>
      <c r="AB161" s="1015" t="e">
        <f t="shared" si="118"/>
        <v>#VALUE!</v>
      </c>
      <c r="AC161" s="1015" t="e">
        <f t="shared" si="119"/>
        <v>#VALUE!</v>
      </c>
      <c r="AD161" s="1015" t="e">
        <f t="shared" si="120"/>
        <v>#VALUE!</v>
      </c>
      <c r="AE161" s="993" t="e">
        <f t="shared" si="108"/>
        <v>#VALUE!</v>
      </c>
      <c r="AF161" s="993">
        <f t="shared" si="109"/>
        <v>0</v>
      </c>
      <c r="AG161" s="1016">
        <f>IF(I161&gt;8,tab!C$157,tab!C$160)</f>
        <v>0.5</v>
      </c>
      <c r="AH161" s="993">
        <f t="shared" si="123"/>
        <v>0</v>
      </c>
      <c r="AI161" s="993">
        <f t="shared" si="110"/>
        <v>0</v>
      </c>
      <c r="AK161" s="198"/>
      <c r="AM161" s="39"/>
      <c r="AN161" s="39"/>
    </row>
    <row r="162" spans="3:40" ht="13.7" customHeight="1" x14ac:dyDescent="0.2">
      <c r="C162" s="35"/>
      <c r="D162" s="175" t="str">
        <f t="shared" si="141"/>
        <v/>
      </c>
      <c r="E162" s="175" t="str">
        <f t="shared" si="141"/>
        <v/>
      </c>
      <c r="F162" s="175" t="str">
        <f t="shared" si="141"/>
        <v/>
      </c>
      <c r="G162" s="38" t="str">
        <f t="shared" si="121"/>
        <v/>
      </c>
      <c r="H162" s="176" t="str">
        <f t="shared" si="111"/>
        <v/>
      </c>
      <c r="I162" s="38" t="str">
        <f t="shared" si="112"/>
        <v/>
      </c>
      <c r="J162" s="177" t="str">
        <f t="shared" si="104"/>
        <v/>
      </c>
      <c r="K162" s="178" t="str">
        <f t="shared" si="142"/>
        <v/>
      </c>
      <c r="L162" s="873"/>
      <c r="M162" s="870">
        <f t="shared" ref="M162:N162" si="145">IF(M100="","",M100)</f>
        <v>0</v>
      </c>
      <c r="N162" s="870">
        <f t="shared" si="145"/>
        <v>0</v>
      </c>
      <c r="O162" s="933" t="str">
        <f t="shared" si="114"/>
        <v/>
      </c>
      <c r="P162" s="933"/>
      <c r="Q162" s="933" t="str">
        <f t="shared" si="115"/>
        <v/>
      </c>
      <c r="R162" s="873"/>
      <c r="S162" s="934" t="str">
        <f t="shared" si="106"/>
        <v/>
      </c>
      <c r="T162" s="922" t="str">
        <f t="shared" si="116"/>
        <v/>
      </c>
      <c r="U162" s="1040" t="str">
        <f t="shared" si="117"/>
        <v/>
      </c>
      <c r="V162" s="469"/>
      <c r="Z162" s="1013" t="str">
        <f t="shared" si="107"/>
        <v/>
      </c>
      <c r="AA162" s="1014">
        <f>+tab!$C$156</f>
        <v>0.62</v>
      </c>
      <c r="AB162" s="1015" t="e">
        <f t="shared" si="118"/>
        <v>#VALUE!</v>
      </c>
      <c r="AC162" s="1015" t="e">
        <f t="shared" si="119"/>
        <v>#VALUE!</v>
      </c>
      <c r="AD162" s="1015" t="e">
        <f t="shared" si="120"/>
        <v>#VALUE!</v>
      </c>
      <c r="AE162" s="993" t="e">
        <f t="shared" si="108"/>
        <v>#VALUE!</v>
      </c>
      <c r="AF162" s="993">
        <f t="shared" si="109"/>
        <v>0</v>
      </c>
      <c r="AG162" s="1016">
        <f>IF(I162&gt;8,tab!C$157,tab!C$160)</f>
        <v>0.5</v>
      </c>
      <c r="AH162" s="993">
        <f t="shared" si="123"/>
        <v>0</v>
      </c>
      <c r="AI162" s="993">
        <f t="shared" si="110"/>
        <v>0</v>
      </c>
      <c r="AK162" s="198"/>
      <c r="AM162" s="39"/>
      <c r="AN162" s="39"/>
    </row>
    <row r="163" spans="3:40" ht="13.7" customHeight="1" x14ac:dyDescent="0.2">
      <c r="C163" s="35"/>
      <c r="D163" s="175" t="str">
        <f t="shared" si="141"/>
        <v/>
      </c>
      <c r="E163" s="175" t="str">
        <f t="shared" si="141"/>
        <v/>
      </c>
      <c r="F163" s="175" t="str">
        <f t="shared" si="141"/>
        <v/>
      </c>
      <c r="G163" s="38" t="str">
        <f t="shared" si="121"/>
        <v/>
      </c>
      <c r="H163" s="176" t="str">
        <f t="shared" si="111"/>
        <v/>
      </c>
      <c r="I163" s="38" t="str">
        <f t="shared" si="112"/>
        <v/>
      </c>
      <c r="J163" s="177" t="str">
        <f t="shared" si="104"/>
        <v/>
      </c>
      <c r="K163" s="178" t="str">
        <f t="shared" si="142"/>
        <v/>
      </c>
      <c r="L163" s="873"/>
      <c r="M163" s="870">
        <f t="shared" ref="M163:N163" si="146">IF(M101="","",M101)</f>
        <v>0</v>
      </c>
      <c r="N163" s="870">
        <f t="shared" si="146"/>
        <v>0</v>
      </c>
      <c r="O163" s="933" t="str">
        <f t="shared" si="114"/>
        <v/>
      </c>
      <c r="P163" s="933"/>
      <c r="Q163" s="933" t="str">
        <f t="shared" si="115"/>
        <v/>
      </c>
      <c r="R163" s="873"/>
      <c r="S163" s="934" t="str">
        <f t="shared" si="106"/>
        <v/>
      </c>
      <c r="T163" s="922" t="str">
        <f t="shared" si="116"/>
        <v/>
      </c>
      <c r="U163" s="1040" t="str">
        <f t="shared" si="117"/>
        <v/>
      </c>
      <c r="V163" s="469"/>
      <c r="Z163" s="1013" t="str">
        <f t="shared" si="107"/>
        <v/>
      </c>
      <c r="AA163" s="1014">
        <f>+tab!$C$156</f>
        <v>0.62</v>
      </c>
      <c r="AB163" s="1015" t="e">
        <f t="shared" si="118"/>
        <v>#VALUE!</v>
      </c>
      <c r="AC163" s="1015" t="e">
        <f t="shared" si="119"/>
        <v>#VALUE!</v>
      </c>
      <c r="AD163" s="1015" t="e">
        <f t="shared" si="120"/>
        <v>#VALUE!</v>
      </c>
      <c r="AE163" s="993" t="e">
        <f t="shared" si="108"/>
        <v>#VALUE!</v>
      </c>
      <c r="AF163" s="993">
        <f t="shared" si="109"/>
        <v>0</v>
      </c>
      <c r="AG163" s="1016">
        <f>IF(I163&gt;8,tab!C$157,tab!C$160)</f>
        <v>0.5</v>
      </c>
      <c r="AH163" s="993">
        <f t="shared" si="123"/>
        <v>0</v>
      </c>
      <c r="AI163" s="993">
        <f t="shared" si="110"/>
        <v>0</v>
      </c>
      <c r="AK163" s="198"/>
      <c r="AM163" s="39"/>
      <c r="AN163" s="39"/>
    </row>
    <row r="164" spans="3:40" ht="13.7" customHeight="1" x14ac:dyDescent="0.2">
      <c r="C164" s="35"/>
      <c r="D164" s="175" t="str">
        <f t="shared" si="141"/>
        <v/>
      </c>
      <c r="E164" s="175" t="str">
        <f t="shared" si="141"/>
        <v/>
      </c>
      <c r="F164" s="175" t="str">
        <f t="shared" si="141"/>
        <v/>
      </c>
      <c r="G164" s="38" t="str">
        <f t="shared" si="121"/>
        <v/>
      </c>
      <c r="H164" s="176" t="str">
        <f t="shared" si="111"/>
        <v/>
      </c>
      <c r="I164" s="38" t="str">
        <f t="shared" si="112"/>
        <v/>
      </c>
      <c r="J164" s="177" t="str">
        <f t="shared" si="104"/>
        <v/>
      </c>
      <c r="K164" s="178" t="str">
        <f t="shared" si="142"/>
        <v/>
      </c>
      <c r="L164" s="873"/>
      <c r="M164" s="870">
        <f t="shared" ref="M164:N164" si="147">IF(M102="","",M102)</f>
        <v>0</v>
      </c>
      <c r="N164" s="870">
        <f t="shared" si="147"/>
        <v>0</v>
      </c>
      <c r="O164" s="933" t="str">
        <f t="shared" si="114"/>
        <v/>
      </c>
      <c r="P164" s="933"/>
      <c r="Q164" s="933" t="str">
        <f t="shared" si="115"/>
        <v/>
      </c>
      <c r="R164" s="873"/>
      <c r="S164" s="934" t="str">
        <f t="shared" si="106"/>
        <v/>
      </c>
      <c r="T164" s="922" t="str">
        <f t="shared" si="116"/>
        <v/>
      </c>
      <c r="U164" s="1040" t="str">
        <f t="shared" si="117"/>
        <v/>
      </c>
      <c r="V164" s="469"/>
      <c r="Z164" s="1013" t="str">
        <f t="shared" si="107"/>
        <v/>
      </c>
      <c r="AA164" s="1014">
        <f>+tab!$C$156</f>
        <v>0.62</v>
      </c>
      <c r="AB164" s="1015" t="e">
        <f t="shared" si="118"/>
        <v>#VALUE!</v>
      </c>
      <c r="AC164" s="1015" t="e">
        <f t="shared" si="119"/>
        <v>#VALUE!</v>
      </c>
      <c r="AD164" s="1015" t="e">
        <f t="shared" si="120"/>
        <v>#VALUE!</v>
      </c>
      <c r="AE164" s="993" t="e">
        <f t="shared" si="108"/>
        <v>#VALUE!</v>
      </c>
      <c r="AF164" s="993">
        <f t="shared" si="109"/>
        <v>0</v>
      </c>
      <c r="AG164" s="1016">
        <f>IF(I164&gt;8,tab!C$157,tab!C$160)</f>
        <v>0.5</v>
      </c>
      <c r="AH164" s="993">
        <f t="shared" si="123"/>
        <v>0</v>
      </c>
      <c r="AI164" s="993">
        <f t="shared" si="110"/>
        <v>0</v>
      </c>
      <c r="AK164" s="198"/>
      <c r="AM164" s="39"/>
      <c r="AN164" s="39"/>
    </row>
    <row r="165" spans="3:40" ht="13.7" customHeight="1" x14ac:dyDescent="0.2">
      <c r="C165" s="35"/>
      <c r="D165" s="175" t="str">
        <f t="shared" si="141"/>
        <v/>
      </c>
      <c r="E165" s="175" t="str">
        <f t="shared" si="141"/>
        <v/>
      </c>
      <c r="F165" s="175" t="str">
        <f t="shared" si="141"/>
        <v/>
      </c>
      <c r="G165" s="38" t="str">
        <f t="shared" si="121"/>
        <v/>
      </c>
      <c r="H165" s="176" t="str">
        <f t="shared" si="111"/>
        <v/>
      </c>
      <c r="I165" s="38" t="str">
        <f t="shared" si="112"/>
        <v/>
      </c>
      <c r="J165" s="177" t="str">
        <f t="shared" si="104"/>
        <v/>
      </c>
      <c r="K165" s="178" t="str">
        <f t="shared" si="142"/>
        <v/>
      </c>
      <c r="L165" s="873"/>
      <c r="M165" s="870">
        <f t="shared" ref="M165:N165" si="148">IF(M103="","",M103)</f>
        <v>0</v>
      </c>
      <c r="N165" s="870">
        <f t="shared" si="148"/>
        <v>0</v>
      </c>
      <c r="O165" s="933" t="str">
        <f t="shared" si="114"/>
        <v/>
      </c>
      <c r="P165" s="933"/>
      <c r="Q165" s="933" t="str">
        <f t="shared" si="115"/>
        <v/>
      </c>
      <c r="R165" s="873"/>
      <c r="S165" s="934" t="str">
        <f t="shared" si="106"/>
        <v/>
      </c>
      <c r="T165" s="922" t="str">
        <f t="shared" si="116"/>
        <v/>
      </c>
      <c r="U165" s="1040" t="str">
        <f t="shared" si="117"/>
        <v/>
      </c>
      <c r="V165" s="469"/>
      <c r="Z165" s="1013" t="str">
        <f t="shared" si="107"/>
        <v/>
      </c>
      <c r="AA165" s="1014">
        <f>+tab!$C$156</f>
        <v>0.62</v>
      </c>
      <c r="AB165" s="1015" t="e">
        <f t="shared" si="118"/>
        <v>#VALUE!</v>
      </c>
      <c r="AC165" s="1015" t="e">
        <f t="shared" si="119"/>
        <v>#VALUE!</v>
      </c>
      <c r="AD165" s="1015" t="e">
        <f t="shared" si="120"/>
        <v>#VALUE!</v>
      </c>
      <c r="AE165" s="993" t="e">
        <f t="shared" si="108"/>
        <v>#VALUE!</v>
      </c>
      <c r="AF165" s="993">
        <f t="shared" si="109"/>
        <v>0</v>
      </c>
      <c r="AG165" s="1016">
        <f>IF(I165&gt;8,tab!C$157,tab!C$160)</f>
        <v>0.5</v>
      </c>
      <c r="AH165" s="993">
        <f t="shared" si="123"/>
        <v>0</v>
      </c>
      <c r="AI165" s="993">
        <f t="shared" si="110"/>
        <v>0</v>
      </c>
      <c r="AK165" s="198"/>
      <c r="AM165" s="39"/>
      <c r="AN165" s="39"/>
    </row>
    <row r="166" spans="3:40" ht="13.7" customHeight="1" x14ac:dyDescent="0.2">
      <c r="C166" s="35"/>
      <c r="D166" s="175" t="str">
        <f t="shared" si="141"/>
        <v/>
      </c>
      <c r="E166" s="175" t="str">
        <f t="shared" si="141"/>
        <v/>
      </c>
      <c r="F166" s="175" t="str">
        <f t="shared" si="141"/>
        <v/>
      </c>
      <c r="G166" s="38" t="str">
        <f t="shared" si="121"/>
        <v/>
      </c>
      <c r="H166" s="176" t="str">
        <f t="shared" si="111"/>
        <v/>
      </c>
      <c r="I166" s="38" t="str">
        <f t="shared" si="112"/>
        <v/>
      </c>
      <c r="J166" s="177" t="str">
        <f t="shared" si="104"/>
        <v/>
      </c>
      <c r="K166" s="178" t="str">
        <f t="shared" si="142"/>
        <v/>
      </c>
      <c r="L166" s="873"/>
      <c r="M166" s="870">
        <f t="shared" ref="M166:N166" si="149">IF(M104="","",M104)</f>
        <v>0</v>
      </c>
      <c r="N166" s="870">
        <f t="shared" si="149"/>
        <v>0</v>
      </c>
      <c r="O166" s="933" t="str">
        <f t="shared" si="114"/>
        <v/>
      </c>
      <c r="P166" s="933"/>
      <c r="Q166" s="933" t="str">
        <f t="shared" si="115"/>
        <v/>
      </c>
      <c r="R166" s="873"/>
      <c r="S166" s="934" t="str">
        <f t="shared" si="106"/>
        <v/>
      </c>
      <c r="T166" s="922" t="str">
        <f t="shared" si="116"/>
        <v/>
      </c>
      <c r="U166" s="1040" t="str">
        <f t="shared" si="117"/>
        <v/>
      </c>
      <c r="V166" s="469"/>
      <c r="Z166" s="1013" t="str">
        <f t="shared" si="107"/>
        <v/>
      </c>
      <c r="AA166" s="1014">
        <f>+tab!$C$156</f>
        <v>0.62</v>
      </c>
      <c r="AB166" s="1015" t="e">
        <f t="shared" si="118"/>
        <v>#VALUE!</v>
      </c>
      <c r="AC166" s="1015" t="e">
        <f t="shared" si="119"/>
        <v>#VALUE!</v>
      </c>
      <c r="AD166" s="1015" t="e">
        <f t="shared" si="120"/>
        <v>#VALUE!</v>
      </c>
      <c r="AE166" s="993" t="e">
        <f t="shared" si="108"/>
        <v>#VALUE!</v>
      </c>
      <c r="AF166" s="993">
        <f t="shared" si="109"/>
        <v>0</v>
      </c>
      <c r="AG166" s="1016">
        <f>IF(I166&gt;8,tab!C$157,tab!C$160)</f>
        <v>0.5</v>
      </c>
      <c r="AH166" s="993">
        <f t="shared" si="123"/>
        <v>0</v>
      </c>
      <c r="AI166" s="993">
        <f t="shared" si="110"/>
        <v>0</v>
      </c>
      <c r="AK166" s="198"/>
      <c r="AM166" s="39"/>
      <c r="AN166" s="39"/>
    </row>
    <row r="167" spans="3:40" ht="13.7" customHeight="1" x14ac:dyDescent="0.2">
      <c r="C167" s="35"/>
      <c r="D167" s="175" t="str">
        <f t="shared" si="141"/>
        <v/>
      </c>
      <c r="E167" s="175" t="str">
        <f t="shared" si="141"/>
        <v/>
      </c>
      <c r="F167" s="175" t="str">
        <f t="shared" si="141"/>
        <v/>
      </c>
      <c r="G167" s="38" t="str">
        <f t="shared" si="121"/>
        <v/>
      </c>
      <c r="H167" s="176" t="str">
        <f t="shared" si="111"/>
        <v/>
      </c>
      <c r="I167" s="38" t="str">
        <f t="shared" si="112"/>
        <v/>
      </c>
      <c r="J167" s="177" t="str">
        <f t="shared" si="104"/>
        <v/>
      </c>
      <c r="K167" s="178" t="str">
        <f t="shared" si="142"/>
        <v/>
      </c>
      <c r="L167" s="873"/>
      <c r="M167" s="870">
        <f t="shared" ref="M167:N167" si="150">IF(M105="","",M105)</f>
        <v>0</v>
      </c>
      <c r="N167" s="870">
        <f t="shared" si="150"/>
        <v>0</v>
      </c>
      <c r="O167" s="933" t="str">
        <f t="shared" si="114"/>
        <v/>
      </c>
      <c r="P167" s="933"/>
      <c r="Q167" s="933" t="str">
        <f t="shared" si="115"/>
        <v/>
      </c>
      <c r="R167" s="873"/>
      <c r="S167" s="934" t="str">
        <f t="shared" si="106"/>
        <v/>
      </c>
      <c r="T167" s="922" t="str">
        <f t="shared" si="116"/>
        <v/>
      </c>
      <c r="U167" s="1040" t="str">
        <f t="shared" si="117"/>
        <v/>
      </c>
      <c r="V167" s="469"/>
      <c r="Z167" s="1013" t="str">
        <f t="shared" si="107"/>
        <v/>
      </c>
      <c r="AA167" s="1014">
        <f>+tab!$C$156</f>
        <v>0.62</v>
      </c>
      <c r="AB167" s="1015" t="e">
        <f t="shared" si="118"/>
        <v>#VALUE!</v>
      </c>
      <c r="AC167" s="1015" t="e">
        <f t="shared" si="119"/>
        <v>#VALUE!</v>
      </c>
      <c r="AD167" s="1015" t="e">
        <f t="shared" si="120"/>
        <v>#VALUE!</v>
      </c>
      <c r="AE167" s="993" t="e">
        <f t="shared" si="108"/>
        <v>#VALUE!</v>
      </c>
      <c r="AF167" s="993">
        <f t="shared" si="109"/>
        <v>0</v>
      </c>
      <c r="AG167" s="1016">
        <f>IF(I167&gt;8,tab!C$157,tab!C$160)</f>
        <v>0.5</v>
      </c>
      <c r="AH167" s="993">
        <f t="shared" si="123"/>
        <v>0</v>
      </c>
      <c r="AI167" s="993">
        <f t="shared" si="110"/>
        <v>0</v>
      </c>
      <c r="AK167" s="198"/>
      <c r="AM167" s="39"/>
      <c r="AN167" s="39"/>
    </row>
    <row r="168" spans="3:40" ht="13.7" customHeight="1" x14ac:dyDescent="0.2">
      <c r="C168" s="35"/>
      <c r="D168" s="175" t="str">
        <f t="shared" si="141"/>
        <v/>
      </c>
      <c r="E168" s="175" t="str">
        <f t="shared" si="141"/>
        <v/>
      </c>
      <c r="F168" s="175" t="str">
        <f t="shared" si="141"/>
        <v/>
      </c>
      <c r="G168" s="38" t="str">
        <f t="shared" si="121"/>
        <v/>
      </c>
      <c r="H168" s="176" t="str">
        <f t="shared" si="111"/>
        <v/>
      </c>
      <c r="I168" s="38" t="str">
        <f t="shared" si="112"/>
        <v/>
      </c>
      <c r="J168" s="177" t="str">
        <f t="shared" si="104"/>
        <v/>
      </c>
      <c r="K168" s="178" t="str">
        <f t="shared" si="142"/>
        <v/>
      </c>
      <c r="L168" s="873"/>
      <c r="M168" s="870">
        <f t="shared" ref="M168:N168" si="151">IF(M106="","",M106)</f>
        <v>0</v>
      </c>
      <c r="N168" s="870">
        <f t="shared" si="151"/>
        <v>0</v>
      </c>
      <c r="O168" s="933" t="str">
        <f t="shared" si="114"/>
        <v/>
      </c>
      <c r="P168" s="933"/>
      <c r="Q168" s="933" t="str">
        <f t="shared" si="115"/>
        <v/>
      </c>
      <c r="R168" s="873"/>
      <c r="S168" s="934" t="str">
        <f t="shared" si="106"/>
        <v/>
      </c>
      <c r="T168" s="922" t="str">
        <f t="shared" si="116"/>
        <v/>
      </c>
      <c r="U168" s="1040" t="str">
        <f t="shared" si="117"/>
        <v/>
      </c>
      <c r="V168" s="469"/>
      <c r="Z168" s="1013" t="str">
        <f t="shared" si="107"/>
        <v/>
      </c>
      <c r="AA168" s="1014">
        <f>+tab!$C$156</f>
        <v>0.62</v>
      </c>
      <c r="AB168" s="1015" t="e">
        <f t="shared" si="118"/>
        <v>#VALUE!</v>
      </c>
      <c r="AC168" s="1015" t="e">
        <f t="shared" si="119"/>
        <v>#VALUE!</v>
      </c>
      <c r="AD168" s="1015" t="e">
        <f t="shared" si="120"/>
        <v>#VALUE!</v>
      </c>
      <c r="AE168" s="993" t="e">
        <f t="shared" si="108"/>
        <v>#VALUE!</v>
      </c>
      <c r="AF168" s="993">
        <f t="shared" si="109"/>
        <v>0</v>
      </c>
      <c r="AG168" s="1016">
        <f>IF(I168&gt;8,tab!C$157,tab!C$160)</f>
        <v>0.5</v>
      </c>
      <c r="AH168" s="993">
        <f t="shared" si="123"/>
        <v>0</v>
      </c>
      <c r="AI168" s="993">
        <f t="shared" si="110"/>
        <v>0</v>
      </c>
      <c r="AK168" s="198"/>
      <c r="AM168" s="39"/>
      <c r="AN168" s="39"/>
    </row>
    <row r="169" spans="3:40" ht="13.7" customHeight="1" x14ac:dyDescent="0.2">
      <c r="C169" s="35"/>
      <c r="D169" s="175" t="str">
        <f t="shared" si="141"/>
        <v/>
      </c>
      <c r="E169" s="175" t="str">
        <f t="shared" si="141"/>
        <v/>
      </c>
      <c r="F169" s="175" t="str">
        <f t="shared" si="141"/>
        <v/>
      </c>
      <c r="G169" s="38" t="str">
        <f t="shared" si="121"/>
        <v/>
      </c>
      <c r="H169" s="176" t="str">
        <f t="shared" si="111"/>
        <v/>
      </c>
      <c r="I169" s="38" t="str">
        <f t="shared" si="112"/>
        <v/>
      </c>
      <c r="J169" s="177" t="str">
        <f t="shared" si="104"/>
        <v/>
      </c>
      <c r="K169" s="178" t="str">
        <f t="shared" si="142"/>
        <v/>
      </c>
      <c r="L169" s="873"/>
      <c r="M169" s="870">
        <f t="shared" ref="M169:N169" si="152">IF(M107="","",M107)</f>
        <v>0</v>
      </c>
      <c r="N169" s="870">
        <f t="shared" si="152"/>
        <v>0</v>
      </c>
      <c r="O169" s="933" t="str">
        <f t="shared" si="114"/>
        <v/>
      </c>
      <c r="P169" s="933"/>
      <c r="Q169" s="933" t="str">
        <f t="shared" si="115"/>
        <v/>
      </c>
      <c r="R169" s="873"/>
      <c r="S169" s="934" t="str">
        <f t="shared" si="106"/>
        <v/>
      </c>
      <c r="T169" s="922" t="str">
        <f t="shared" si="116"/>
        <v/>
      </c>
      <c r="U169" s="1040" t="str">
        <f t="shared" si="117"/>
        <v/>
      </c>
      <c r="V169" s="469"/>
      <c r="Z169" s="1013" t="str">
        <f t="shared" si="107"/>
        <v/>
      </c>
      <c r="AA169" s="1014">
        <f>+tab!$C$156</f>
        <v>0.62</v>
      </c>
      <c r="AB169" s="1015" t="e">
        <f t="shared" si="118"/>
        <v>#VALUE!</v>
      </c>
      <c r="AC169" s="1015" t="e">
        <f t="shared" si="119"/>
        <v>#VALUE!</v>
      </c>
      <c r="AD169" s="1015" t="e">
        <f t="shared" si="120"/>
        <v>#VALUE!</v>
      </c>
      <c r="AE169" s="993" t="e">
        <f t="shared" si="108"/>
        <v>#VALUE!</v>
      </c>
      <c r="AF169" s="993">
        <f t="shared" si="109"/>
        <v>0</v>
      </c>
      <c r="AG169" s="1016">
        <f>IF(I169&gt;8,tab!C$157,tab!C$160)</f>
        <v>0.5</v>
      </c>
      <c r="AH169" s="993">
        <f t="shared" si="123"/>
        <v>0</v>
      </c>
      <c r="AI169" s="993">
        <f t="shared" si="110"/>
        <v>0</v>
      </c>
      <c r="AK169" s="198"/>
      <c r="AM169" s="39"/>
      <c r="AN169" s="39"/>
    </row>
    <row r="170" spans="3:40" ht="13.7" customHeight="1" x14ac:dyDescent="0.2">
      <c r="C170" s="35"/>
      <c r="D170" s="175" t="str">
        <f t="shared" si="141"/>
        <v/>
      </c>
      <c r="E170" s="175" t="str">
        <f t="shared" si="141"/>
        <v/>
      </c>
      <c r="F170" s="175" t="str">
        <f t="shared" si="141"/>
        <v/>
      </c>
      <c r="G170" s="38" t="str">
        <f t="shared" si="121"/>
        <v/>
      </c>
      <c r="H170" s="176" t="str">
        <f t="shared" si="111"/>
        <v/>
      </c>
      <c r="I170" s="38" t="str">
        <f t="shared" si="112"/>
        <v/>
      </c>
      <c r="J170" s="177" t="str">
        <f t="shared" si="104"/>
        <v/>
      </c>
      <c r="K170" s="178" t="str">
        <f t="shared" si="142"/>
        <v/>
      </c>
      <c r="L170" s="873"/>
      <c r="M170" s="870">
        <f t="shared" ref="M170:N170" si="153">IF(M108="","",M108)</f>
        <v>0</v>
      </c>
      <c r="N170" s="870">
        <f t="shared" si="153"/>
        <v>0</v>
      </c>
      <c r="O170" s="933" t="str">
        <f t="shared" si="114"/>
        <v/>
      </c>
      <c r="P170" s="933"/>
      <c r="Q170" s="933" t="str">
        <f t="shared" si="115"/>
        <v/>
      </c>
      <c r="R170" s="873"/>
      <c r="S170" s="934" t="str">
        <f t="shared" si="106"/>
        <v/>
      </c>
      <c r="T170" s="922" t="str">
        <f t="shared" si="116"/>
        <v/>
      </c>
      <c r="U170" s="1040" t="str">
        <f t="shared" si="117"/>
        <v/>
      </c>
      <c r="V170" s="469"/>
      <c r="Z170" s="1013" t="str">
        <f t="shared" si="107"/>
        <v/>
      </c>
      <c r="AA170" s="1014">
        <f>+tab!$C$156</f>
        <v>0.62</v>
      </c>
      <c r="AB170" s="1015" t="e">
        <f t="shared" si="118"/>
        <v>#VALUE!</v>
      </c>
      <c r="AC170" s="1015" t="e">
        <f t="shared" si="119"/>
        <v>#VALUE!</v>
      </c>
      <c r="AD170" s="1015" t="e">
        <f t="shared" si="120"/>
        <v>#VALUE!</v>
      </c>
      <c r="AE170" s="993" t="e">
        <f t="shared" si="108"/>
        <v>#VALUE!</v>
      </c>
      <c r="AF170" s="993">
        <f t="shared" si="109"/>
        <v>0</v>
      </c>
      <c r="AG170" s="1016">
        <f>IF(I170&gt;8,tab!C$157,tab!C$160)</f>
        <v>0.5</v>
      </c>
      <c r="AH170" s="993">
        <f t="shared" si="123"/>
        <v>0</v>
      </c>
      <c r="AI170" s="993">
        <f t="shared" si="110"/>
        <v>0</v>
      </c>
      <c r="AK170" s="198"/>
      <c r="AM170" s="39"/>
      <c r="AN170" s="39"/>
    </row>
    <row r="171" spans="3:40" ht="13.7" customHeight="1" x14ac:dyDescent="0.2">
      <c r="C171" s="35"/>
      <c r="D171" s="175" t="str">
        <f t="shared" si="141"/>
        <v/>
      </c>
      <c r="E171" s="175" t="str">
        <f t="shared" si="141"/>
        <v/>
      </c>
      <c r="F171" s="175" t="str">
        <f t="shared" si="141"/>
        <v/>
      </c>
      <c r="G171" s="38" t="str">
        <f t="shared" si="121"/>
        <v/>
      </c>
      <c r="H171" s="176" t="str">
        <f t="shared" si="111"/>
        <v/>
      </c>
      <c r="I171" s="38" t="str">
        <f t="shared" si="112"/>
        <v/>
      </c>
      <c r="J171" s="177" t="str">
        <f t="shared" si="104"/>
        <v/>
      </c>
      <c r="K171" s="178" t="str">
        <f t="shared" si="142"/>
        <v/>
      </c>
      <c r="L171" s="873"/>
      <c r="M171" s="870">
        <f t="shared" ref="M171:N171" si="154">IF(M109="","",M109)</f>
        <v>0</v>
      </c>
      <c r="N171" s="870">
        <f t="shared" si="154"/>
        <v>0</v>
      </c>
      <c r="O171" s="933" t="str">
        <f t="shared" si="114"/>
        <v/>
      </c>
      <c r="P171" s="933"/>
      <c r="Q171" s="933" t="str">
        <f t="shared" si="115"/>
        <v/>
      </c>
      <c r="R171" s="873"/>
      <c r="S171" s="934" t="str">
        <f t="shared" si="106"/>
        <v/>
      </c>
      <c r="T171" s="922" t="str">
        <f t="shared" si="116"/>
        <v/>
      </c>
      <c r="U171" s="1040" t="str">
        <f t="shared" si="117"/>
        <v/>
      </c>
      <c r="V171" s="469"/>
      <c r="Z171" s="1013" t="str">
        <f t="shared" si="107"/>
        <v/>
      </c>
      <c r="AA171" s="1014">
        <f>+tab!$C$156</f>
        <v>0.62</v>
      </c>
      <c r="AB171" s="1015" t="e">
        <f t="shared" si="118"/>
        <v>#VALUE!</v>
      </c>
      <c r="AC171" s="1015" t="e">
        <f t="shared" si="119"/>
        <v>#VALUE!</v>
      </c>
      <c r="AD171" s="1015" t="e">
        <f t="shared" si="120"/>
        <v>#VALUE!</v>
      </c>
      <c r="AE171" s="993" t="e">
        <f t="shared" si="108"/>
        <v>#VALUE!</v>
      </c>
      <c r="AF171" s="993">
        <f t="shared" si="109"/>
        <v>0</v>
      </c>
      <c r="AG171" s="1016">
        <f>IF(I171&gt;8,tab!C$157,tab!C$160)</f>
        <v>0.5</v>
      </c>
      <c r="AH171" s="993">
        <f t="shared" si="123"/>
        <v>0</v>
      </c>
      <c r="AI171" s="993">
        <f t="shared" si="110"/>
        <v>0</v>
      </c>
      <c r="AK171" s="198"/>
      <c r="AM171" s="39"/>
      <c r="AN171" s="39"/>
    </row>
    <row r="172" spans="3:40" ht="13.7" customHeight="1" x14ac:dyDescent="0.2">
      <c r="C172" s="35"/>
      <c r="D172" s="175" t="str">
        <f t="shared" si="141"/>
        <v/>
      </c>
      <c r="E172" s="175" t="str">
        <f t="shared" si="141"/>
        <v/>
      </c>
      <c r="F172" s="175" t="str">
        <f t="shared" si="141"/>
        <v/>
      </c>
      <c r="G172" s="38" t="str">
        <f t="shared" si="121"/>
        <v/>
      </c>
      <c r="H172" s="176" t="str">
        <f t="shared" si="111"/>
        <v/>
      </c>
      <c r="I172" s="38" t="str">
        <f t="shared" si="112"/>
        <v/>
      </c>
      <c r="J172" s="177" t="str">
        <f t="shared" ref="J172:J189" si="155">IF(E172="","",IF(J110+1&gt;VLOOKUP(I172,Schaal2014,22,FALSE),J110,J110+1))</f>
        <v/>
      </c>
      <c r="K172" s="178" t="str">
        <f t="shared" si="142"/>
        <v/>
      </c>
      <c r="L172" s="873"/>
      <c r="M172" s="870">
        <f t="shared" ref="M172:N172" si="156">IF(M110="","",M110)</f>
        <v>0</v>
      </c>
      <c r="N172" s="870">
        <f t="shared" si="156"/>
        <v>0</v>
      </c>
      <c r="O172" s="933" t="str">
        <f t="shared" si="114"/>
        <v/>
      </c>
      <c r="P172" s="933"/>
      <c r="Q172" s="933" t="str">
        <f t="shared" si="115"/>
        <v/>
      </c>
      <c r="R172" s="873"/>
      <c r="S172" s="934" t="str">
        <f t="shared" ref="S172:S189" si="157">IF(K172="","",(1659*K172-Q172)*AC172)</f>
        <v/>
      </c>
      <c r="T172" s="922" t="str">
        <f t="shared" si="116"/>
        <v/>
      </c>
      <c r="U172" s="1040" t="str">
        <f t="shared" si="117"/>
        <v/>
      </c>
      <c r="V172" s="469"/>
      <c r="Z172" s="1013" t="str">
        <f t="shared" ref="Z172:Z189" si="158">IF(I172="","",VLOOKUP(I172,Schaal2014,J172+1,FALSE))</f>
        <v/>
      </c>
      <c r="AA172" s="1014">
        <f>+tab!$C$156</f>
        <v>0.62</v>
      </c>
      <c r="AB172" s="1015" t="e">
        <f t="shared" si="118"/>
        <v>#VALUE!</v>
      </c>
      <c r="AC172" s="1015" t="e">
        <f t="shared" si="119"/>
        <v>#VALUE!</v>
      </c>
      <c r="AD172" s="1015" t="e">
        <f t="shared" si="120"/>
        <v>#VALUE!</v>
      </c>
      <c r="AE172" s="993" t="e">
        <f t="shared" ref="AE172:AE189" si="159">O172+P172</f>
        <v>#VALUE!</v>
      </c>
      <c r="AF172" s="993">
        <f t="shared" ref="AF172:AF189" si="160">M172+N172</f>
        <v>0</v>
      </c>
      <c r="AG172" s="1016">
        <f>IF(I172&gt;8,tab!C$157,tab!C$160)</f>
        <v>0.5</v>
      </c>
      <c r="AH172" s="993">
        <f t="shared" ref="AH172:AH189" si="161">IF(G172&lt;25,0,IF(G172=25,25,IF(G172&lt;40,0,IF(G172=40,40,IF(G172&gt;=40,0)))))</f>
        <v>0</v>
      </c>
      <c r="AI172" s="993">
        <f t="shared" ref="AI172:AI189" si="162">IF(AH172=25,Z172*1.08*K172/2,IF(AH172=40,Z172*1.08*K172,IF(AH172=0,0)))</f>
        <v>0</v>
      </c>
      <c r="AK172" s="198"/>
      <c r="AM172" s="39"/>
      <c r="AN172" s="39"/>
    </row>
    <row r="173" spans="3:40" ht="13.7" customHeight="1" x14ac:dyDescent="0.2">
      <c r="C173" s="35"/>
      <c r="D173" s="175" t="str">
        <f t="shared" si="141"/>
        <v/>
      </c>
      <c r="E173" s="175" t="str">
        <f t="shared" si="141"/>
        <v/>
      </c>
      <c r="F173" s="175" t="str">
        <f t="shared" si="141"/>
        <v/>
      </c>
      <c r="G173" s="38" t="str">
        <f t="shared" si="121"/>
        <v/>
      </c>
      <c r="H173" s="176" t="str">
        <f t="shared" si="111"/>
        <v/>
      </c>
      <c r="I173" s="38" t="str">
        <f t="shared" si="112"/>
        <v/>
      </c>
      <c r="J173" s="177" t="str">
        <f t="shared" si="155"/>
        <v/>
      </c>
      <c r="K173" s="178" t="str">
        <f t="shared" si="142"/>
        <v/>
      </c>
      <c r="L173" s="873"/>
      <c r="M173" s="870">
        <f t="shared" ref="M173:N173" si="163">IF(M111="","",M111)</f>
        <v>0</v>
      </c>
      <c r="N173" s="870">
        <f t="shared" si="163"/>
        <v>0</v>
      </c>
      <c r="O173" s="933" t="str">
        <f t="shared" si="114"/>
        <v/>
      </c>
      <c r="P173" s="933"/>
      <c r="Q173" s="933" t="str">
        <f t="shared" si="115"/>
        <v/>
      </c>
      <c r="R173" s="873"/>
      <c r="S173" s="934" t="str">
        <f t="shared" si="157"/>
        <v/>
      </c>
      <c r="T173" s="922" t="str">
        <f t="shared" si="116"/>
        <v/>
      </c>
      <c r="U173" s="1040" t="str">
        <f t="shared" si="117"/>
        <v/>
      </c>
      <c r="V173" s="469"/>
      <c r="Z173" s="1013" t="str">
        <f t="shared" si="158"/>
        <v/>
      </c>
      <c r="AA173" s="1014">
        <f>+tab!$C$156</f>
        <v>0.62</v>
      </c>
      <c r="AB173" s="1015" t="e">
        <f t="shared" si="118"/>
        <v>#VALUE!</v>
      </c>
      <c r="AC173" s="1015" t="e">
        <f t="shared" si="119"/>
        <v>#VALUE!</v>
      </c>
      <c r="AD173" s="1015" t="e">
        <f t="shared" si="120"/>
        <v>#VALUE!</v>
      </c>
      <c r="AE173" s="993" t="e">
        <f t="shared" si="159"/>
        <v>#VALUE!</v>
      </c>
      <c r="AF173" s="993">
        <f t="shared" si="160"/>
        <v>0</v>
      </c>
      <c r="AG173" s="1016">
        <f>IF(I173&gt;8,tab!C$157,tab!C$160)</f>
        <v>0.5</v>
      </c>
      <c r="AH173" s="993">
        <f t="shared" si="161"/>
        <v>0</v>
      </c>
      <c r="AI173" s="993">
        <f t="shared" si="162"/>
        <v>0</v>
      </c>
      <c r="AK173" s="198"/>
      <c r="AM173" s="39"/>
      <c r="AN173" s="39"/>
    </row>
    <row r="174" spans="3:40" ht="13.7" customHeight="1" x14ac:dyDescent="0.2">
      <c r="C174" s="35"/>
      <c r="D174" s="175" t="str">
        <f t="shared" si="141"/>
        <v/>
      </c>
      <c r="E174" s="175" t="str">
        <f t="shared" si="141"/>
        <v/>
      </c>
      <c r="F174" s="175" t="str">
        <f t="shared" si="141"/>
        <v/>
      </c>
      <c r="G174" s="38" t="str">
        <f t="shared" si="121"/>
        <v/>
      </c>
      <c r="H174" s="176" t="str">
        <f t="shared" si="111"/>
        <v/>
      </c>
      <c r="I174" s="38" t="str">
        <f t="shared" si="112"/>
        <v/>
      </c>
      <c r="J174" s="177" t="str">
        <f t="shared" si="155"/>
        <v/>
      </c>
      <c r="K174" s="178" t="str">
        <f t="shared" si="142"/>
        <v/>
      </c>
      <c r="L174" s="873"/>
      <c r="M174" s="870">
        <f t="shared" ref="M174:N174" si="164">IF(M112="","",M112)</f>
        <v>0</v>
      </c>
      <c r="N174" s="870">
        <f t="shared" si="164"/>
        <v>0</v>
      </c>
      <c r="O174" s="933" t="str">
        <f t="shared" si="114"/>
        <v/>
      </c>
      <c r="P174" s="933"/>
      <c r="Q174" s="933" t="str">
        <f t="shared" si="115"/>
        <v/>
      </c>
      <c r="R174" s="873"/>
      <c r="S174" s="934" t="str">
        <f t="shared" si="157"/>
        <v/>
      </c>
      <c r="T174" s="922" t="str">
        <f t="shared" si="116"/>
        <v/>
      </c>
      <c r="U174" s="1040" t="str">
        <f t="shared" si="117"/>
        <v/>
      </c>
      <c r="V174" s="469"/>
      <c r="Z174" s="1013" t="str">
        <f t="shared" si="158"/>
        <v/>
      </c>
      <c r="AA174" s="1014">
        <f>+tab!$C$156</f>
        <v>0.62</v>
      </c>
      <c r="AB174" s="1015" t="e">
        <f t="shared" si="118"/>
        <v>#VALUE!</v>
      </c>
      <c r="AC174" s="1015" t="e">
        <f t="shared" si="119"/>
        <v>#VALUE!</v>
      </c>
      <c r="AD174" s="1015" t="e">
        <f t="shared" si="120"/>
        <v>#VALUE!</v>
      </c>
      <c r="AE174" s="993" t="e">
        <f t="shared" si="159"/>
        <v>#VALUE!</v>
      </c>
      <c r="AF174" s="993">
        <f t="shared" si="160"/>
        <v>0</v>
      </c>
      <c r="AG174" s="1016">
        <f>IF(I174&gt;8,tab!C$157,tab!C$160)</f>
        <v>0.5</v>
      </c>
      <c r="AH174" s="993">
        <f t="shared" si="161"/>
        <v>0</v>
      </c>
      <c r="AI174" s="993">
        <f t="shared" si="162"/>
        <v>0</v>
      </c>
      <c r="AK174" s="198"/>
      <c r="AM174" s="39"/>
      <c r="AN174" s="39"/>
    </row>
    <row r="175" spans="3:40" ht="13.7" customHeight="1" x14ac:dyDescent="0.2">
      <c r="C175" s="35"/>
      <c r="D175" s="175" t="str">
        <f t="shared" si="141"/>
        <v/>
      </c>
      <c r="E175" s="175" t="str">
        <f t="shared" si="141"/>
        <v/>
      </c>
      <c r="F175" s="175" t="str">
        <f t="shared" si="141"/>
        <v/>
      </c>
      <c r="G175" s="38" t="str">
        <f t="shared" si="121"/>
        <v/>
      </c>
      <c r="H175" s="176" t="str">
        <f t="shared" si="111"/>
        <v/>
      </c>
      <c r="I175" s="38" t="str">
        <f t="shared" si="112"/>
        <v/>
      </c>
      <c r="J175" s="177" t="str">
        <f t="shared" si="155"/>
        <v/>
      </c>
      <c r="K175" s="178" t="str">
        <f t="shared" si="142"/>
        <v/>
      </c>
      <c r="L175" s="873"/>
      <c r="M175" s="870">
        <f t="shared" ref="M175:N175" si="165">IF(M113="","",M113)</f>
        <v>0</v>
      </c>
      <c r="N175" s="870">
        <f t="shared" si="165"/>
        <v>0</v>
      </c>
      <c r="O175" s="933" t="str">
        <f t="shared" si="114"/>
        <v/>
      </c>
      <c r="P175" s="933"/>
      <c r="Q175" s="933" t="str">
        <f t="shared" si="115"/>
        <v/>
      </c>
      <c r="R175" s="873"/>
      <c r="S175" s="934" t="str">
        <f t="shared" si="157"/>
        <v/>
      </c>
      <c r="T175" s="922" t="str">
        <f t="shared" si="116"/>
        <v/>
      </c>
      <c r="U175" s="1040" t="str">
        <f t="shared" si="117"/>
        <v/>
      </c>
      <c r="V175" s="469"/>
      <c r="Z175" s="1013" t="str">
        <f t="shared" si="158"/>
        <v/>
      </c>
      <c r="AA175" s="1014">
        <f>+tab!$C$156</f>
        <v>0.62</v>
      </c>
      <c r="AB175" s="1015" t="e">
        <f t="shared" si="118"/>
        <v>#VALUE!</v>
      </c>
      <c r="AC175" s="1015" t="e">
        <f t="shared" si="119"/>
        <v>#VALUE!</v>
      </c>
      <c r="AD175" s="1015" t="e">
        <f t="shared" si="120"/>
        <v>#VALUE!</v>
      </c>
      <c r="AE175" s="993" t="e">
        <f t="shared" si="159"/>
        <v>#VALUE!</v>
      </c>
      <c r="AF175" s="993">
        <f t="shared" si="160"/>
        <v>0</v>
      </c>
      <c r="AG175" s="1016">
        <f>IF(I175&gt;8,tab!C$157,tab!C$160)</f>
        <v>0.5</v>
      </c>
      <c r="AH175" s="993">
        <f t="shared" si="161"/>
        <v>0</v>
      </c>
      <c r="AI175" s="993">
        <f t="shared" si="162"/>
        <v>0</v>
      </c>
      <c r="AK175" s="198"/>
      <c r="AM175" s="39"/>
      <c r="AN175" s="39"/>
    </row>
    <row r="176" spans="3:40" ht="13.7" customHeight="1" x14ac:dyDescent="0.2">
      <c r="C176" s="35"/>
      <c r="D176" s="175" t="str">
        <f t="shared" si="141"/>
        <v/>
      </c>
      <c r="E176" s="175" t="str">
        <f t="shared" si="141"/>
        <v/>
      </c>
      <c r="F176" s="175" t="str">
        <f t="shared" si="141"/>
        <v/>
      </c>
      <c r="G176" s="38" t="str">
        <f t="shared" si="121"/>
        <v/>
      </c>
      <c r="H176" s="176" t="str">
        <f t="shared" si="111"/>
        <v/>
      </c>
      <c r="I176" s="38" t="str">
        <f t="shared" si="112"/>
        <v/>
      </c>
      <c r="J176" s="177" t="str">
        <f t="shared" si="155"/>
        <v/>
      </c>
      <c r="K176" s="178" t="str">
        <f t="shared" si="142"/>
        <v/>
      </c>
      <c r="L176" s="873"/>
      <c r="M176" s="870">
        <f t="shared" ref="M176:N176" si="166">IF(M114="","",M114)</f>
        <v>0</v>
      </c>
      <c r="N176" s="870">
        <f t="shared" si="166"/>
        <v>0</v>
      </c>
      <c r="O176" s="933" t="str">
        <f t="shared" si="114"/>
        <v/>
      </c>
      <c r="P176" s="933"/>
      <c r="Q176" s="933" t="str">
        <f t="shared" si="115"/>
        <v/>
      </c>
      <c r="R176" s="873"/>
      <c r="S176" s="934" t="str">
        <f t="shared" si="157"/>
        <v/>
      </c>
      <c r="T176" s="922" t="str">
        <f t="shared" si="116"/>
        <v/>
      </c>
      <c r="U176" s="1040" t="str">
        <f t="shared" si="117"/>
        <v/>
      </c>
      <c r="V176" s="469"/>
      <c r="Z176" s="1013" t="str">
        <f t="shared" si="158"/>
        <v/>
      </c>
      <c r="AA176" s="1014">
        <f>+tab!$C$156</f>
        <v>0.62</v>
      </c>
      <c r="AB176" s="1015" t="e">
        <f t="shared" si="118"/>
        <v>#VALUE!</v>
      </c>
      <c r="AC176" s="1015" t="e">
        <f t="shared" si="119"/>
        <v>#VALUE!</v>
      </c>
      <c r="AD176" s="1015" t="e">
        <f t="shared" si="120"/>
        <v>#VALUE!</v>
      </c>
      <c r="AE176" s="993" t="e">
        <f t="shared" si="159"/>
        <v>#VALUE!</v>
      </c>
      <c r="AF176" s="993">
        <f t="shared" si="160"/>
        <v>0</v>
      </c>
      <c r="AG176" s="1016">
        <f>IF(I176&gt;8,tab!C$157,tab!C$160)</f>
        <v>0.5</v>
      </c>
      <c r="AH176" s="993">
        <f t="shared" si="161"/>
        <v>0</v>
      </c>
      <c r="AI176" s="993">
        <f t="shared" si="162"/>
        <v>0</v>
      </c>
      <c r="AK176" s="198"/>
      <c r="AM176" s="39"/>
      <c r="AN176" s="39"/>
    </row>
    <row r="177" spans="3:40" ht="13.7" customHeight="1" x14ac:dyDescent="0.2">
      <c r="C177" s="35"/>
      <c r="D177" s="175" t="str">
        <f t="shared" si="141"/>
        <v/>
      </c>
      <c r="E177" s="175" t="str">
        <f t="shared" si="141"/>
        <v/>
      </c>
      <c r="F177" s="175" t="str">
        <f t="shared" si="141"/>
        <v/>
      </c>
      <c r="G177" s="38" t="str">
        <f t="shared" si="121"/>
        <v/>
      </c>
      <c r="H177" s="176" t="str">
        <f t="shared" si="111"/>
        <v/>
      </c>
      <c r="I177" s="38" t="str">
        <f t="shared" si="112"/>
        <v/>
      </c>
      <c r="J177" s="177" t="str">
        <f t="shared" si="155"/>
        <v/>
      </c>
      <c r="K177" s="178" t="str">
        <f t="shared" si="142"/>
        <v/>
      </c>
      <c r="L177" s="873"/>
      <c r="M177" s="870">
        <f t="shared" ref="M177:N177" si="167">IF(M115="","",M115)</f>
        <v>0</v>
      </c>
      <c r="N177" s="870">
        <f t="shared" si="167"/>
        <v>0</v>
      </c>
      <c r="O177" s="933" t="str">
        <f t="shared" si="114"/>
        <v/>
      </c>
      <c r="P177" s="933"/>
      <c r="Q177" s="933" t="str">
        <f t="shared" si="115"/>
        <v/>
      </c>
      <c r="R177" s="873"/>
      <c r="S177" s="934" t="str">
        <f t="shared" si="157"/>
        <v/>
      </c>
      <c r="T177" s="922" t="str">
        <f t="shared" si="116"/>
        <v/>
      </c>
      <c r="U177" s="1040" t="str">
        <f t="shared" si="117"/>
        <v/>
      </c>
      <c r="V177" s="469"/>
      <c r="Z177" s="1013" t="str">
        <f t="shared" si="158"/>
        <v/>
      </c>
      <c r="AA177" s="1014">
        <f>+tab!$C$156</f>
        <v>0.62</v>
      </c>
      <c r="AB177" s="1015" t="e">
        <f t="shared" si="118"/>
        <v>#VALUE!</v>
      </c>
      <c r="AC177" s="1015" t="e">
        <f t="shared" si="119"/>
        <v>#VALUE!</v>
      </c>
      <c r="AD177" s="1015" t="e">
        <f t="shared" si="120"/>
        <v>#VALUE!</v>
      </c>
      <c r="AE177" s="993" t="e">
        <f t="shared" si="159"/>
        <v>#VALUE!</v>
      </c>
      <c r="AF177" s="993">
        <f t="shared" si="160"/>
        <v>0</v>
      </c>
      <c r="AG177" s="1016">
        <f>IF(I177&gt;8,tab!C$157,tab!C$160)</f>
        <v>0.5</v>
      </c>
      <c r="AH177" s="993">
        <f t="shared" si="161"/>
        <v>0</v>
      </c>
      <c r="AI177" s="993">
        <f t="shared" si="162"/>
        <v>0</v>
      </c>
      <c r="AK177" s="198"/>
      <c r="AM177" s="39"/>
      <c r="AN177" s="39"/>
    </row>
    <row r="178" spans="3:40" ht="13.7" customHeight="1" x14ac:dyDescent="0.2">
      <c r="C178" s="35"/>
      <c r="D178" s="175" t="str">
        <f t="shared" si="141"/>
        <v/>
      </c>
      <c r="E178" s="175" t="str">
        <f t="shared" si="141"/>
        <v/>
      </c>
      <c r="F178" s="175" t="str">
        <f t="shared" si="141"/>
        <v/>
      </c>
      <c r="G178" s="38" t="str">
        <f t="shared" si="121"/>
        <v/>
      </c>
      <c r="H178" s="176" t="str">
        <f t="shared" si="111"/>
        <v/>
      </c>
      <c r="I178" s="38" t="str">
        <f t="shared" si="112"/>
        <v/>
      </c>
      <c r="J178" s="177" t="str">
        <f t="shared" si="155"/>
        <v/>
      </c>
      <c r="K178" s="178" t="str">
        <f t="shared" si="142"/>
        <v/>
      </c>
      <c r="L178" s="873"/>
      <c r="M178" s="870">
        <f t="shared" ref="M178:N178" si="168">IF(M116="","",M116)</f>
        <v>0</v>
      </c>
      <c r="N178" s="870">
        <f t="shared" si="168"/>
        <v>0</v>
      </c>
      <c r="O178" s="933" t="str">
        <f t="shared" si="114"/>
        <v/>
      </c>
      <c r="P178" s="933"/>
      <c r="Q178" s="933" t="str">
        <f t="shared" si="115"/>
        <v/>
      </c>
      <c r="R178" s="873"/>
      <c r="S178" s="934" t="str">
        <f t="shared" si="157"/>
        <v/>
      </c>
      <c r="T178" s="922" t="str">
        <f t="shared" si="116"/>
        <v/>
      </c>
      <c r="U178" s="1040" t="str">
        <f t="shared" si="117"/>
        <v/>
      </c>
      <c r="V178" s="469"/>
      <c r="Z178" s="1013" t="str">
        <f t="shared" si="158"/>
        <v/>
      </c>
      <c r="AA178" s="1014">
        <f>+tab!$C$156</f>
        <v>0.62</v>
      </c>
      <c r="AB178" s="1015" t="e">
        <f t="shared" si="118"/>
        <v>#VALUE!</v>
      </c>
      <c r="AC178" s="1015" t="e">
        <f t="shared" si="119"/>
        <v>#VALUE!</v>
      </c>
      <c r="AD178" s="1015" t="e">
        <f t="shared" si="120"/>
        <v>#VALUE!</v>
      </c>
      <c r="AE178" s="993" t="e">
        <f t="shared" si="159"/>
        <v>#VALUE!</v>
      </c>
      <c r="AF178" s="993">
        <f t="shared" si="160"/>
        <v>0</v>
      </c>
      <c r="AG178" s="1016">
        <f>IF(I178&gt;8,tab!C$157,tab!C$160)</f>
        <v>0.5</v>
      </c>
      <c r="AH178" s="993">
        <f t="shared" si="161"/>
        <v>0</v>
      </c>
      <c r="AI178" s="993">
        <f t="shared" si="162"/>
        <v>0</v>
      </c>
      <c r="AK178" s="198"/>
      <c r="AM178" s="39"/>
      <c r="AN178" s="39"/>
    </row>
    <row r="179" spans="3:40" ht="13.7" customHeight="1" x14ac:dyDescent="0.2">
      <c r="C179" s="35"/>
      <c r="D179" s="175" t="str">
        <f t="shared" si="141"/>
        <v/>
      </c>
      <c r="E179" s="175" t="str">
        <f t="shared" si="141"/>
        <v/>
      </c>
      <c r="F179" s="175" t="str">
        <f t="shared" si="141"/>
        <v/>
      </c>
      <c r="G179" s="38" t="str">
        <f t="shared" si="121"/>
        <v/>
      </c>
      <c r="H179" s="176" t="str">
        <f t="shared" si="111"/>
        <v/>
      </c>
      <c r="I179" s="38" t="str">
        <f t="shared" si="112"/>
        <v/>
      </c>
      <c r="J179" s="177" t="str">
        <f t="shared" si="155"/>
        <v/>
      </c>
      <c r="K179" s="178" t="str">
        <f t="shared" si="142"/>
        <v/>
      </c>
      <c r="L179" s="873"/>
      <c r="M179" s="870">
        <f t="shared" ref="M179:N179" si="169">IF(M117="","",M117)</f>
        <v>0</v>
      </c>
      <c r="N179" s="870">
        <f t="shared" si="169"/>
        <v>0</v>
      </c>
      <c r="O179" s="933" t="str">
        <f t="shared" si="114"/>
        <v/>
      </c>
      <c r="P179" s="933"/>
      <c r="Q179" s="933" t="str">
        <f t="shared" si="115"/>
        <v/>
      </c>
      <c r="R179" s="873"/>
      <c r="S179" s="934" t="str">
        <f t="shared" si="157"/>
        <v/>
      </c>
      <c r="T179" s="922" t="str">
        <f t="shared" si="116"/>
        <v/>
      </c>
      <c r="U179" s="1040" t="str">
        <f t="shared" si="117"/>
        <v/>
      </c>
      <c r="V179" s="469"/>
      <c r="Z179" s="1013" t="str">
        <f t="shared" si="158"/>
        <v/>
      </c>
      <c r="AA179" s="1014">
        <f>+tab!$C$156</f>
        <v>0.62</v>
      </c>
      <c r="AB179" s="1015" t="e">
        <f t="shared" si="118"/>
        <v>#VALUE!</v>
      </c>
      <c r="AC179" s="1015" t="e">
        <f t="shared" si="119"/>
        <v>#VALUE!</v>
      </c>
      <c r="AD179" s="1015" t="e">
        <f t="shared" si="120"/>
        <v>#VALUE!</v>
      </c>
      <c r="AE179" s="993" t="e">
        <f t="shared" si="159"/>
        <v>#VALUE!</v>
      </c>
      <c r="AF179" s="993">
        <f t="shared" si="160"/>
        <v>0</v>
      </c>
      <c r="AG179" s="1016">
        <f>IF(I179&gt;8,tab!C$157,tab!C$160)</f>
        <v>0.5</v>
      </c>
      <c r="AH179" s="993">
        <f t="shared" si="161"/>
        <v>0</v>
      </c>
      <c r="AI179" s="993">
        <f t="shared" si="162"/>
        <v>0</v>
      </c>
      <c r="AK179" s="198"/>
      <c r="AM179" s="39"/>
      <c r="AN179" s="39"/>
    </row>
    <row r="180" spans="3:40" ht="13.7" customHeight="1" x14ac:dyDescent="0.2">
      <c r="C180" s="35"/>
      <c r="D180" s="175" t="str">
        <f t="shared" ref="D180:F189" si="170">IF(D118=0,"",D118)</f>
        <v/>
      </c>
      <c r="E180" s="175" t="str">
        <f t="shared" si="170"/>
        <v/>
      </c>
      <c r="F180" s="175" t="str">
        <f t="shared" si="170"/>
        <v/>
      </c>
      <c r="G180" s="38" t="str">
        <f t="shared" si="121"/>
        <v/>
      </c>
      <c r="H180" s="176" t="str">
        <f t="shared" si="111"/>
        <v/>
      </c>
      <c r="I180" s="38" t="str">
        <f t="shared" si="112"/>
        <v/>
      </c>
      <c r="J180" s="177" t="str">
        <f t="shared" si="155"/>
        <v/>
      </c>
      <c r="K180" s="178" t="str">
        <f t="shared" ref="K180:K189" si="171">IF(K118="","",K118)</f>
        <v/>
      </c>
      <c r="L180" s="873"/>
      <c r="M180" s="870">
        <f t="shared" ref="M180:N180" si="172">IF(M118="","",M118)</f>
        <v>0</v>
      </c>
      <c r="N180" s="870">
        <f t="shared" si="172"/>
        <v>0</v>
      </c>
      <c r="O180" s="933" t="str">
        <f t="shared" si="114"/>
        <v/>
      </c>
      <c r="P180" s="933"/>
      <c r="Q180" s="933" t="str">
        <f t="shared" si="115"/>
        <v/>
      </c>
      <c r="R180" s="873"/>
      <c r="S180" s="934" t="str">
        <f t="shared" si="157"/>
        <v/>
      </c>
      <c r="T180" s="922" t="str">
        <f t="shared" si="116"/>
        <v/>
      </c>
      <c r="U180" s="1040" t="str">
        <f t="shared" si="117"/>
        <v/>
      </c>
      <c r="V180" s="469"/>
      <c r="Z180" s="1013" t="str">
        <f t="shared" si="158"/>
        <v/>
      </c>
      <c r="AA180" s="1014">
        <f>+tab!$C$156</f>
        <v>0.62</v>
      </c>
      <c r="AB180" s="1015" t="e">
        <f t="shared" si="118"/>
        <v>#VALUE!</v>
      </c>
      <c r="AC180" s="1015" t="e">
        <f t="shared" si="119"/>
        <v>#VALUE!</v>
      </c>
      <c r="AD180" s="1015" t="e">
        <f t="shared" si="120"/>
        <v>#VALUE!</v>
      </c>
      <c r="AE180" s="993" t="e">
        <f t="shared" si="159"/>
        <v>#VALUE!</v>
      </c>
      <c r="AF180" s="993">
        <f t="shared" si="160"/>
        <v>0</v>
      </c>
      <c r="AG180" s="1016">
        <f>IF(I180&gt;8,tab!C$157,tab!C$160)</f>
        <v>0.5</v>
      </c>
      <c r="AH180" s="993">
        <f t="shared" si="161"/>
        <v>0</v>
      </c>
      <c r="AI180" s="993">
        <f t="shared" si="162"/>
        <v>0</v>
      </c>
      <c r="AK180" s="198"/>
      <c r="AM180" s="39"/>
      <c r="AN180" s="39"/>
    </row>
    <row r="181" spans="3:40" ht="13.7" customHeight="1" x14ac:dyDescent="0.2">
      <c r="C181" s="35"/>
      <c r="D181" s="175" t="str">
        <f t="shared" si="170"/>
        <v/>
      </c>
      <c r="E181" s="175" t="str">
        <f t="shared" si="170"/>
        <v/>
      </c>
      <c r="F181" s="175" t="str">
        <f t="shared" si="170"/>
        <v/>
      </c>
      <c r="G181" s="38" t="str">
        <f t="shared" si="121"/>
        <v/>
      </c>
      <c r="H181" s="176" t="str">
        <f t="shared" si="111"/>
        <v/>
      </c>
      <c r="I181" s="38" t="str">
        <f t="shared" si="112"/>
        <v/>
      </c>
      <c r="J181" s="177" t="str">
        <f t="shared" si="155"/>
        <v/>
      </c>
      <c r="K181" s="178" t="str">
        <f t="shared" si="171"/>
        <v/>
      </c>
      <c r="L181" s="873"/>
      <c r="M181" s="870">
        <f t="shared" ref="M181:N181" si="173">IF(M119="","",M119)</f>
        <v>0</v>
      </c>
      <c r="N181" s="870">
        <f t="shared" si="173"/>
        <v>0</v>
      </c>
      <c r="O181" s="933" t="str">
        <f t="shared" si="114"/>
        <v/>
      </c>
      <c r="P181" s="933"/>
      <c r="Q181" s="933" t="str">
        <f t="shared" si="115"/>
        <v/>
      </c>
      <c r="R181" s="873"/>
      <c r="S181" s="934" t="str">
        <f t="shared" si="157"/>
        <v/>
      </c>
      <c r="T181" s="922" t="str">
        <f t="shared" si="116"/>
        <v/>
      </c>
      <c r="U181" s="1040" t="str">
        <f t="shared" si="117"/>
        <v/>
      </c>
      <c r="V181" s="469"/>
      <c r="Z181" s="1013" t="str">
        <f t="shared" si="158"/>
        <v/>
      </c>
      <c r="AA181" s="1014">
        <f>+tab!$C$156</f>
        <v>0.62</v>
      </c>
      <c r="AB181" s="1015" t="e">
        <f t="shared" si="118"/>
        <v>#VALUE!</v>
      </c>
      <c r="AC181" s="1015" t="e">
        <f t="shared" si="119"/>
        <v>#VALUE!</v>
      </c>
      <c r="AD181" s="1015" t="e">
        <f t="shared" si="120"/>
        <v>#VALUE!</v>
      </c>
      <c r="AE181" s="993" t="e">
        <f t="shared" si="159"/>
        <v>#VALUE!</v>
      </c>
      <c r="AF181" s="993">
        <f t="shared" si="160"/>
        <v>0</v>
      </c>
      <c r="AG181" s="1016">
        <f>IF(I181&gt;8,tab!C$157,tab!C$160)</f>
        <v>0.5</v>
      </c>
      <c r="AH181" s="993">
        <f t="shared" si="161"/>
        <v>0</v>
      </c>
      <c r="AI181" s="993">
        <f t="shared" si="162"/>
        <v>0</v>
      </c>
      <c r="AK181" s="198"/>
      <c r="AM181" s="39"/>
      <c r="AN181" s="39"/>
    </row>
    <row r="182" spans="3:40" ht="13.7" customHeight="1" x14ac:dyDescent="0.2">
      <c r="C182" s="35"/>
      <c r="D182" s="175" t="str">
        <f t="shared" si="170"/>
        <v/>
      </c>
      <c r="E182" s="175" t="str">
        <f t="shared" si="170"/>
        <v/>
      </c>
      <c r="F182" s="175" t="str">
        <f t="shared" si="170"/>
        <v/>
      </c>
      <c r="G182" s="38" t="str">
        <f t="shared" si="121"/>
        <v/>
      </c>
      <c r="H182" s="176" t="str">
        <f t="shared" si="111"/>
        <v/>
      </c>
      <c r="I182" s="38" t="str">
        <f t="shared" si="112"/>
        <v/>
      </c>
      <c r="J182" s="177" t="str">
        <f t="shared" si="155"/>
        <v/>
      </c>
      <c r="K182" s="178" t="str">
        <f t="shared" si="171"/>
        <v/>
      </c>
      <c r="L182" s="873"/>
      <c r="M182" s="870">
        <f t="shared" ref="M182:N182" si="174">IF(M120="","",M120)</f>
        <v>0</v>
      </c>
      <c r="N182" s="870">
        <f t="shared" si="174"/>
        <v>0</v>
      </c>
      <c r="O182" s="933" t="str">
        <f t="shared" si="114"/>
        <v/>
      </c>
      <c r="P182" s="933"/>
      <c r="Q182" s="933" t="str">
        <f t="shared" si="115"/>
        <v/>
      </c>
      <c r="R182" s="873"/>
      <c r="S182" s="934" t="str">
        <f t="shared" si="157"/>
        <v/>
      </c>
      <c r="T182" s="922" t="str">
        <f t="shared" si="116"/>
        <v/>
      </c>
      <c r="U182" s="1040" t="str">
        <f t="shared" si="117"/>
        <v/>
      </c>
      <c r="V182" s="469"/>
      <c r="Z182" s="1013" t="str">
        <f t="shared" si="158"/>
        <v/>
      </c>
      <c r="AA182" s="1014">
        <f>+tab!$C$156</f>
        <v>0.62</v>
      </c>
      <c r="AB182" s="1015" t="e">
        <f t="shared" si="118"/>
        <v>#VALUE!</v>
      </c>
      <c r="AC182" s="1015" t="e">
        <f t="shared" si="119"/>
        <v>#VALUE!</v>
      </c>
      <c r="AD182" s="1015" t="e">
        <f t="shared" si="120"/>
        <v>#VALUE!</v>
      </c>
      <c r="AE182" s="993" t="e">
        <f t="shared" si="159"/>
        <v>#VALUE!</v>
      </c>
      <c r="AF182" s="993">
        <f t="shared" si="160"/>
        <v>0</v>
      </c>
      <c r="AG182" s="1016">
        <f>IF(I182&gt;8,tab!C$157,tab!C$160)</f>
        <v>0.5</v>
      </c>
      <c r="AH182" s="993">
        <f t="shared" si="161"/>
        <v>0</v>
      </c>
      <c r="AI182" s="993">
        <f t="shared" si="162"/>
        <v>0</v>
      </c>
      <c r="AK182" s="198"/>
      <c r="AM182" s="39"/>
      <c r="AN182" s="39"/>
    </row>
    <row r="183" spans="3:40" ht="13.7" customHeight="1" x14ac:dyDescent="0.2">
      <c r="C183" s="35"/>
      <c r="D183" s="175" t="str">
        <f t="shared" si="170"/>
        <v/>
      </c>
      <c r="E183" s="175" t="str">
        <f t="shared" si="170"/>
        <v/>
      </c>
      <c r="F183" s="175" t="str">
        <f t="shared" si="170"/>
        <v/>
      </c>
      <c r="G183" s="38" t="str">
        <f t="shared" si="121"/>
        <v/>
      </c>
      <c r="H183" s="176" t="str">
        <f t="shared" si="111"/>
        <v/>
      </c>
      <c r="I183" s="38" t="str">
        <f t="shared" si="112"/>
        <v/>
      </c>
      <c r="J183" s="177" t="str">
        <f t="shared" si="155"/>
        <v/>
      </c>
      <c r="K183" s="178" t="str">
        <f t="shared" si="171"/>
        <v/>
      </c>
      <c r="L183" s="873"/>
      <c r="M183" s="870">
        <f t="shared" ref="M183:N183" si="175">IF(M121="","",M121)</f>
        <v>0</v>
      </c>
      <c r="N183" s="870">
        <f t="shared" si="175"/>
        <v>0</v>
      </c>
      <c r="O183" s="933" t="str">
        <f t="shared" si="114"/>
        <v/>
      </c>
      <c r="P183" s="933"/>
      <c r="Q183" s="933" t="str">
        <f t="shared" si="115"/>
        <v/>
      </c>
      <c r="R183" s="873"/>
      <c r="S183" s="934" t="str">
        <f t="shared" si="157"/>
        <v/>
      </c>
      <c r="T183" s="922" t="str">
        <f t="shared" si="116"/>
        <v/>
      </c>
      <c r="U183" s="1040" t="str">
        <f t="shared" si="117"/>
        <v/>
      </c>
      <c r="V183" s="469"/>
      <c r="Z183" s="1013" t="str">
        <f t="shared" si="158"/>
        <v/>
      </c>
      <c r="AA183" s="1014">
        <f>+tab!$C$156</f>
        <v>0.62</v>
      </c>
      <c r="AB183" s="1015" t="e">
        <f t="shared" si="118"/>
        <v>#VALUE!</v>
      </c>
      <c r="AC183" s="1015" t="e">
        <f t="shared" si="119"/>
        <v>#VALUE!</v>
      </c>
      <c r="AD183" s="1015" t="e">
        <f t="shared" si="120"/>
        <v>#VALUE!</v>
      </c>
      <c r="AE183" s="993" t="e">
        <f t="shared" si="159"/>
        <v>#VALUE!</v>
      </c>
      <c r="AF183" s="993">
        <f t="shared" si="160"/>
        <v>0</v>
      </c>
      <c r="AG183" s="1016">
        <f>IF(I183&gt;8,tab!C$157,tab!C$160)</f>
        <v>0.5</v>
      </c>
      <c r="AH183" s="993">
        <f t="shared" si="161"/>
        <v>0</v>
      </c>
      <c r="AI183" s="993">
        <f t="shared" si="162"/>
        <v>0</v>
      </c>
      <c r="AK183" s="198"/>
      <c r="AM183" s="39"/>
      <c r="AN183" s="39"/>
    </row>
    <row r="184" spans="3:40" ht="13.7" customHeight="1" x14ac:dyDescent="0.2">
      <c r="C184" s="35"/>
      <c r="D184" s="175" t="str">
        <f t="shared" si="170"/>
        <v/>
      </c>
      <c r="E184" s="175" t="str">
        <f t="shared" si="170"/>
        <v/>
      </c>
      <c r="F184" s="175" t="str">
        <f t="shared" si="170"/>
        <v/>
      </c>
      <c r="G184" s="38" t="str">
        <f t="shared" si="121"/>
        <v/>
      </c>
      <c r="H184" s="176" t="str">
        <f t="shared" si="111"/>
        <v/>
      </c>
      <c r="I184" s="38" t="str">
        <f t="shared" si="112"/>
        <v/>
      </c>
      <c r="J184" s="177" t="str">
        <f t="shared" si="155"/>
        <v/>
      </c>
      <c r="K184" s="178" t="str">
        <f t="shared" si="171"/>
        <v/>
      </c>
      <c r="L184" s="873"/>
      <c r="M184" s="870">
        <f t="shared" ref="M184:N184" si="176">IF(M122="","",M122)</f>
        <v>0</v>
      </c>
      <c r="N184" s="870">
        <f t="shared" si="176"/>
        <v>0</v>
      </c>
      <c r="O184" s="933" t="str">
        <f t="shared" si="114"/>
        <v/>
      </c>
      <c r="P184" s="933"/>
      <c r="Q184" s="933" t="str">
        <f t="shared" si="115"/>
        <v/>
      </c>
      <c r="R184" s="873"/>
      <c r="S184" s="934" t="str">
        <f t="shared" si="157"/>
        <v/>
      </c>
      <c r="T184" s="922" t="str">
        <f t="shared" si="116"/>
        <v/>
      </c>
      <c r="U184" s="1040" t="str">
        <f t="shared" si="117"/>
        <v/>
      </c>
      <c r="V184" s="469"/>
      <c r="Z184" s="1013" t="str">
        <f t="shared" si="158"/>
        <v/>
      </c>
      <c r="AA184" s="1014">
        <f>+tab!$C$156</f>
        <v>0.62</v>
      </c>
      <c r="AB184" s="1015" t="e">
        <f t="shared" si="118"/>
        <v>#VALUE!</v>
      </c>
      <c r="AC184" s="1015" t="e">
        <f t="shared" si="119"/>
        <v>#VALUE!</v>
      </c>
      <c r="AD184" s="1015" t="e">
        <f t="shared" si="120"/>
        <v>#VALUE!</v>
      </c>
      <c r="AE184" s="993" t="e">
        <f t="shared" si="159"/>
        <v>#VALUE!</v>
      </c>
      <c r="AF184" s="993">
        <f t="shared" si="160"/>
        <v>0</v>
      </c>
      <c r="AG184" s="1016">
        <f>IF(I184&gt;8,tab!C$157,tab!C$160)</f>
        <v>0.5</v>
      </c>
      <c r="AH184" s="993">
        <f t="shared" si="161"/>
        <v>0</v>
      </c>
      <c r="AI184" s="993">
        <f t="shared" si="162"/>
        <v>0</v>
      </c>
      <c r="AK184" s="198"/>
      <c r="AM184" s="39"/>
      <c r="AN184" s="39"/>
    </row>
    <row r="185" spans="3:40" ht="13.7" customHeight="1" x14ac:dyDescent="0.2">
      <c r="C185" s="35"/>
      <c r="D185" s="175" t="str">
        <f t="shared" si="170"/>
        <v/>
      </c>
      <c r="E185" s="175" t="str">
        <f t="shared" si="170"/>
        <v/>
      </c>
      <c r="F185" s="175" t="str">
        <f t="shared" si="170"/>
        <v/>
      </c>
      <c r="G185" s="38" t="str">
        <f t="shared" si="121"/>
        <v/>
      </c>
      <c r="H185" s="176" t="str">
        <f t="shared" si="111"/>
        <v/>
      </c>
      <c r="I185" s="38" t="str">
        <f t="shared" si="112"/>
        <v/>
      </c>
      <c r="J185" s="177" t="str">
        <f t="shared" si="155"/>
        <v/>
      </c>
      <c r="K185" s="178" t="str">
        <f t="shared" si="171"/>
        <v/>
      </c>
      <c r="L185" s="873"/>
      <c r="M185" s="870">
        <f t="shared" ref="M185:N185" si="177">IF(M123="","",M123)</f>
        <v>0</v>
      </c>
      <c r="N185" s="870">
        <f t="shared" si="177"/>
        <v>0</v>
      </c>
      <c r="O185" s="933" t="str">
        <f t="shared" si="114"/>
        <v/>
      </c>
      <c r="P185" s="933"/>
      <c r="Q185" s="933" t="str">
        <f t="shared" si="115"/>
        <v/>
      </c>
      <c r="R185" s="873"/>
      <c r="S185" s="934" t="str">
        <f t="shared" si="157"/>
        <v/>
      </c>
      <c r="T185" s="922" t="str">
        <f t="shared" si="116"/>
        <v/>
      </c>
      <c r="U185" s="1040" t="str">
        <f t="shared" si="117"/>
        <v/>
      </c>
      <c r="V185" s="469"/>
      <c r="Z185" s="1013" t="str">
        <f t="shared" si="158"/>
        <v/>
      </c>
      <c r="AA185" s="1014">
        <f>+tab!$C$156</f>
        <v>0.62</v>
      </c>
      <c r="AB185" s="1015" t="e">
        <f t="shared" si="118"/>
        <v>#VALUE!</v>
      </c>
      <c r="AC185" s="1015" t="e">
        <f t="shared" si="119"/>
        <v>#VALUE!</v>
      </c>
      <c r="AD185" s="1015" t="e">
        <f t="shared" si="120"/>
        <v>#VALUE!</v>
      </c>
      <c r="AE185" s="993" t="e">
        <f t="shared" si="159"/>
        <v>#VALUE!</v>
      </c>
      <c r="AF185" s="993">
        <f t="shared" si="160"/>
        <v>0</v>
      </c>
      <c r="AG185" s="1016">
        <f>IF(I185&gt;8,tab!C$157,tab!C$160)</f>
        <v>0.5</v>
      </c>
      <c r="AH185" s="993">
        <f t="shared" si="161"/>
        <v>0</v>
      </c>
      <c r="AI185" s="993">
        <f t="shared" si="162"/>
        <v>0</v>
      </c>
      <c r="AK185" s="198"/>
      <c r="AM185" s="39"/>
      <c r="AN185" s="39"/>
    </row>
    <row r="186" spans="3:40" ht="13.7" customHeight="1" x14ac:dyDescent="0.2">
      <c r="C186" s="35"/>
      <c r="D186" s="175" t="str">
        <f t="shared" si="170"/>
        <v/>
      </c>
      <c r="E186" s="175" t="str">
        <f t="shared" si="170"/>
        <v/>
      </c>
      <c r="F186" s="175" t="str">
        <f t="shared" si="170"/>
        <v/>
      </c>
      <c r="G186" s="38" t="str">
        <f t="shared" si="121"/>
        <v/>
      </c>
      <c r="H186" s="176" t="str">
        <f t="shared" si="111"/>
        <v/>
      </c>
      <c r="I186" s="38" t="str">
        <f t="shared" si="112"/>
        <v/>
      </c>
      <c r="J186" s="177" t="str">
        <f t="shared" si="155"/>
        <v/>
      </c>
      <c r="K186" s="178" t="str">
        <f t="shared" si="171"/>
        <v/>
      </c>
      <c r="L186" s="873"/>
      <c r="M186" s="870">
        <f t="shared" ref="M186:N186" si="178">IF(M124="","",M124)</f>
        <v>0</v>
      </c>
      <c r="N186" s="870">
        <f t="shared" si="178"/>
        <v>0</v>
      </c>
      <c r="O186" s="933" t="str">
        <f t="shared" si="114"/>
        <v/>
      </c>
      <c r="P186" s="933"/>
      <c r="Q186" s="933" t="str">
        <f t="shared" si="115"/>
        <v/>
      </c>
      <c r="R186" s="873"/>
      <c r="S186" s="934" t="str">
        <f t="shared" si="157"/>
        <v/>
      </c>
      <c r="T186" s="922" t="str">
        <f t="shared" si="116"/>
        <v/>
      </c>
      <c r="U186" s="1040" t="str">
        <f t="shared" si="117"/>
        <v/>
      </c>
      <c r="V186" s="469"/>
      <c r="Z186" s="1013" t="str">
        <f t="shared" si="158"/>
        <v/>
      </c>
      <c r="AA186" s="1014">
        <f>+tab!$C$156</f>
        <v>0.62</v>
      </c>
      <c r="AB186" s="1015" t="e">
        <f t="shared" si="118"/>
        <v>#VALUE!</v>
      </c>
      <c r="AC186" s="1015" t="e">
        <f t="shared" si="119"/>
        <v>#VALUE!</v>
      </c>
      <c r="AD186" s="1015" t="e">
        <f t="shared" si="120"/>
        <v>#VALUE!</v>
      </c>
      <c r="AE186" s="993" t="e">
        <f t="shared" si="159"/>
        <v>#VALUE!</v>
      </c>
      <c r="AF186" s="993">
        <f t="shared" si="160"/>
        <v>0</v>
      </c>
      <c r="AG186" s="1016">
        <f>IF(I186&gt;8,tab!C$157,tab!C$160)</f>
        <v>0.5</v>
      </c>
      <c r="AH186" s="993">
        <f t="shared" si="161"/>
        <v>0</v>
      </c>
      <c r="AI186" s="993">
        <f t="shared" si="162"/>
        <v>0</v>
      </c>
      <c r="AK186" s="198"/>
      <c r="AM186" s="39"/>
      <c r="AN186" s="39"/>
    </row>
    <row r="187" spans="3:40" ht="13.7" customHeight="1" x14ac:dyDescent="0.2">
      <c r="C187" s="35"/>
      <c r="D187" s="175" t="str">
        <f t="shared" si="170"/>
        <v/>
      </c>
      <c r="E187" s="175" t="str">
        <f t="shared" si="170"/>
        <v/>
      </c>
      <c r="F187" s="175" t="str">
        <f t="shared" si="170"/>
        <v/>
      </c>
      <c r="G187" s="38" t="str">
        <f t="shared" si="121"/>
        <v/>
      </c>
      <c r="H187" s="176" t="str">
        <f t="shared" si="111"/>
        <v/>
      </c>
      <c r="I187" s="38" t="str">
        <f t="shared" si="112"/>
        <v/>
      </c>
      <c r="J187" s="177" t="str">
        <f t="shared" si="155"/>
        <v/>
      </c>
      <c r="K187" s="178" t="str">
        <f t="shared" si="171"/>
        <v/>
      </c>
      <c r="L187" s="873"/>
      <c r="M187" s="870">
        <f t="shared" ref="M187:N187" si="179">IF(M125="","",M125)</f>
        <v>0</v>
      </c>
      <c r="N187" s="870">
        <f t="shared" si="179"/>
        <v>0</v>
      </c>
      <c r="O187" s="933" t="str">
        <f t="shared" si="114"/>
        <v/>
      </c>
      <c r="P187" s="933"/>
      <c r="Q187" s="933" t="str">
        <f t="shared" si="115"/>
        <v/>
      </c>
      <c r="R187" s="873"/>
      <c r="S187" s="934" t="str">
        <f t="shared" si="157"/>
        <v/>
      </c>
      <c r="T187" s="922" t="str">
        <f t="shared" si="116"/>
        <v/>
      </c>
      <c r="U187" s="1040" t="str">
        <f t="shared" si="117"/>
        <v/>
      </c>
      <c r="V187" s="469"/>
      <c r="Z187" s="1013" t="str">
        <f t="shared" si="158"/>
        <v/>
      </c>
      <c r="AA187" s="1014">
        <f>+tab!$C$156</f>
        <v>0.62</v>
      </c>
      <c r="AB187" s="1015" t="e">
        <f t="shared" si="118"/>
        <v>#VALUE!</v>
      </c>
      <c r="AC187" s="1015" t="e">
        <f t="shared" si="119"/>
        <v>#VALUE!</v>
      </c>
      <c r="AD187" s="1015" t="e">
        <f t="shared" si="120"/>
        <v>#VALUE!</v>
      </c>
      <c r="AE187" s="993" t="e">
        <f t="shared" si="159"/>
        <v>#VALUE!</v>
      </c>
      <c r="AF187" s="993">
        <f t="shared" si="160"/>
        <v>0</v>
      </c>
      <c r="AG187" s="1016">
        <f>IF(I187&gt;8,tab!C$157,tab!C$160)</f>
        <v>0.5</v>
      </c>
      <c r="AH187" s="993">
        <f t="shared" si="161"/>
        <v>0</v>
      </c>
      <c r="AI187" s="993">
        <f t="shared" si="162"/>
        <v>0</v>
      </c>
      <c r="AK187" s="198"/>
      <c r="AM187" s="39"/>
      <c r="AN187" s="39"/>
    </row>
    <row r="188" spans="3:40" ht="13.7" customHeight="1" x14ac:dyDescent="0.2">
      <c r="C188" s="35"/>
      <c r="D188" s="175" t="str">
        <f t="shared" si="170"/>
        <v/>
      </c>
      <c r="E188" s="175" t="str">
        <f t="shared" si="170"/>
        <v/>
      </c>
      <c r="F188" s="175" t="str">
        <f t="shared" si="170"/>
        <v/>
      </c>
      <c r="G188" s="38" t="str">
        <f t="shared" si="121"/>
        <v/>
      </c>
      <c r="H188" s="176" t="str">
        <f t="shared" si="111"/>
        <v/>
      </c>
      <c r="I188" s="38" t="str">
        <f t="shared" si="112"/>
        <v/>
      </c>
      <c r="J188" s="177" t="str">
        <f t="shared" si="155"/>
        <v/>
      </c>
      <c r="K188" s="178" t="str">
        <f t="shared" si="171"/>
        <v/>
      </c>
      <c r="L188" s="873"/>
      <c r="M188" s="870">
        <f t="shared" ref="M188:N188" si="180">IF(M126="","",M126)</f>
        <v>0</v>
      </c>
      <c r="N188" s="870">
        <f t="shared" si="180"/>
        <v>0</v>
      </c>
      <c r="O188" s="933" t="str">
        <f t="shared" si="114"/>
        <v/>
      </c>
      <c r="P188" s="933"/>
      <c r="Q188" s="933" t="str">
        <f t="shared" si="115"/>
        <v/>
      </c>
      <c r="R188" s="873"/>
      <c r="S188" s="934" t="str">
        <f t="shared" si="157"/>
        <v/>
      </c>
      <c r="T188" s="922" t="str">
        <f t="shared" si="116"/>
        <v/>
      </c>
      <c r="U188" s="1040" t="str">
        <f t="shared" si="117"/>
        <v/>
      </c>
      <c r="V188" s="469"/>
      <c r="Z188" s="1013" t="str">
        <f t="shared" si="158"/>
        <v/>
      </c>
      <c r="AA188" s="1014">
        <f>+tab!$C$156</f>
        <v>0.62</v>
      </c>
      <c r="AB188" s="1015" t="e">
        <f t="shared" si="118"/>
        <v>#VALUE!</v>
      </c>
      <c r="AC188" s="1015" t="e">
        <f t="shared" si="119"/>
        <v>#VALUE!</v>
      </c>
      <c r="AD188" s="1015" t="e">
        <f t="shared" si="120"/>
        <v>#VALUE!</v>
      </c>
      <c r="AE188" s="993" t="e">
        <f t="shared" si="159"/>
        <v>#VALUE!</v>
      </c>
      <c r="AF188" s="993">
        <f t="shared" si="160"/>
        <v>0</v>
      </c>
      <c r="AG188" s="1016">
        <f>IF(I188&gt;8,tab!C$157,tab!C$160)</f>
        <v>0.5</v>
      </c>
      <c r="AH188" s="993">
        <f t="shared" si="161"/>
        <v>0</v>
      </c>
      <c r="AI188" s="993">
        <f t="shared" si="162"/>
        <v>0</v>
      </c>
      <c r="AK188" s="198"/>
      <c r="AM188" s="39"/>
      <c r="AN188" s="39"/>
    </row>
    <row r="189" spans="3:40" ht="13.7" customHeight="1" x14ac:dyDescent="0.2">
      <c r="C189" s="35"/>
      <c r="D189" s="175" t="str">
        <f t="shared" si="170"/>
        <v/>
      </c>
      <c r="E189" s="175" t="str">
        <f t="shared" si="170"/>
        <v/>
      </c>
      <c r="F189" s="175" t="str">
        <f t="shared" si="170"/>
        <v/>
      </c>
      <c r="G189" s="38" t="str">
        <f t="shared" si="121"/>
        <v/>
      </c>
      <c r="H189" s="176" t="str">
        <f t="shared" si="111"/>
        <v/>
      </c>
      <c r="I189" s="38" t="str">
        <f t="shared" si="112"/>
        <v/>
      </c>
      <c r="J189" s="177" t="str">
        <f t="shared" si="155"/>
        <v/>
      </c>
      <c r="K189" s="178" t="str">
        <f t="shared" si="171"/>
        <v/>
      </c>
      <c r="L189" s="873"/>
      <c r="M189" s="870">
        <f t="shared" ref="M189:N189" si="181">IF(M127="","",M127)</f>
        <v>0</v>
      </c>
      <c r="N189" s="870">
        <f t="shared" si="181"/>
        <v>0</v>
      </c>
      <c r="O189" s="933" t="str">
        <f t="shared" si="114"/>
        <v/>
      </c>
      <c r="P189" s="933"/>
      <c r="Q189" s="933" t="str">
        <f t="shared" si="115"/>
        <v/>
      </c>
      <c r="R189" s="873"/>
      <c r="S189" s="934" t="str">
        <f t="shared" si="157"/>
        <v/>
      </c>
      <c r="T189" s="922" t="str">
        <f t="shared" si="116"/>
        <v/>
      </c>
      <c r="U189" s="1040" t="str">
        <f t="shared" si="117"/>
        <v/>
      </c>
      <c r="V189" s="469"/>
      <c r="Z189" s="1013" t="str">
        <f t="shared" si="158"/>
        <v/>
      </c>
      <c r="AA189" s="1014">
        <f>+tab!$C$156</f>
        <v>0.62</v>
      </c>
      <c r="AB189" s="1015" t="e">
        <f t="shared" si="118"/>
        <v>#VALUE!</v>
      </c>
      <c r="AC189" s="1015" t="e">
        <f t="shared" si="119"/>
        <v>#VALUE!</v>
      </c>
      <c r="AD189" s="1015" t="e">
        <f t="shared" si="120"/>
        <v>#VALUE!</v>
      </c>
      <c r="AE189" s="993" t="e">
        <f t="shared" si="159"/>
        <v>#VALUE!</v>
      </c>
      <c r="AF189" s="993">
        <f t="shared" si="160"/>
        <v>0</v>
      </c>
      <c r="AG189" s="1016">
        <f>IF(I189&gt;8,tab!C$157,tab!C$160)</f>
        <v>0.5</v>
      </c>
      <c r="AH189" s="993">
        <f t="shared" si="161"/>
        <v>0</v>
      </c>
      <c r="AI189" s="993">
        <f t="shared" si="162"/>
        <v>0</v>
      </c>
      <c r="AK189" s="198"/>
      <c r="AM189" s="39"/>
      <c r="AN189" s="39"/>
    </row>
    <row r="190" spans="3:40" ht="13.7" customHeight="1" x14ac:dyDescent="0.2">
      <c r="C190" s="35"/>
      <c r="D190" s="31"/>
      <c r="E190" s="31"/>
      <c r="F190" s="31"/>
      <c r="G190" s="31"/>
      <c r="H190" s="34"/>
      <c r="I190" s="34"/>
      <c r="J190" s="240"/>
      <c r="K190" s="1032">
        <f>SUM(K140:K189)</f>
        <v>0</v>
      </c>
      <c r="L190" s="858"/>
      <c r="M190" s="1033">
        <f>SUM(M140:M189)</f>
        <v>0</v>
      </c>
      <c r="N190" s="1033">
        <f t="shared" ref="N190" si="182">SUM(N140:N189)</f>
        <v>0</v>
      </c>
      <c r="O190" s="1033">
        <f t="shared" ref="O190" si="183">SUM(O140:O189)</f>
        <v>0</v>
      </c>
      <c r="P190" s="1033">
        <f t="shared" ref="P190" si="184">SUM(P140:P189)</f>
        <v>0</v>
      </c>
      <c r="Q190" s="1033">
        <f t="shared" ref="Q190" si="185">SUM(Q140:Q189)</f>
        <v>0</v>
      </c>
      <c r="R190" s="858"/>
      <c r="S190" s="1034">
        <f>SUM(S140:S189)</f>
        <v>0</v>
      </c>
      <c r="T190" s="1034">
        <f>SUM(T140:T189)</f>
        <v>0</v>
      </c>
      <c r="U190" s="1035">
        <f>SUM(U140:U189)</f>
        <v>0</v>
      </c>
      <c r="V190" s="867"/>
      <c r="AI190" s="993">
        <f>SUM(AI140:AI189)</f>
        <v>0</v>
      </c>
      <c r="AM190" s="39"/>
      <c r="AN190" s="39"/>
    </row>
    <row r="191" spans="3:40" ht="13.7" customHeight="1" x14ac:dyDescent="0.2">
      <c r="C191" s="41"/>
      <c r="D191" s="187"/>
      <c r="E191" s="187"/>
      <c r="F191" s="187"/>
      <c r="G191" s="187"/>
      <c r="H191" s="188"/>
      <c r="I191" s="188"/>
      <c r="J191" s="189"/>
      <c r="K191" s="190"/>
      <c r="L191" s="189"/>
      <c r="M191" s="190"/>
      <c r="N191" s="189"/>
      <c r="O191" s="189"/>
      <c r="P191" s="191"/>
      <c r="Q191" s="191"/>
      <c r="R191" s="189"/>
      <c r="S191" s="191"/>
      <c r="T191" s="192"/>
      <c r="U191" s="191"/>
      <c r="V191" s="193"/>
      <c r="AM191" s="39"/>
      <c r="AN191" s="39"/>
    </row>
    <row r="192" spans="3:40" ht="13.7" customHeight="1" x14ac:dyDescent="0.2">
      <c r="H192" s="1191"/>
      <c r="I192" s="9"/>
      <c r="K192" s="180"/>
      <c r="O192" s="208"/>
      <c r="P192" s="174"/>
      <c r="Q192" s="174"/>
      <c r="S192" s="174"/>
      <c r="T192" s="209"/>
      <c r="U192" s="1065"/>
      <c r="V192" s="210"/>
      <c r="AM192" s="39"/>
      <c r="AN192" s="39"/>
    </row>
    <row r="193" spans="3:42" ht="13.7" customHeight="1" x14ac:dyDescent="0.2">
      <c r="H193" s="1191"/>
      <c r="I193" s="9"/>
      <c r="K193" s="180"/>
      <c r="O193" s="208"/>
      <c r="P193" s="174"/>
      <c r="Q193" s="174"/>
      <c r="S193" s="174"/>
      <c r="T193" s="209"/>
      <c r="U193" s="1065"/>
      <c r="V193" s="210"/>
    </row>
    <row r="194" spans="3:42" ht="13.7" customHeight="1" x14ac:dyDescent="0.2">
      <c r="C194" s="39" t="s">
        <v>49</v>
      </c>
      <c r="E194" s="211" t="str">
        <f>tab!F2</f>
        <v>2017/18</v>
      </c>
      <c r="H194" s="1191"/>
      <c r="I194" s="9"/>
      <c r="K194" s="180"/>
      <c r="O194" s="208"/>
      <c r="P194" s="174"/>
      <c r="Q194" s="174"/>
      <c r="S194" s="174"/>
      <c r="T194" s="209"/>
      <c r="U194" s="1065"/>
      <c r="V194" s="210"/>
    </row>
    <row r="195" spans="3:42" ht="13.7" customHeight="1" x14ac:dyDescent="0.2">
      <c r="C195" s="39" t="s">
        <v>165</v>
      </c>
      <c r="E195" s="211">
        <f>tab!G3</f>
        <v>43009</v>
      </c>
      <c r="H195" s="1191"/>
      <c r="I195" s="9"/>
      <c r="K195" s="180"/>
      <c r="O195" s="208"/>
      <c r="P195" s="174"/>
      <c r="Q195" s="174"/>
      <c r="S195" s="174"/>
      <c r="T195" s="209"/>
      <c r="U195" s="1065"/>
      <c r="V195" s="210"/>
    </row>
    <row r="196" spans="3:42" ht="13.7" customHeight="1" x14ac:dyDescent="0.2">
      <c r="H196" s="1191"/>
      <c r="I196" s="9"/>
      <c r="K196" s="180"/>
      <c r="O196" s="208"/>
      <c r="P196" s="174"/>
      <c r="Q196" s="174"/>
      <c r="S196" s="174"/>
      <c r="T196" s="209"/>
      <c r="U196" s="1065"/>
      <c r="V196" s="210"/>
    </row>
    <row r="197" spans="3:42" ht="13.7" customHeight="1" x14ac:dyDescent="0.2">
      <c r="C197" s="1017"/>
      <c r="D197" s="1018"/>
      <c r="E197" s="1019"/>
      <c r="F197" s="1020"/>
      <c r="G197" s="1021"/>
      <c r="H197" s="1022"/>
      <c r="I197" s="1023"/>
      <c r="J197" s="1023"/>
      <c r="K197" s="1024"/>
      <c r="L197" s="1023"/>
      <c r="M197" s="1025"/>
      <c r="N197" s="1026"/>
      <c r="O197" s="1027"/>
      <c r="P197" s="1026"/>
      <c r="Q197" s="1026"/>
      <c r="R197" s="1023"/>
      <c r="S197" s="1026"/>
      <c r="T197" s="1028"/>
      <c r="U197" s="1061"/>
      <c r="V197" s="271"/>
      <c r="AD197" s="1004"/>
      <c r="AE197" s="1005"/>
      <c r="AF197" s="1004"/>
      <c r="AG197" s="1004"/>
      <c r="AH197" s="1004"/>
      <c r="AI197" s="999"/>
      <c r="AJ197" s="267"/>
      <c r="AK197" s="268"/>
      <c r="AL197" s="269"/>
      <c r="AM197" s="270"/>
      <c r="AN197" s="267"/>
    </row>
    <row r="198" spans="3:42" s="218" customFormat="1" ht="13.7" customHeight="1" x14ac:dyDescent="0.2">
      <c r="C198" s="1029"/>
      <c r="D198" s="914" t="s">
        <v>166</v>
      </c>
      <c r="E198" s="923"/>
      <c r="F198" s="923"/>
      <c r="G198" s="923"/>
      <c r="H198" s="917"/>
      <c r="I198" s="924"/>
      <c r="J198" s="924"/>
      <c r="K198" s="924"/>
      <c r="L198" s="924"/>
      <c r="M198" s="914" t="s">
        <v>627</v>
      </c>
      <c r="N198" s="925"/>
      <c r="O198" s="925"/>
      <c r="P198" s="925"/>
      <c r="Q198" s="925"/>
      <c r="R198" s="924"/>
      <c r="S198" s="1237" t="s">
        <v>637</v>
      </c>
      <c r="T198" s="1238"/>
      <c r="U198" s="1239"/>
      <c r="V198" s="156"/>
      <c r="W198" s="159"/>
      <c r="X198" s="159"/>
      <c r="Y198" s="159"/>
      <c r="Z198" s="1006"/>
      <c r="AA198" s="1007"/>
      <c r="AB198" s="994"/>
      <c r="AC198" s="994"/>
      <c r="AD198" s="994"/>
      <c r="AE198" s="994"/>
      <c r="AF198" s="994"/>
      <c r="AG198" s="994"/>
      <c r="AH198" s="994"/>
      <c r="AI198" s="994"/>
      <c r="AO198" s="252"/>
      <c r="AP198" s="252"/>
    </row>
    <row r="199" spans="3:42" ht="13.7" customHeight="1" x14ac:dyDescent="0.2">
      <c r="C199" s="1030"/>
      <c r="D199" s="898" t="s">
        <v>662</v>
      </c>
      <c r="E199" s="898" t="s">
        <v>121</v>
      </c>
      <c r="F199" s="898" t="s">
        <v>168</v>
      </c>
      <c r="G199" s="926" t="s">
        <v>169</v>
      </c>
      <c r="H199" s="1169" t="s">
        <v>170</v>
      </c>
      <c r="I199" s="926" t="s">
        <v>171</v>
      </c>
      <c r="J199" s="926" t="s">
        <v>172</v>
      </c>
      <c r="K199" s="927" t="s">
        <v>173</v>
      </c>
      <c r="L199" s="929"/>
      <c r="M199" s="916" t="s">
        <v>628</v>
      </c>
      <c r="N199" s="916" t="s">
        <v>630</v>
      </c>
      <c r="O199" s="916" t="s">
        <v>632</v>
      </c>
      <c r="P199" s="916" t="s">
        <v>634</v>
      </c>
      <c r="Q199" s="918" t="s">
        <v>636</v>
      </c>
      <c r="R199" s="929"/>
      <c r="S199" s="928" t="s">
        <v>638</v>
      </c>
      <c r="T199" s="928" t="s">
        <v>641</v>
      </c>
      <c r="U199" s="1038" t="s">
        <v>174</v>
      </c>
      <c r="V199" s="162"/>
      <c r="W199" s="165"/>
      <c r="X199" s="165"/>
      <c r="Y199" s="165"/>
      <c r="Z199" s="1008" t="s">
        <v>180</v>
      </c>
      <c r="AA199" s="1009" t="s">
        <v>643</v>
      </c>
      <c r="AB199" s="1010" t="s">
        <v>644</v>
      </c>
      <c r="AC199" s="1010" t="s">
        <v>644</v>
      </c>
      <c r="AD199" s="1010" t="s">
        <v>647</v>
      </c>
      <c r="AE199" s="1010" t="s">
        <v>652</v>
      </c>
      <c r="AF199" s="1010" t="s">
        <v>650</v>
      </c>
      <c r="AG199" s="1010" t="s">
        <v>653</v>
      </c>
      <c r="AH199" s="1010" t="s">
        <v>175</v>
      </c>
      <c r="AI199" s="1011" t="s">
        <v>176</v>
      </c>
      <c r="AM199" s="39"/>
      <c r="AN199" s="39"/>
      <c r="AO199" s="252"/>
      <c r="AP199" s="254"/>
    </row>
    <row r="200" spans="3:42" s="196" customFormat="1" ht="13.7" customHeight="1" x14ac:dyDescent="0.2">
      <c r="C200" s="1031"/>
      <c r="D200" s="923"/>
      <c r="E200" s="898"/>
      <c r="F200" s="929"/>
      <c r="G200" s="926" t="s">
        <v>177</v>
      </c>
      <c r="H200" s="1169" t="s">
        <v>178</v>
      </c>
      <c r="I200" s="926"/>
      <c r="J200" s="926"/>
      <c r="K200" s="927" t="s">
        <v>179</v>
      </c>
      <c r="L200" s="929"/>
      <c r="M200" s="916" t="s">
        <v>629</v>
      </c>
      <c r="N200" s="916" t="s">
        <v>631</v>
      </c>
      <c r="O200" s="916" t="s">
        <v>633</v>
      </c>
      <c r="P200" s="916" t="s">
        <v>635</v>
      </c>
      <c r="Q200" s="918" t="s">
        <v>182</v>
      </c>
      <c r="R200" s="929"/>
      <c r="S200" s="928" t="s">
        <v>639</v>
      </c>
      <c r="T200" s="928" t="s">
        <v>640</v>
      </c>
      <c r="U200" s="1038" t="s">
        <v>182</v>
      </c>
      <c r="V200" s="169"/>
      <c r="W200" s="166"/>
      <c r="X200" s="166"/>
      <c r="Y200" s="166"/>
      <c r="Z200" s="1010" t="s">
        <v>642</v>
      </c>
      <c r="AA200" s="1012">
        <f>+tab!$C$156</f>
        <v>0.62</v>
      </c>
      <c r="AB200" s="1010" t="s">
        <v>645</v>
      </c>
      <c r="AC200" s="1010" t="s">
        <v>646</v>
      </c>
      <c r="AD200" s="1010" t="s">
        <v>648</v>
      </c>
      <c r="AE200" s="1010" t="s">
        <v>651</v>
      </c>
      <c r="AF200" s="1010" t="s">
        <v>651</v>
      </c>
      <c r="AG200" s="1010" t="s">
        <v>649</v>
      </c>
      <c r="AH200" s="1010"/>
      <c r="AI200" s="1010" t="s">
        <v>181</v>
      </c>
      <c r="AP200" s="197"/>
    </row>
    <row r="201" spans="3:42" ht="13.7" customHeight="1" x14ac:dyDescent="0.2">
      <c r="C201" s="1031"/>
      <c r="D201" s="923"/>
      <c r="E201" s="923"/>
      <c r="F201" s="923"/>
      <c r="G201" s="923"/>
      <c r="H201" s="1178"/>
      <c r="I201" s="926"/>
      <c r="J201" s="926"/>
      <c r="K201" s="930"/>
      <c r="L201" s="931"/>
      <c r="M201" s="931"/>
      <c r="N201" s="931"/>
      <c r="O201" s="931"/>
      <c r="P201" s="931"/>
      <c r="Q201" s="931"/>
      <c r="R201" s="931"/>
      <c r="S201" s="932"/>
      <c r="T201" s="932"/>
      <c r="U201" s="1039"/>
      <c r="V201" s="6"/>
      <c r="AD201" s="993"/>
      <c r="AE201" s="993"/>
      <c r="AM201" s="39"/>
      <c r="AN201" s="39"/>
      <c r="AP201" s="174"/>
    </row>
    <row r="202" spans="3:42" ht="13.7" customHeight="1" x14ac:dyDescent="0.2">
      <c r="C202" s="35"/>
      <c r="D202" s="175" t="str">
        <f t="shared" ref="D202:F221" si="186">IF(D140=0,"",D140)</f>
        <v/>
      </c>
      <c r="E202" s="175" t="str">
        <f t="shared" si="186"/>
        <v/>
      </c>
      <c r="F202" s="175" t="str">
        <f t="shared" si="186"/>
        <v/>
      </c>
      <c r="G202" s="38" t="str">
        <f>IF(G140="","",G140+1)</f>
        <v/>
      </c>
      <c r="H202" s="176" t="str">
        <f>IF(H140="","",H140)</f>
        <v/>
      </c>
      <c r="I202" s="38" t="str">
        <f>IF(I140=0,"",I140)</f>
        <v/>
      </c>
      <c r="J202" s="177" t="str">
        <f t="shared" ref="J202:J233" si="187">IF(E202="","",IF(J140+1&gt;VLOOKUP(I202,Schaal2014,22,FALSE),J140,J140+1))</f>
        <v/>
      </c>
      <c r="K202" s="178" t="str">
        <f t="shared" ref="K202:K221" si="188">IF(K140="","",K140)</f>
        <v/>
      </c>
      <c r="L202" s="873"/>
      <c r="M202" s="870">
        <f>IF(M140="","",M140)</f>
        <v>0</v>
      </c>
      <c r="N202" s="870">
        <f>IF(N140="","",N140)</f>
        <v>0</v>
      </c>
      <c r="O202" s="933" t="str">
        <f>IF(K202="","",IF(K202*40&gt;40,40,K202*40))</f>
        <v/>
      </c>
      <c r="P202" s="933"/>
      <c r="Q202" s="933" t="str">
        <f>IF(K202="","",SUM(M202:P202))</f>
        <v/>
      </c>
      <c r="R202" s="873"/>
      <c r="S202" s="934" t="str">
        <f t="shared" ref="S202:S233" si="189">IF(K202="","",(1659*K202-Q202)*AC202)</f>
        <v/>
      </c>
      <c r="T202" s="922" t="str">
        <f>IF(K202="","",(Q202*AD202)+AB202*(AE202+AF202*(1-AG202)))</f>
        <v/>
      </c>
      <c r="U202" s="1040" t="str">
        <f>IF(K202="","",(S202+T202))</f>
        <v/>
      </c>
      <c r="V202" s="169"/>
      <c r="W202" s="180"/>
      <c r="X202" s="180"/>
      <c r="Y202" s="180"/>
      <c r="Z202" s="1013" t="str">
        <f t="shared" ref="Z202:Z233" si="190">IF(I202="","",VLOOKUP(I202,Schaal2014,J202+1,FALSE))</f>
        <v/>
      </c>
      <c r="AA202" s="1014">
        <f>+tab!$C$156</f>
        <v>0.62</v>
      </c>
      <c r="AB202" s="1015" t="e">
        <f>Z202*12/1659</f>
        <v>#VALUE!</v>
      </c>
      <c r="AC202" s="1015" t="e">
        <f>Z202*12*(1+AA202)/1659</f>
        <v>#VALUE!</v>
      </c>
      <c r="AD202" s="1015" t="e">
        <f>AC202-AB202</f>
        <v>#VALUE!</v>
      </c>
      <c r="AE202" s="993" t="e">
        <f t="shared" ref="AE202:AE233" si="191">O202+P202</f>
        <v>#VALUE!</v>
      </c>
      <c r="AF202" s="993">
        <f t="shared" ref="AF202:AF233" si="192">M202+N202</f>
        <v>0</v>
      </c>
      <c r="AG202" s="1016">
        <f>IF(I202&gt;8,tab!C$157,tab!C$160)</f>
        <v>0.5</v>
      </c>
      <c r="AH202" s="993">
        <f t="shared" ref="AH202:AH233" si="193">IF(G202&lt;25,0,IF(G202=25,25,IF(G202&lt;40,0,IF(G202=40,40,IF(G202&gt;=40,0)))))</f>
        <v>0</v>
      </c>
      <c r="AI202" s="993">
        <f t="shared" ref="AI202:AI233" si="194">IF(AH202=25,Z202*1.08*K202/2,IF(AH202=40,Z202*1.08*K202,IF(AH202=0,0)))</f>
        <v>0</v>
      </c>
      <c r="AK202" s="198"/>
    </row>
    <row r="203" spans="3:42" ht="13.7" customHeight="1" x14ac:dyDescent="0.2">
      <c r="C203" s="35"/>
      <c r="D203" s="175" t="str">
        <f t="shared" si="186"/>
        <v/>
      </c>
      <c r="E203" s="175" t="str">
        <f t="shared" si="186"/>
        <v/>
      </c>
      <c r="F203" s="175" t="str">
        <f t="shared" si="186"/>
        <v/>
      </c>
      <c r="G203" s="38" t="str">
        <f>IF(G141="","",G141+1)</f>
        <v/>
      </c>
      <c r="H203" s="176" t="str">
        <f t="shared" ref="H203:H251" si="195">IF(H141="","",H141)</f>
        <v/>
      </c>
      <c r="I203" s="38" t="str">
        <f t="shared" ref="I203:I251" si="196">IF(I141=0,"",I141)</f>
        <v/>
      </c>
      <c r="J203" s="177" t="str">
        <f t="shared" si="187"/>
        <v/>
      </c>
      <c r="K203" s="178" t="str">
        <f t="shared" si="188"/>
        <v/>
      </c>
      <c r="L203" s="873"/>
      <c r="M203" s="870">
        <f t="shared" ref="M203:N203" si="197">IF(M141="","",M141)</f>
        <v>0</v>
      </c>
      <c r="N203" s="870">
        <f t="shared" si="197"/>
        <v>0</v>
      </c>
      <c r="O203" s="933" t="str">
        <f t="shared" ref="O203:O251" si="198">IF(K203="","",IF(K203*40&gt;40,40,K203*40))</f>
        <v/>
      </c>
      <c r="P203" s="933"/>
      <c r="Q203" s="933" t="str">
        <f t="shared" ref="Q203:Q251" si="199">IF(K203="","",SUM(M203:P203))</f>
        <v/>
      </c>
      <c r="R203" s="873"/>
      <c r="S203" s="934" t="str">
        <f t="shared" si="189"/>
        <v/>
      </c>
      <c r="T203" s="922" t="str">
        <f t="shared" ref="T203:T251" si="200">IF(K203="","",(Q203*AD203)+AB203*(AE203+AF203*(1-AG203)))</f>
        <v/>
      </c>
      <c r="U203" s="1040" t="str">
        <f t="shared" ref="U203:U251" si="201">IF(K203="","",(S203+T203))</f>
        <v/>
      </c>
      <c r="V203" s="469"/>
      <c r="Z203" s="1013" t="str">
        <f t="shared" si="190"/>
        <v/>
      </c>
      <c r="AA203" s="1014">
        <f>+tab!$C$156</f>
        <v>0.62</v>
      </c>
      <c r="AB203" s="1015" t="e">
        <f t="shared" ref="AB203:AB251" si="202">Z203*12/1659</f>
        <v>#VALUE!</v>
      </c>
      <c r="AC203" s="1015" t="e">
        <f t="shared" ref="AC203:AC251" si="203">Z203*12*(1+AA203)/1659</f>
        <v>#VALUE!</v>
      </c>
      <c r="AD203" s="1015" t="e">
        <f t="shared" ref="AD203:AD251" si="204">AC203-AB203</f>
        <v>#VALUE!</v>
      </c>
      <c r="AE203" s="993" t="e">
        <f t="shared" si="191"/>
        <v>#VALUE!</v>
      </c>
      <c r="AF203" s="993">
        <f t="shared" si="192"/>
        <v>0</v>
      </c>
      <c r="AG203" s="1016">
        <f>IF(I203&gt;8,tab!C$157,tab!C$160)</f>
        <v>0.5</v>
      </c>
      <c r="AH203" s="993">
        <f t="shared" si="193"/>
        <v>0</v>
      </c>
      <c r="AI203" s="993">
        <f t="shared" si="194"/>
        <v>0</v>
      </c>
      <c r="AK203" s="198"/>
    </row>
    <row r="204" spans="3:42" ht="13.7" customHeight="1" x14ac:dyDescent="0.2">
      <c r="C204" s="35"/>
      <c r="D204" s="175" t="str">
        <f t="shared" si="186"/>
        <v/>
      </c>
      <c r="E204" s="175" t="str">
        <f t="shared" si="186"/>
        <v/>
      </c>
      <c r="F204" s="175" t="str">
        <f t="shared" si="186"/>
        <v/>
      </c>
      <c r="G204" s="38" t="str">
        <f t="shared" ref="G204:G251" si="205">IF(G142="","",G142+1)</f>
        <v/>
      </c>
      <c r="H204" s="176" t="str">
        <f t="shared" si="195"/>
        <v/>
      </c>
      <c r="I204" s="38" t="str">
        <f t="shared" si="196"/>
        <v/>
      </c>
      <c r="J204" s="177" t="str">
        <f t="shared" si="187"/>
        <v/>
      </c>
      <c r="K204" s="178" t="str">
        <f t="shared" si="188"/>
        <v/>
      </c>
      <c r="L204" s="873"/>
      <c r="M204" s="870">
        <f t="shared" ref="M204:N204" si="206">IF(M142="","",M142)</f>
        <v>0</v>
      </c>
      <c r="N204" s="870">
        <f t="shared" si="206"/>
        <v>0</v>
      </c>
      <c r="O204" s="933" t="str">
        <f t="shared" si="198"/>
        <v/>
      </c>
      <c r="P204" s="933"/>
      <c r="Q204" s="933" t="str">
        <f t="shared" si="199"/>
        <v/>
      </c>
      <c r="R204" s="873"/>
      <c r="S204" s="934" t="str">
        <f t="shared" si="189"/>
        <v/>
      </c>
      <c r="T204" s="922" t="str">
        <f t="shared" si="200"/>
        <v/>
      </c>
      <c r="U204" s="1040" t="str">
        <f t="shared" si="201"/>
        <v/>
      </c>
      <c r="V204" s="469"/>
      <c r="Z204" s="1013" t="str">
        <f t="shared" si="190"/>
        <v/>
      </c>
      <c r="AA204" s="1014">
        <f>+tab!$C$156</f>
        <v>0.62</v>
      </c>
      <c r="AB204" s="1015" t="e">
        <f t="shared" si="202"/>
        <v>#VALUE!</v>
      </c>
      <c r="AC204" s="1015" t="e">
        <f t="shared" si="203"/>
        <v>#VALUE!</v>
      </c>
      <c r="AD204" s="1015" t="e">
        <f t="shared" si="204"/>
        <v>#VALUE!</v>
      </c>
      <c r="AE204" s="993" t="e">
        <f t="shared" si="191"/>
        <v>#VALUE!</v>
      </c>
      <c r="AF204" s="993">
        <f t="shared" si="192"/>
        <v>0</v>
      </c>
      <c r="AG204" s="1016">
        <f>IF(I204&gt;8,tab!C$157,tab!C$160)</f>
        <v>0.5</v>
      </c>
      <c r="AH204" s="993">
        <f t="shared" si="193"/>
        <v>0</v>
      </c>
      <c r="AI204" s="993">
        <f t="shared" si="194"/>
        <v>0</v>
      </c>
      <c r="AK204" s="198"/>
    </row>
    <row r="205" spans="3:42" ht="13.7" customHeight="1" x14ac:dyDescent="0.2">
      <c r="C205" s="35"/>
      <c r="D205" s="175" t="str">
        <f t="shared" si="186"/>
        <v/>
      </c>
      <c r="E205" s="175" t="str">
        <f t="shared" si="186"/>
        <v/>
      </c>
      <c r="F205" s="175" t="str">
        <f t="shared" si="186"/>
        <v/>
      </c>
      <c r="G205" s="38" t="str">
        <f t="shared" si="205"/>
        <v/>
      </c>
      <c r="H205" s="176" t="str">
        <f t="shared" si="195"/>
        <v/>
      </c>
      <c r="I205" s="38" t="str">
        <f t="shared" si="196"/>
        <v/>
      </c>
      <c r="J205" s="177" t="str">
        <f t="shared" si="187"/>
        <v/>
      </c>
      <c r="K205" s="178" t="str">
        <f t="shared" si="188"/>
        <v/>
      </c>
      <c r="L205" s="873"/>
      <c r="M205" s="870">
        <f t="shared" ref="M205:N205" si="207">IF(M143="","",M143)</f>
        <v>0</v>
      </c>
      <c r="N205" s="870">
        <f t="shared" si="207"/>
        <v>0</v>
      </c>
      <c r="O205" s="933" t="str">
        <f t="shared" si="198"/>
        <v/>
      </c>
      <c r="P205" s="933"/>
      <c r="Q205" s="933" t="str">
        <f t="shared" si="199"/>
        <v/>
      </c>
      <c r="R205" s="873"/>
      <c r="S205" s="934" t="str">
        <f t="shared" si="189"/>
        <v/>
      </c>
      <c r="T205" s="922" t="str">
        <f t="shared" si="200"/>
        <v/>
      </c>
      <c r="U205" s="1040" t="str">
        <f t="shared" si="201"/>
        <v/>
      </c>
      <c r="V205" s="469"/>
      <c r="Z205" s="1013" t="str">
        <f t="shared" si="190"/>
        <v/>
      </c>
      <c r="AA205" s="1014">
        <f>+tab!$C$156</f>
        <v>0.62</v>
      </c>
      <c r="AB205" s="1015" t="e">
        <f t="shared" si="202"/>
        <v>#VALUE!</v>
      </c>
      <c r="AC205" s="1015" t="e">
        <f t="shared" si="203"/>
        <v>#VALUE!</v>
      </c>
      <c r="AD205" s="1015" t="e">
        <f t="shared" si="204"/>
        <v>#VALUE!</v>
      </c>
      <c r="AE205" s="993" t="e">
        <f t="shared" si="191"/>
        <v>#VALUE!</v>
      </c>
      <c r="AF205" s="993">
        <f t="shared" si="192"/>
        <v>0</v>
      </c>
      <c r="AG205" s="1016">
        <f>IF(I205&gt;8,tab!C$157,tab!C$160)</f>
        <v>0.5</v>
      </c>
      <c r="AH205" s="993">
        <f t="shared" si="193"/>
        <v>0</v>
      </c>
      <c r="AI205" s="993">
        <f t="shared" si="194"/>
        <v>0</v>
      </c>
      <c r="AK205" s="198"/>
    </row>
    <row r="206" spans="3:42" ht="13.7" customHeight="1" x14ac:dyDescent="0.2">
      <c r="C206" s="35"/>
      <c r="D206" s="175" t="str">
        <f t="shared" si="186"/>
        <v/>
      </c>
      <c r="E206" s="175" t="str">
        <f t="shared" si="186"/>
        <v/>
      </c>
      <c r="F206" s="175" t="str">
        <f t="shared" si="186"/>
        <v/>
      </c>
      <c r="G206" s="38" t="str">
        <f t="shared" si="205"/>
        <v/>
      </c>
      <c r="H206" s="176" t="str">
        <f t="shared" si="195"/>
        <v/>
      </c>
      <c r="I206" s="38" t="str">
        <f t="shared" si="196"/>
        <v/>
      </c>
      <c r="J206" s="177" t="str">
        <f t="shared" si="187"/>
        <v/>
      </c>
      <c r="K206" s="178" t="str">
        <f t="shared" si="188"/>
        <v/>
      </c>
      <c r="L206" s="873"/>
      <c r="M206" s="870">
        <f t="shared" ref="M206:N206" si="208">IF(M144="","",M144)</f>
        <v>0</v>
      </c>
      <c r="N206" s="870">
        <f t="shared" si="208"/>
        <v>0</v>
      </c>
      <c r="O206" s="933" t="str">
        <f t="shared" si="198"/>
        <v/>
      </c>
      <c r="P206" s="933"/>
      <c r="Q206" s="933" t="str">
        <f t="shared" si="199"/>
        <v/>
      </c>
      <c r="R206" s="873"/>
      <c r="S206" s="934" t="str">
        <f t="shared" si="189"/>
        <v/>
      </c>
      <c r="T206" s="922" t="str">
        <f t="shared" si="200"/>
        <v/>
      </c>
      <c r="U206" s="1040" t="str">
        <f t="shared" si="201"/>
        <v/>
      </c>
      <c r="V206" s="469"/>
      <c r="Z206" s="1013" t="str">
        <f t="shared" si="190"/>
        <v/>
      </c>
      <c r="AA206" s="1014">
        <f>+tab!$C$156</f>
        <v>0.62</v>
      </c>
      <c r="AB206" s="1015" t="e">
        <f t="shared" si="202"/>
        <v>#VALUE!</v>
      </c>
      <c r="AC206" s="1015" t="e">
        <f t="shared" si="203"/>
        <v>#VALUE!</v>
      </c>
      <c r="AD206" s="1015" t="e">
        <f t="shared" si="204"/>
        <v>#VALUE!</v>
      </c>
      <c r="AE206" s="993" t="e">
        <f t="shared" si="191"/>
        <v>#VALUE!</v>
      </c>
      <c r="AF206" s="993">
        <f t="shared" si="192"/>
        <v>0</v>
      </c>
      <c r="AG206" s="1016">
        <f>IF(I206&gt;8,tab!C$157,tab!C$160)</f>
        <v>0.5</v>
      </c>
      <c r="AH206" s="993">
        <f t="shared" si="193"/>
        <v>0</v>
      </c>
      <c r="AI206" s="993">
        <f t="shared" si="194"/>
        <v>0</v>
      </c>
      <c r="AK206" s="198"/>
    </row>
    <row r="207" spans="3:42" ht="13.7" customHeight="1" x14ac:dyDescent="0.2">
      <c r="C207" s="35"/>
      <c r="D207" s="175" t="str">
        <f t="shared" si="186"/>
        <v/>
      </c>
      <c r="E207" s="175" t="str">
        <f t="shared" si="186"/>
        <v/>
      </c>
      <c r="F207" s="175" t="str">
        <f t="shared" si="186"/>
        <v/>
      </c>
      <c r="G207" s="38" t="str">
        <f t="shared" si="205"/>
        <v/>
      </c>
      <c r="H207" s="176" t="str">
        <f t="shared" si="195"/>
        <v/>
      </c>
      <c r="I207" s="38" t="str">
        <f t="shared" si="196"/>
        <v/>
      </c>
      <c r="J207" s="177" t="str">
        <f t="shared" si="187"/>
        <v/>
      </c>
      <c r="K207" s="178" t="str">
        <f t="shared" si="188"/>
        <v/>
      </c>
      <c r="L207" s="873"/>
      <c r="M207" s="870">
        <f t="shared" ref="M207:N207" si="209">IF(M145="","",M145)</f>
        <v>0</v>
      </c>
      <c r="N207" s="870">
        <f t="shared" si="209"/>
        <v>0</v>
      </c>
      <c r="O207" s="933" t="str">
        <f t="shared" si="198"/>
        <v/>
      </c>
      <c r="P207" s="933"/>
      <c r="Q207" s="933" t="str">
        <f t="shared" si="199"/>
        <v/>
      </c>
      <c r="R207" s="873"/>
      <c r="S207" s="934" t="str">
        <f t="shared" si="189"/>
        <v/>
      </c>
      <c r="T207" s="922" t="str">
        <f t="shared" si="200"/>
        <v/>
      </c>
      <c r="U207" s="1040" t="str">
        <f t="shared" si="201"/>
        <v/>
      </c>
      <c r="V207" s="469"/>
      <c r="Z207" s="1013" t="str">
        <f t="shared" si="190"/>
        <v/>
      </c>
      <c r="AA207" s="1014">
        <f>+tab!$C$156</f>
        <v>0.62</v>
      </c>
      <c r="AB207" s="1015" t="e">
        <f t="shared" si="202"/>
        <v>#VALUE!</v>
      </c>
      <c r="AC207" s="1015" t="e">
        <f t="shared" si="203"/>
        <v>#VALUE!</v>
      </c>
      <c r="AD207" s="1015" t="e">
        <f t="shared" si="204"/>
        <v>#VALUE!</v>
      </c>
      <c r="AE207" s="993" t="e">
        <f t="shared" si="191"/>
        <v>#VALUE!</v>
      </c>
      <c r="AF207" s="993">
        <f t="shared" si="192"/>
        <v>0</v>
      </c>
      <c r="AG207" s="1016">
        <f>IF(I207&gt;8,tab!C$157,tab!C$160)</f>
        <v>0.5</v>
      </c>
      <c r="AH207" s="993">
        <f t="shared" si="193"/>
        <v>0</v>
      </c>
      <c r="AI207" s="993">
        <f t="shared" si="194"/>
        <v>0</v>
      </c>
      <c r="AK207" s="198"/>
    </row>
    <row r="208" spans="3:42" ht="13.7" customHeight="1" x14ac:dyDescent="0.2">
      <c r="C208" s="35"/>
      <c r="D208" s="175" t="str">
        <f t="shared" si="186"/>
        <v/>
      </c>
      <c r="E208" s="175" t="str">
        <f t="shared" si="186"/>
        <v/>
      </c>
      <c r="F208" s="175" t="str">
        <f t="shared" si="186"/>
        <v/>
      </c>
      <c r="G208" s="38" t="str">
        <f t="shared" si="205"/>
        <v/>
      </c>
      <c r="H208" s="176" t="str">
        <f t="shared" si="195"/>
        <v/>
      </c>
      <c r="I208" s="38" t="str">
        <f t="shared" si="196"/>
        <v/>
      </c>
      <c r="J208" s="177" t="str">
        <f t="shared" si="187"/>
        <v/>
      </c>
      <c r="K208" s="178" t="str">
        <f t="shared" si="188"/>
        <v/>
      </c>
      <c r="L208" s="873"/>
      <c r="M208" s="870">
        <f t="shared" ref="M208:N208" si="210">IF(M146="","",M146)</f>
        <v>0</v>
      </c>
      <c r="N208" s="870">
        <f t="shared" si="210"/>
        <v>0</v>
      </c>
      <c r="O208" s="933" t="str">
        <f t="shared" si="198"/>
        <v/>
      </c>
      <c r="P208" s="933"/>
      <c r="Q208" s="933" t="str">
        <f t="shared" si="199"/>
        <v/>
      </c>
      <c r="R208" s="873"/>
      <c r="S208" s="934" t="str">
        <f t="shared" si="189"/>
        <v/>
      </c>
      <c r="T208" s="922" t="str">
        <f t="shared" si="200"/>
        <v/>
      </c>
      <c r="U208" s="1040" t="str">
        <f t="shared" si="201"/>
        <v/>
      </c>
      <c r="V208" s="469"/>
      <c r="Z208" s="1013" t="str">
        <f t="shared" si="190"/>
        <v/>
      </c>
      <c r="AA208" s="1014">
        <f>+tab!$C$156</f>
        <v>0.62</v>
      </c>
      <c r="AB208" s="1015" t="e">
        <f t="shared" si="202"/>
        <v>#VALUE!</v>
      </c>
      <c r="AC208" s="1015" t="e">
        <f t="shared" si="203"/>
        <v>#VALUE!</v>
      </c>
      <c r="AD208" s="1015" t="e">
        <f t="shared" si="204"/>
        <v>#VALUE!</v>
      </c>
      <c r="AE208" s="993" t="e">
        <f t="shared" si="191"/>
        <v>#VALUE!</v>
      </c>
      <c r="AF208" s="993">
        <f t="shared" si="192"/>
        <v>0</v>
      </c>
      <c r="AG208" s="1016">
        <f>IF(I208&gt;8,tab!C$157,tab!C$160)</f>
        <v>0.5</v>
      </c>
      <c r="AH208" s="993">
        <f t="shared" si="193"/>
        <v>0</v>
      </c>
      <c r="AI208" s="993">
        <f t="shared" si="194"/>
        <v>0</v>
      </c>
      <c r="AK208" s="198"/>
    </row>
    <row r="209" spans="3:40" ht="13.7" customHeight="1" x14ac:dyDescent="0.2">
      <c r="C209" s="35"/>
      <c r="D209" s="175" t="str">
        <f t="shared" si="186"/>
        <v/>
      </c>
      <c r="E209" s="175" t="str">
        <f t="shared" si="186"/>
        <v/>
      </c>
      <c r="F209" s="175" t="str">
        <f t="shared" si="186"/>
        <v/>
      </c>
      <c r="G209" s="38" t="str">
        <f t="shared" si="205"/>
        <v/>
      </c>
      <c r="H209" s="176" t="str">
        <f t="shared" si="195"/>
        <v/>
      </c>
      <c r="I209" s="38" t="str">
        <f t="shared" si="196"/>
        <v/>
      </c>
      <c r="J209" s="177" t="str">
        <f t="shared" si="187"/>
        <v/>
      </c>
      <c r="K209" s="178" t="str">
        <f t="shared" si="188"/>
        <v/>
      </c>
      <c r="L209" s="873"/>
      <c r="M209" s="870">
        <f t="shared" ref="M209:N209" si="211">IF(M147="","",M147)</f>
        <v>0</v>
      </c>
      <c r="N209" s="870">
        <f t="shared" si="211"/>
        <v>0</v>
      </c>
      <c r="O209" s="933" t="str">
        <f t="shared" si="198"/>
        <v/>
      </c>
      <c r="P209" s="933"/>
      <c r="Q209" s="933" t="str">
        <f t="shared" si="199"/>
        <v/>
      </c>
      <c r="R209" s="873"/>
      <c r="S209" s="934" t="str">
        <f t="shared" si="189"/>
        <v/>
      </c>
      <c r="T209" s="922" t="str">
        <f t="shared" si="200"/>
        <v/>
      </c>
      <c r="U209" s="1040" t="str">
        <f t="shared" si="201"/>
        <v/>
      </c>
      <c r="V209" s="469"/>
      <c r="Z209" s="1013" t="str">
        <f t="shared" si="190"/>
        <v/>
      </c>
      <c r="AA209" s="1014">
        <f>+tab!$C$156</f>
        <v>0.62</v>
      </c>
      <c r="AB209" s="1015" t="e">
        <f t="shared" si="202"/>
        <v>#VALUE!</v>
      </c>
      <c r="AC209" s="1015" t="e">
        <f t="shared" si="203"/>
        <v>#VALUE!</v>
      </c>
      <c r="AD209" s="1015" t="e">
        <f t="shared" si="204"/>
        <v>#VALUE!</v>
      </c>
      <c r="AE209" s="993" t="e">
        <f t="shared" si="191"/>
        <v>#VALUE!</v>
      </c>
      <c r="AF209" s="993">
        <f t="shared" si="192"/>
        <v>0</v>
      </c>
      <c r="AG209" s="1016">
        <f>IF(I209&gt;8,tab!C$157,tab!C$160)</f>
        <v>0.5</v>
      </c>
      <c r="AH209" s="993">
        <f t="shared" si="193"/>
        <v>0</v>
      </c>
      <c r="AI209" s="993">
        <f t="shared" si="194"/>
        <v>0</v>
      </c>
      <c r="AK209" s="198"/>
      <c r="AM209" s="39"/>
      <c r="AN209" s="39"/>
    </row>
    <row r="210" spans="3:40" ht="13.7" customHeight="1" x14ac:dyDescent="0.2">
      <c r="C210" s="35"/>
      <c r="D210" s="175" t="str">
        <f t="shared" si="186"/>
        <v/>
      </c>
      <c r="E210" s="175" t="str">
        <f t="shared" si="186"/>
        <v/>
      </c>
      <c r="F210" s="175" t="str">
        <f t="shared" si="186"/>
        <v/>
      </c>
      <c r="G210" s="38" t="str">
        <f t="shared" si="205"/>
        <v/>
      </c>
      <c r="H210" s="176" t="str">
        <f t="shared" si="195"/>
        <v/>
      </c>
      <c r="I210" s="38" t="str">
        <f t="shared" si="196"/>
        <v/>
      </c>
      <c r="J210" s="177" t="str">
        <f t="shared" si="187"/>
        <v/>
      </c>
      <c r="K210" s="178" t="str">
        <f t="shared" si="188"/>
        <v/>
      </c>
      <c r="L210" s="873"/>
      <c r="M210" s="870">
        <f t="shared" ref="M210:N210" si="212">IF(M148="","",M148)</f>
        <v>0</v>
      </c>
      <c r="N210" s="870">
        <f t="shared" si="212"/>
        <v>0</v>
      </c>
      <c r="O210" s="933" t="str">
        <f t="shared" si="198"/>
        <v/>
      </c>
      <c r="P210" s="933"/>
      <c r="Q210" s="933" t="str">
        <f t="shared" si="199"/>
        <v/>
      </c>
      <c r="R210" s="873"/>
      <c r="S210" s="934" t="str">
        <f t="shared" si="189"/>
        <v/>
      </c>
      <c r="T210" s="922" t="str">
        <f t="shared" si="200"/>
        <v/>
      </c>
      <c r="U210" s="1040" t="str">
        <f t="shared" si="201"/>
        <v/>
      </c>
      <c r="V210" s="469"/>
      <c r="Z210" s="1013" t="str">
        <f t="shared" si="190"/>
        <v/>
      </c>
      <c r="AA210" s="1014">
        <f>+tab!$C$156</f>
        <v>0.62</v>
      </c>
      <c r="AB210" s="1015" t="e">
        <f t="shared" si="202"/>
        <v>#VALUE!</v>
      </c>
      <c r="AC210" s="1015" t="e">
        <f t="shared" si="203"/>
        <v>#VALUE!</v>
      </c>
      <c r="AD210" s="1015" t="e">
        <f t="shared" si="204"/>
        <v>#VALUE!</v>
      </c>
      <c r="AE210" s="993" t="e">
        <f t="shared" si="191"/>
        <v>#VALUE!</v>
      </c>
      <c r="AF210" s="993">
        <f t="shared" si="192"/>
        <v>0</v>
      </c>
      <c r="AG210" s="1016">
        <f>IF(I210&gt;8,tab!C$157,tab!C$160)</f>
        <v>0.5</v>
      </c>
      <c r="AH210" s="993">
        <f t="shared" si="193"/>
        <v>0</v>
      </c>
      <c r="AI210" s="993">
        <f t="shared" si="194"/>
        <v>0</v>
      </c>
      <c r="AK210" s="198"/>
      <c r="AM210" s="39"/>
      <c r="AN210" s="39"/>
    </row>
    <row r="211" spans="3:40" ht="13.7" customHeight="1" x14ac:dyDescent="0.2">
      <c r="C211" s="35"/>
      <c r="D211" s="175" t="str">
        <f t="shared" si="186"/>
        <v/>
      </c>
      <c r="E211" s="175" t="str">
        <f t="shared" si="186"/>
        <v/>
      </c>
      <c r="F211" s="175" t="str">
        <f t="shared" si="186"/>
        <v/>
      </c>
      <c r="G211" s="38" t="str">
        <f t="shared" si="205"/>
        <v/>
      </c>
      <c r="H211" s="176" t="str">
        <f t="shared" si="195"/>
        <v/>
      </c>
      <c r="I211" s="38" t="str">
        <f t="shared" si="196"/>
        <v/>
      </c>
      <c r="J211" s="177" t="str">
        <f t="shared" si="187"/>
        <v/>
      </c>
      <c r="K211" s="178" t="str">
        <f t="shared" si="188"/>
        <v/>
      </c>
      <c r="L211" s="873"/>
      <c r="M211" s="870">
        <f t="shared" ref="M211:N211" si="213">IF(M149="","",M149)</f>
        <v>0</v>
      </c>
      <c r="N211" s="870">
        <f t="shared" si="213"/>
        <v>0</v>
      </c>
      <c r="O211" s="933" t="str">
        <f t="shared" si="198"/>
        <v/>
      </c>
      <c r="P211" s="933"/>
      <c r="Q211" s="933" t="str">
        <f t="shared" si="199"/>
        <v/>
      </c>
      <c r="R211" s="873"/>
      <c r="S211" s="934" t="str">
        <f t="shared" si="189"/>
        <v/>
      </c>
      <c r="T211" s="922" t="str">
        <f t="shared" si="200"/>
        <v/>
      </c>
      <c r="U211" s="1040" t="str">
        <f t="shared" si="201"/>
        <v/>
      </c>
      <c r="V211" s="469"/>
      <c r="Z211" s="1013" t="str">
        <f t="shared" si="190"/>
        <v/>
      </c>
      <c r="AA211" s="1014">
        <f>+tab!$C$156</f>
        <v>0.62</v>
      </c>
      <c r="AB211" s="1015" t="e">
        <f t="shared" si="202"/>
        <v>#VALUE!</v>
      </c>
      <c r="AC211" s="1015" t="e">
        <f t="shared" si="203"/>
        <v>#VALUE!</v>
      </c>
      <c r="AD211" s="1015" t="e">
        <f t="shared" si="204"/>
        <v>#VALUE!</v>
      </c>
      <c r="AE211" s="993" t="e">
        <f t="shared" si="191"/>
        <v>#VALUE!</v>
      </c>
      <c r="AF211" s="993">
        <f t="shared" si="192"/>
        <v>0</v>
      </c>
      <c r="AG211" s="1016">
        <f>IF(I211&gt;8,tab!C$157,tab!C$160)</f>
        <v>0.5</v>
      </c>
      <c r="AH211" s="993">
        <f t="shared" si="193"/>
        <v>0</v>
      </c>
      <c r="AI211" s="993">
        <f t="shared" si="194"/>
        <v>0</v>
      </c>
      <c r="AK211" s="198"/>
      <c r="AM211" s="39"/>
      <c r="AN211" s="39"/>
    </row>
    <row r="212" spans="3:40" ht="13.7" customHeight="1" x14ac:dyDescent="0.2">
      <c r="C212" s="35"/>
      <c r="D212" s="175" t="str">
        <f t="shared" si="186"/>
        <v/>
      </c>
      <c r="E212" s="175" t="str">
        <f t="shared" si="186"/>
        <v/>
      </c>
      <c r="F212" s="175" t="str">
        <f t="shared" si="186"/>
        <v/>
      </c>
      <c r="G212" s="38" t="str">
        <f t="shared" si="205"/>
        <v/>
      </c>
      <c r="H212" s="176" t="str">
        <f t="shared" si="195"/>
        <v/>
      </c>
      <c r="I212" s="38" t="str">
        <f t="shared" si="196"/>
        <v/>
      </c>
      <c r="J212" s="177" t="str">
        <f t="shared" si="187"/>
        <v/>
      </c>
      <c r="K212" s="178" t="str">
        <f t="shared" si="188"/>
        <v/>
      </c>
      <c r="L212" s="873"/>
      <c r="M212" s="870">
        <f t="shared" ref="M212:N212" si="214">IF(M150="","",M150)</f>
        <v>0</v>
      </c>
      <c r="N212" s="870">
        <f t="shared" si="214"/>
        <v>0</v>
      </c>
      <c r="O212" s="933" t="str">
        <f t="shared" si="198"/>
        <v/>
      </c>
      <c r="P212" s="933"/>
      <c r="Q212" s="933" t="str">
        <f t="shared" si="199"/>
        <v/>
      </c>
      <c r="R212" s="873"/>
      <c r="S212" s="934" t="str">
        <f t="shared" si="189"/>
        <v/>
      </c>
      <c r="T212" s="922" t="str">
        <f t="shared" si="200"/>
        <v/>
      </c>
      <c r="U212" s="1040" t="str">
        <f t="shared" si="201"/>
        <v/>
      </c>
      <c r="V212" s="469"/>
      <c r="Z212" s="1013" t="str">
        <f t="shared" si="190"/>
        <v/>
      </c>
      <c r="AA212" s="1014">
        <f>+tab!$C$156</f>
        <v>0.62</v>
      </c>
      <c r="AB212" s="1015" t="e">
        <f t="shared" si="202"/>
        <v>#VALUE!</v>
      </c>
      <c r="AC212" s="1015" t="e">
        <f t="shared" si="203"/>
        <v>#VALUE!</v>
      </c>
      <c r="AD212" s="1015" t="e">
        <f t="shared" si="204"/>
        <v>#VALUE!</v>
      </c>
      <c r="AE212" s="993" t="e">
        <f t="shared" si="191"/>
        <v>#VALUE!</v>
      </c>
      <c r="AF212" s="993">
        <f t="shared" si="192"/>
        <v>0</v>
      </c>
      <c r="AG212" s="1016">
        <f>IF(I212&gt;8,tab!C$157,tab!C$160)</f>
        <v>0.5</v>
      </c>
      <c r="AH212" s="993">
        <f t="shared" si="193"/>
        <v>0</v>
      </c>
      <c r="AI212" s="993">
        <f t="shared" si="194"/>
        <v>0</v>
      </c>
      <c r="AK212" s="198"/>
      <c r="AM212" s="39"/>
      <c r="AN212" s="39"/>
    </row>
    <row r="213" spans="3:40" ht="13.7" customHeight="1" x14ac:dyDescent="0.2">
      <c r="C213" s="35"/>
      <c r="D213" s="175" t="str">
        <f t="shared" si="186"/>
        <v/>
      </c>
      <c r="E213" s="175" t="str">
        <f t="shared" si="186"/>
        <v/>
      </c>
      <c r="F213" s="175" t="str">
        <f t="shared" si="186"/>
        <v/>
      </c>
      <c r="G213" s="38" t="str">
        <f t="shared" si="205"/>
        <v/>
      </c>
      <c r="H213" s="176" t="str">
        <f t="shared" si="195"/>
        <v/>
      </c>
      <c r="I213" s="38" t="str">
        <f t="shared" si="196"/>
        <v/>
      </c>
      <c r="J213" s="177" t="str">
        <f t="shared" si="187"/>
        <v/>
      </c>
      <c r="K213" s="178" t="str">
        <f t="shared" si="188"/>
        <v/>
      </c>
      <c r="L213" s="873"/>
      <c r="M213" s="870">
        <f t="shared" ref="M213:N213" si="215">IF(M151="","",M151)</f>
        <v>0</v>
      </c>
      <c r="N213" s="870">
        <f t="shared" si="215"/>
        <v>0</v>
      </c>
      <c r="O213" s="933" t="str">
        <f t="shared" si="198"/>
        <v/>
      </c>
      <c r="P213" s="933"/>
      <c r="Q213" s="933" t="str">
        <f t="shared" si="199"/>
        <v/>
      </c>
      <c r="R213" s="873"/>
      <c r="S213" s="934" t="str">
        <f t="shared" si="189"/>
        <v/>
      </c>
      <c r="T213" s="922" t="str">
        <f t="shared" si="200"/>
        <v/>
      </c>
      <c r="U213" s="1040" t="str">
        <f t="shared" si="201"/>
        <v/>
      </c>
      <c r="V213" s="469"/>
      <c r="Z213" s="1013" t="str">
        <f t="shared" si="190"/>
        <v/>
      </c>
      <c r="AA213" s="1014">
        <f>+tab!$C$156</f>
        <v>0.62</v>
      </c>
      <c r="AB213" s="1015" t="e">
        <f t="shared" si="202"/>
        <v>#VALUE!</v>
      </c>
      <c r="AC213" s="1015" t="e">
        <f t="shared" si="203"/>
        <v>#VALUE!</v>
      </c>
      <c r="AD213" s="1015" t="e">
        <f t="shared" si="204"/>
        <v>#VALUE!</v>
      </c>
      <c r="AE213" s="993" t="e">
        <f t="shared" si="191"/>
        <v>#VALUE!</v>
      </c>
      <c r="AF213" s="993">
        <f t="shared" si="192"/>
        <v>0</v>
      </c>
      <c r="AG213" s="1016">
        <f>IF(I213&gt;8,tab!C$157,tab!C$160)</f>
        <v>0.5</v>
      </c>
      <c r="AH213" s="993">
        <f t="shared" si="193"/>
        <v>0</v>
      </c>
      <c r="AI213" s="993">
        <f t="shared" si="194"/>
        <v>0</v>
      </c>
      <c r="AK213" s="198"/>
      <c r="AM213" s="39"/>
      <c r="AN213" s="39"/>
    </row>
    <row r="214" spans="3:40" ht="13.7" customHeight="1" x14ac:dyDescent="0.2">
      <c r="C214" s="35"/>
      <c r="D214" s="175" t="str">
        <f t="shared" si="186"/>
        <v/>
      </c>
      <c r="E214" s="175" t="str">
        <f t="shared" si="186"/>
        <v/>
      </c>
      <c r="F214" s="175" t="str">
        <f t="shared" si="186"/>
        <v/>
      </c>
      <c r="G214" s="38" t="str">
        <f t="shared" si="205"/>
        <v/>
      </c>
      <c r="H214" s="176" t="str">
        <f t="shared" si="195"/>
        <v/>
      </c>
      <c r="I214" s="38" t="str">
        <f t="shared" si="196"/>
        <v/>
      </c>
      <c r="J214" s="177" t="str">
        <f t="shared" si="187"/>
        <v/>
      </c>
      <c r="K214" s="178" t="str">
        <f t="shared" si="188"/>
        <v/>
      </c>
      <c r="L214" s="873"/>
      <c r="M214" s="870">
        <f t="shared" ref="M214:N214" si="216">IF(M152="","",M152)</f>
        <v>0</v>
      </c>
      <c r="N214" s="870">
        <f t="shared" si="216"/>
        <v>0</v>
      </c>
      <c r="O214" s="933" t="str">
        <f t="shared" si="198"/>
        <v/>
      </c>
      <c r="P214" s="933"/>
      <c r="Q214" s="933" t="str">
        <f t="shared" si="199"/>
        <v/>
      </c>
      <c r="R214" s="873"/>
      <c r="S214" s="934" t="str">
        <f t="shared" si="189"/>
        <v/>
      </c>
      <c r="T214" s="922" t="str">
        <f t="shared" si="200"/>
        <v/>
      </c>
      <c r="U214" s="1040" t="str">
        <f t="shared" si="201"/>
        <v/>
      </c>
      <c r="V214" s="469"/>
      <c r="Z214" s="1013" t="str">
        <f t="shared" si="190"/>
        <v/>
      </c>
      <c r="AA214" s="1014">
        <f>+tab!$C$156</f>
        <v>0.62</v>
      </c>
      <c r="AB214" s="1015" t="e">
        <f t="shared" si="202"/>
        <v>#VALUE!</v>
      </c>
      <c r="AC214" s="1015" t="e">
        <f t="shared" si="203"/>
        <v>#VALUE!</v>
      </c>
      <c r="AD214" s="1015" t="e">
        <f t="shared" si="204"/>
        <v>#VALUE!</v>
      </c>
      <c r="AE214" s="993" t="e">
        <f t="shared" si="191"/>
        <v>#VALUE!</v>
      </c>
      <c r="AF214" s="993">
        <f t="shared" si="192"/>
        <v>0</v>
      </c>
      <c r="AG214" s="1016">
        <f>IF(I214&gt;8,tab!C$157,tab!C$160)</f>
        <v>0.5</v>
      </c>
      <c r="AH214" s="993">
        <f t="shared" si="193"/>
        <v>0</v>
      </c>
      <c r="AI214" s="993">
        <f t="shared" si="194"/>
        <v>0</v>
      </c>
      <c r="AK214" s="198"/>
      <c r="AM214" s="39"/>
      <c r="AN214" s="39"/>
    </row>
    <row r="215" spans="3:40" ht="13.7" customHeight="1" x14ac:dyDescent="0.2">
      <c r="C215" s="35"/>
      <c r="D215" s="175" t="str">
        <f t="shared" si="186"/>
        <v/>
      </c>
      <c r="E215" s="175" t="str">
        <f t="shared" si="186"/>
        <v/>
      </c>
      <c r="F215" s="175" t="str">
        <f t="shared" si="186"/>
        <v/>
      </c>
      <c r="G215" s="38" t="str">
        <f t="shared" si="205"/>
        <v/>
      </c>
      <c r="H215" s="176" t="str">
        <f t="shared" si="195"/>
        <v/>
      </c>
      <c r="I215" s="38" t="str">
        <f t="shared" si="196"/>
        <v/>
      </c>
      <c r="J215" s="177" t="str">
        <f t="shared" si="187"/>
        <v/>
      </c>
      <c r="K215" s="178" t="str">
        <f t="shared" si="188"/>
        <v/>
      </c>
      <c r="L215" s="873"/>
      <c r="M215" s="870">
        <f t="shared" ref="M215:N215" si="217">IF(M153="","",M153)</f>
        <v>0</v>
      </c>
      <c r="N215" s="870">
        <f t="shared" si="217"/>
        <v>0</v>
      </c>
      <c r="O215" s="933" t="str">
        <f t="shared" si="198"/>
        <v/>
      </c>
      <c r="P215" s="933"/>
      <c r="Q215" s="933" t="str">
        <f t="shared" si="199"/>
        <v/>
      </c>
      <c r="R215" s="873"/>
      <c r="S215" s="934" t="str">
        <f t="shared" si="189"/>
        <v/>
      </c>
      <c r="T215" s="922" t="str">
        <f t="shared" si="200"/>
        <v/>
      </c>
      <c r="U215" s="1040" t="str">
        <f t="shared" si="201"/>
        <v/>
      </c>
      <c r="V215" s="469"/>
      <c r="Z215" s="1013" t="str">
        <f t="shared" si="190"/>
        <v/>
      </c>
      <c r="AA215" s="1014">
        <f>+tab!$C$156</f>
        <v>0.62</v>
      </c>
      <c r="AB215" s="1015" t="e">
        <f t="shared" si="202"/>
        <v>#VALUE!</v>
      </c>
      <c r="AC215" s="1015" t="e">
        <f t="shared" si="203"/>
        <v>#VALUE!</v>
      </c>
      <c r="AD215" s="1015" t="e">
        <f t="shared" si="204"/>
        <v>#VALUE!</v>
      </c>
      <c r="AE215" s="993" t="e">
        <f t="shared" si="191"/>
        <v>#VALUE!</v>
      </c>
      <c r="AF215" s="993">
        <f t="shared" si="192"/>
        <v>0</v>
      </c>
      <c r="AG215" s="1016">
        <f>IF(I215&gt;8,tab!C$157,tab!C$160)</f>
        <v>0.5</v>
      </c>
      <c r="AH215" s="993">
        <f t="shared" si="193"/>
        <v>0</v>
      </c>
      <c r="AI215" s="993">
        <f t="shared" si="194"/>
        <v>0</v>
      </c>
      <c r="AK215" s="198"/>
      <c r="AM215" s="39"/>
      <c r="AN215" s="39"/>
    </row>
    <row r="216" spans="3:40" ht="13.7" customHeight="1" x14ac:dyDescent="0.2">
      <c r="C216" s="35"/>
      <c r="D216" s="175" t="str">
        <f t="shared" si="186"/>
        <v/>
      </c>
      <c r="E216" s="175" t="str">
        <f t="shared" si="186"/>
        <v/>
      </c>
      <c r="F216" s="175" t="str">
        <f t="shared" si="186"/>
        <v/>
      </c>
      <c r="G216" s="38" t="str">
        <f t="shared" si="205"/>
        <v/>
      </c>
      <c r="H216" s="176" t="str">
        <f t="shared" si="195"/>
        <v/>
      </c>
      <c r="I216" s="38" t="str">
        <f t="shared" si="196"/>
        <v/>
      </c>
      <c r="J216" s="177" t="str">
        <f t="shared" si="187"/>
        <v/>
      </c>
      <c r="K216" s="178" t="str">
        <f t="shared" si="188"/>
        <v/>
      </c>
      <c r="L216" s="873"/>
      <c r="M216" s="870">
        <f t="shared" ref="M216:N216" si="218">IF(M154="","",M154)</f>
        <v>0</v>
      </c>
      <c r="N216" s="870">
        <f t="shared" si="218"/>
        <v>0</v>
      </c>
      <c r="O216" s="933" t="str">
        <f t="shared" si="198"/>
        <v/>
      </c>
      <c r="P216" s="933"/>
      <c r="Q216" s="933" t="str">
        <f t="shared" si="199"/>
        <v/>
      </c>
      <c r="R216" s="873"/>
      <c r="S216" s="934" t="str">
        <f t="shared" si="189"/>
        <v/>
      </c>
      <c r="T216" s="922" t="str">
        <f t="shared" si="200"/>
        <v/>
      </c>
      <c r="U216" s="1040" t="str">
        <f t="shared" si="201"/>
        <v/>
      </c>
      <c r="V216" s="469"/>
      <c r="Z216" s="1013" t="str">
        <f t="shared" si="190"/>
        <v/>
      </c>
      <c r="AA216" s="1014">
        <f>+tab!$C$156</f>
        <v>0.62</v>
      </c>
      <c r="AB216" s="1015" t="e">
        <f t="shared" si="202"/>
        <v>#VALUE!</v>
      </c>
      <c r="AC216" s="1015" t="e">
        <f t="shared" si="203"/>
        <v>#VALUE!</v>
      </c>
      <c r="AD216" s="1015" t="e">
        <f t="shared" si="204"/>
        <v>#VALUE!</v>
      </c>
      <c r="AE216" s="993" t="e">
        <f t="shared" si="191"/>
        <v>#VALUE!</v>
      </c>
      <c r="AF216" s="993">
        <f t="shared" si="192"/>
        <v>0</v>
      </c>
      <c r="AG216" s="1016">
        <f>IF(I216&gt;8,tab!C$157,tab!C$160)</f>
        <v>0.5</v>
      </c>
      <c r="AH216" s="993">
        <f t="shared" si="193"/>
        <v>0</v>
      </c>
      <c r="AI216" s="993">
        <f t="shared" si="194"/>
        <v>0</v>
      </c>
      <c r="AK216" s="198"/>
      <c r="AM216" s="39"/>
      <c r="AN216" s="39"/>
    </row>
    <row r="217" spans="3:40" ht="13.7" customHeight="1" x14ac:dyDescent="0.2">
      <c r="C217" s="35"/>
      <c r="D217" s="175" t="str">
        <f t="shared" si="186"/>
        <v/>
      </c>
      <c r="E217" s="175" t="str">
        <f t="shared" si="186"/>
        <v/>
      </c>
      <c r="F217" s="175" t="str">
        <f t="shared" si="186"/>
        <v/>
      </c>
      <c r="G217" s="38" t="str">
        <f t="shared" si="205"/>
        <v/>
      </c>
      <c r="H217" s="176" t="str">
        <f t="shared" si="195"/>
        <v/>
      </c>
      <c r="I217" s="38" t="str">
        <f t="shared" si="196"/>
        <v/>
      </c>
      <c r="J217" s="177" t="str">
        <f t="shared" si="187"/>
        <v/>
      </c>
      <c r="K217" s="178" t="str">
        <f t="shared" si="188"/>
        <v/>
      </c>
      <c r="L217" s="873"/>
      <c r="M217" s="870">
        <f t="shared" ref="M217:N217" si="219">IF(M155="","",M155)</f>
        <v>0</v>
      </c>
      <c r="N217" s="870">
        <f t="shared" si="219"/>
        <v>0</v>
      </c>
      <c r="O217" s="933" t="str">
        <f t="shared" si="198"/>
        <v/>
      </c>
      <c r="P217" s="933"/>
      <c r="Q217" s="933" t="str">
        <f t="shared" si="199"/>
        <v/>
      </c>
      <c r="R217" s="873"/>
      <c r="S217" s="934" t="str">
        <f t="shared" si="189"/>
        <v/>
      </c>
      <c r="T217" s="922" t="str">
        <f t="shared" si="200"/>
        <v/>
      </c>
      <c r="U217" s="1040" t="str">
        <f t="shared" si="201"/>
        <v/>
      </c>
      <c r="V217" s="469"/>
      <c r="Z217" s="1013" t="str">
        <f t="shared" si="190"/>
        <v/>
      </c>
      <c r="AA217" s="1014">
        <f>+tab!$C$156</f>
        <v>0.62</v>
      </c>
      <c r="AB217" s="1015" t="e">
        <f t="shared" si="202"/>
        <v>#VALUE!</v>
      </c>
      <c r="AC217" s="1015" t="e">
        <f t="shared" si="203"/>
        <v>#VALUE!</v>
      </c>
      <c r="AD217" s="1015" t="e">
        <f t="shared" si="204"/>
        <v>#VALUE!</v>
      </c>
      <c r="AE217" s="993" t="e">
        <f t="shared" si="191"/>
        <v>#VALUE!</v>
      </c>
      <c r="AF217" s="993">
        <f t="shared" si="192"/>
        <v>0</v>
      </c>
      <c r="AG217" s="1016">
        <f>IF(I217&gt;8,tab!C$157,tab!C$160)</f>
        <v>0.5</v>
      </c>
      <c r="AH217" s="993">
        <f t="shared" si="193"/>
        <v>0</v>
      </c>
      <c r="AI217" s="993">
        <f t="shared" si="194"/>
        <v>0</v>
      </c>
      <c r="AK217" s="198"/>
      <c r="AM217" s="39"/>
      <c r="AN217" s="39"/>
    </row>
    <row r="218" spans="3:40" ht="13.7" customHeight="1" x14ac:dyDescent="0.2">
      <c r="C218" s="35"/>
      <c r="D218" s="175" t="str">
        <f t="shared" si="186"/>
        <v/>
      </c>
      <c r="E218" s="175" t="str">
        <f t="shared" si="186"/>
        <v/>
      </c>
      <c r="F218" s="175" t="str">
        <f t="shared" si="186"/>
        <v/>
      </c>
      <c r="G218" s="38" t="str">
        <f t="shared" si="205"/>
        <v/>
      </c>
      <c r="H218" s="176" t="str">
        <f t="shared" si="195"/>
        <v/>
      </c>
      <c r="I218" s="38" t="str">
        <f t="shared" si="196"/>
        <v/>
      </c>
      <c r="J218" s="177" t="str">
        <f t="shared" si="187"/>
        <v/>
      </c>
      <c r="K218" s="178" t="str">
        <f t="shared" si="188"/>
        <v/>
      </c>
      <c r="L218" s="873"/>
      <c r="M218" s="870">
        <f t="shared" ref="M218:N218" si="220">IF(M156="","",M156)</f>
        <v>0</v>
      </c>
      <c r="N218" s="870">
        <f t="shared" si="220"/>
        <v>0</v>
      </c>
      <c r="O218" s="933" t="str">
        <f t="shared" si="198"/>
        <v/>
      </c>
      <c r="P218" s="933"/>
      <c r="Q218" s="933" t="str">
        <f t="shared" si="199"/>
        <v/>
      </c>
      <c r="R218" s="873"/>
      <c r="S218" s="934" t="str">
        <f t="shared" si="189"/>
        <v/>
      </c>
      <c r="T218" s="922" t="str">
        <f t="shared" si="200"/>
        <v/>
      </c>
      <c r="U218" s="1040" t="str">
        <f t="shared" si="201"/>
        <v/>
      </c>
      <c r="V218" s="469"/>
      <c r="Z218" s="1013" t="str">
        <f t="shared" si="190"/>
        <v/>
      </c>
      <c r="AA218" s="1014">
        <f>+tab!$C$156</f>
        <v>0.62</v>
      </c>
      <c r="AB218" s="1015" t="e">
        <f t="shared" si="202"/>
        <v>#VALUE!</v>
      </c>
      <c r="AC218" s="1015" t="e">
        <f t="shared" si="203"/>
        <v>#VALUE!</v>
      </c>
      <c r="AD218" s="1015" t="e">
        <f t="shared" si="204"/>
        <v>#VALUE!</v>
      </c>
      <c r="AE218" s="993" t="e">
        <f t="shared" si="191"/>
        <v>#VALUE!</v>
      </c>
      <c r="AF218" s="993">
        <f t="shared" si="192"/>
        <v>0</v>
      </c>
      <c r="AG218" s="1016">
        <f>IF(I218&gt;8,tab!C$157,tab!C$160)</f>
        <v>0.5</v>
      </c>
      <c r="AH218" s="993">
        <f t="shared" si="193"/>
        <v>0</v>
      </c>
      <c r="AI218" s="993">
        <f t="shared" si="194"/>
        <v>0</v>
      </c>
      <c r="AK218" s="198"/>
      <c r="AM218" s="39"/>
      <c r="AN218" s="39"/>
    </row>
    <row r="219" spans="3:40" ht="13.7" customHeight="1" x14ac:dyDescent="0.2">
      <c r="C219" s="35"/>
      <c r="D219" s="175" t="str">
        <f t="shared" si="186"/>
        <v/>
      </c>
      <c r="E219" s="175" t="str">
        <f t="shared" si="186"/>
        <v/>
      </c>
      <c r="F219" s="175" t="str">
        <f t="shared" si="186"/>
        <v/>
      </c>
      <c r="G219" s="38" t="str">
        <f t="shared" si="205"/>
        <v/>
      </c>
      <c r="H219" s="176" t="str">
        <f t="shared" si="195"/>
        <v/>
      </c>
      <c r="I219" s="38" t="str">
        <f t="shared" si="196"/>
        <v/>
      </c>
      <c r="J219" s="177" t="str">
        <f t="shared" si="187"/>
        <v/>
      </c>
      <c r="K219" s="178" t="str">
        <f t="shared" si="188"/>
        <v/>
      </c>
      <c r="L219" s="873"/>
      <c r="M219" s="870">
        <f t="shared" ref="M219:N219" si="221">IF(M157="","",M157)</f>
        <v>0</v>
      </c>
      <c r="N219" s="870">
        <f t="shared" si="221"/>
        <v>0</v>
      </c>
      <c r="O219" s="933" t="str">
        <f t="shared" si="198"/>
        <v/>
      </c>
      <c r="P219" s="933"/>
      <c r="Q219" s="933" t="str">
        <f t="shared" si="199"/>
        <v/>
      </c>
      <c r="R219" s="873"/>
      <c r="S219" s="934" t="str">
        <f t="shared" si="189"/>
        <v/>
      </c>
      <c r="T219" s="922" t="str">
        <f t="shared" si="200"/>
        <v/>
      </c>
      <c r="U219" s="1040" t="str">
        <f t="shared" si="201"/>
        <v/>
      </c>
      <c r="V219" s="469"/>
      <c r="Z219" s="1013" t="str">
        <f t="shared" si="190"/>
        <v/>
      </c>
      <c r="AA219" s="1014">
        <f>+tab!$C$156</f>
        <v>0.62</v>
      </c>
      <c r="AB219" s="1015" t="e">
        <f t="shared" si="202"/>
        <v>#VALUE!</v>
      </c>
      <c r="AC219" s="1015" t="e">
        <f t="shared" si="203"/>
        <v>#VALUE!</v>
      </c>
      <c r="AD219" s="1015" t="e">
        <f t="shared" si="204"/>
        <v>#VALUE!</v>
      </c>
      <c r="AE219" s="993" t="e">
        <f t="shared" si="191"/>
        <v>#VALUE!</v>
      </c>
      <c r="AF219" s="993">
        <f t="shared" si="192"/>
        <v>0</v>
      </c>
      <c r="AG219" s="1016">
        <f>IF(I219&gt;8,tab!C$157,tab!C$160)</f>
        <v>0.5</v>
      </c>
      <c r="AH219" s="993">
        <f t="shared" si="193"/>
        <v>0</v>
      </c>
      <c r="AI219" s="993">
        <f t="shared" si="194"/>
        <v>0</v>
      </c>
      <c r="AK219" s="198"/>
      <c r="AM219" s="39"/>
      <c r="AN219" s="39"/>
    </row>
    <row r="220" spans="3:40" ht="13.7" customHeight="1" x14ac:dyDescent="0.2">
      <c r="C220" s="35"/>
      <c r="D220" s="175" t="str">
        <f t="shared" si="186"/>
        <v/>
      </c>
      <c r="E220" s="175" t="str">
        <f t="shared" si="186"/>
        <v/>
      </c>
      <c r="F220" s="175" t="str">
        <f t="shared" si="186"/>
        <v/>
      </c>
      <c r="G220" s="38" t="str">
        <f t="shared" si="205"/>
        <v/>
      </c>
      <c r="H220" s="176" t="str">
        <f t="shared" si="195"/>
        <v/>
      </c>
      <c r="I220" s="38" t="str">
        <f t="shared" si="196"/>
        <v/>
      </c>
      <c r="J220" s="177" t="str">
        <f t="shared" si="187"/>
        <v/>
      </c>
      <c r="K220" s="178" t="str">
        <f t="shared" si="188"/>
        <v/>
      </c>
      <c r="L220" s="873"/>
      <c r="M220" s="870">
        <f t="shared" ref="M220:N220" si="222">IF(M158="","",M158)</f>
        <v>0</v>
      </c>
      <c r="N220" s="870">
        <f t="shared" si="222"/>
        <v>0</v>
      </c>
      <c r="O220" s="933" t="str">
        <f t="shared" si="198"/>
        <v/>
      </c>
      <c r="P220" s="933"/>
      <c r="Q220" s="933" t="str">
        <f t="shared" si="199"/>
        <v/>
      </c>
      <c r="R220" s="873"/>
      <c r="S220" s="934" t="str">
        <f t="shared" si="189"/>
        <v/>
      </c>
      <c r="T220" s="922" t="str">
        <f t="shared" si="200"/>
        <v/>
      </c>
      <c r="U220" s="1040" t="str">
        <f t="shared" si="201"/>
        <v/>
      </c>
      <c r="V220" s="469"/>
      <c r="Z220" s="1013" t="str">
        <f t="shared" si="190"/>
        <v/>
      </c>
      <c r="AA220" s="1014">
        <f>+tab!$C$156</f>
        <v>0.62</v>
      </c>
      <c r="AB220" s="1015" t="e">
        <f t="shared" si="202"/>
        <v>#VALUE!</v>
      </c>
      <c r="AC220" s="1015" t="e">
        <f t="shared" si="203"/>
        <v>#VALUE!</v>
      </c>
      <c r="AD220" s="1015" t="e">
        <f t="shared" si="204"/>
        <v>#VALUE!</v>
      </c>
      <c r="AE220" s="993" t="e">
        <f t="shared" si="191"/>
        <v>#VALUE!</v>
      </c>
      <c r="AF220" s="993">
        <f t="shared" si="192"/>
        <v>0</v>
      </c>
      <c r="AG220" s="1016">
        <f>IF(I220&gt;8,tab!C$157,tab!C$160)</f>
        <v>0.5</v>
      </c>
      <c r="AH220" s="993">
        <f t="shared" si="193"/>
        <v>0</v>
      </c>
      <c r="AI220" s="993">
        <f t="shared" si="194"/>
        <v>0</v>
      </c>
      <c r="AK220" s="198"/>
      <c r="AM220" s="39"/>
      <c r="AN220" s="39"/>
    </row>
    <row r="221" spans="3:40" ht="13.7" customHeight="1" x14ac:dyDescent="0.2">
      <c r="C221" s="35"/>
      <c r="D221" s="175" t="str">
        <f t="shared" si="186"/>
        <v/>
      </c>
      <c r="E221" s="175" t="str">
        <f t="shared" si="186"/>
        <v/>
      </c>
      <c r="F221" s="175" t="str">
        <f t="shared" si="186"/>
        <v/>
      </c>
      <c r="G221" s="38" t="str">
        <f t="shared" si="205"/>
        <v/>
      </c>
      <c r="H221" s="176" t="str">
        <f t="shared" si="195"/>
        <v/>
      </c>
      <c r="I221" s="38" t="str">
        <f t="shared" si="196"/>
        <v/>
      </c>
      <c r="J221" s="177" t="str">
        <f t="shared" si="187"/>
        <v/>
      </c>
      <c r="K221" s="178" t="str">
        <f t="shared" si="188"/>
        <v/>
      </c>
      <c r="L221" s="873"/>
      <c r="M221" s="870">
        <f t="shared" ref="M221:N221" si="223">IF(M159="","",M159)</f>
        <v>0</v>
      </c>
      <c r="N221" s="870">
        <f t="shared" si="223"/>
        <v>0</v>
      </c>
      <c r="O221" s="933" t="str">
        <f t="shared" si="198"/>
        <v/>
      </c>
      <c r="P221" s="933"/>
      <c r="Q221" s="933" t="str">
        <f t="shared" si="199"/>
        <v/>
      </c>
      <c r="R221" s="873"/>
      <c r="S221" s="934" t="str">
        <f t="shared" si="189"/>
        <v/>
      </c>
      <c r="T221" s="922" t="str">
        <f t="shared" si="200"/>
        <v/>
      </c>
      <c r="U221" s="1040" t="str">
        <f t="shared" si="201"/>
        <v/>
      </c>
      <c r="V221" s="469"/>
      <c r="Z221" s="1013" t="str">
        <f t="shared" si="190"/>
        <v/>
      </c>
      <c r="AA221" s="1014">
        <f>+tab!$C$156</f>
        <v>0.62</v>
      </c>
      <c r="AB221" s="1015" t="e">
        <f t="shared" si="202"/>
        <v>#VALUE!</v>
      </c>
      <c r="AC221" s="1015" t="e">
        <f t="shared" si="203"/>
        <v>#VALUE!</v>
      </c>
      <c r="AD221" s="1015" t="e">
        <f t="shared" si="204"/>
        <v>#VALUE!</v>
      </c>
      <c r="AE221" s="993" t="e">
        <f t="shared" si="191"/>
        <v>#VALUE!</v>
      </c>
      <c r="AF221" s="993">
        <f t="shared" si="192"/>
        <v>0</v>
      </c>
      <c r="AG221" s="1016">
        <f>IF(I221&gt;8,tab!C$157,tab!C$160)</f>
        <v>0.5</v>
      </c>
      <c r="AH221" s="993">
        <f t="shared" si="193"/>
        <v>0</v>
      </c>
      <c r="AI221" s="993">
        <f t="shared" si="194"/>
        <v>0</v>
      </c>
      <c r="AK221" s="198"/>
      <c r="AM221" s="39"/>
      <c r="AN221" s="39"/>
    </row>
    <row r="222" spans="3:40" ht="13.7" customHeight="1" x14ac:dyDescent="0.2">
      <c r="C222" s="35"/>
      <c r="D222" s="175" t="str">
        <f t="shared" ref="D222:F241" si="224">IF(D160=0,"",D160)</f>
        <v/>
      </c>
      <c r="E222" s="175" t="str">
        <f t="shared" si="224"/>
        <v/>
      </c>
      <c r="F222" s="175" t="str">
        <f t="shared" si="224"/>
        <v/>
      </c>
      <c r="G222" s="38" t="str">
        <f t="shared" si="205"/>
        <v/>
      </c>
      <c r="H222" s="176" t="str">
        <f t="shared" si="195"/>
        <v/>
      </c>
      <c r="I222" s="38" t="str">
        <f t="shared" si="196"/>
        <v/>
      </c>
      <c r="J222" s="177" t="str">
        <f t="shared" si="187"/>
        <v/>
      </c>
      <c r="K222" s="178" t="str">
        <f t="shared" ref="K222:K241" si="225">IF(K160="","",K160)</f>
        <v/>
      </c>
      <c r="L222" s="873"/>
      <c r="M222" s="870">
        <f t="shared" ref="M222:N222" si="226">IF(M160="","",M160)</f>
        <v>0</v>
      </c>
      <c r="N222" s="870">
        <f t="shared" si="226"/>
        <v>0</v>
      </c>
      <c r="O222" s="933" t="str">
        <f t="shared" si="198"/>
        <v/>
      </c>
      <c r="P222" s="933"/>
      <c r="Q222" s="933" t="str">
        <f t="shared" si="199"/>
        <v/>
      </c>
      <c r="R222" s="873"/>
      <c r="S222" s="934" t="str">
        <f t="shared" si="189"/>
        <v/>
      </c>
      <c r="T222" s="922" t="str">
        <f t="shared" si="200"/>
        <v/>
      </c>
      <c r="U222" s="1040" t="str">
        <f t="shared" si="201"/>
        <v/>
      </c>
      <c r="V222" s="469"/>
      <c r="Z222" s="1013" t="str">
        <f t="shared" si="190"/>
        <v/>
      </c>
      <c r="AA222" s="1014">
        <f>+tab!$C$156</f>
        <v>0.62</v>
      </c>
      <c r="AB222" s="1015" t="e">
        <f t="shared" si="202"/>
        <v>#VALUE!</v>
      </c>
      <c r="AC222" s="1015" t="e">
        <f t="shared" si="203"/>
        <v>#VALUE!</v>
      </c>
      <c r="AD222" s="1015" t="e">
        <f t="shared" si="204"/>
        <v>#VALUE!</v>
      </c>
      <c r="AE222" s="993" t="e">
        <f t="shared" si="191"/>
        <v>#VALUE!</v>
      </c>
      <c r="AF222" s="993">
        <f t="shared" si="192"/>
        <v>0</v>
      </c>
      <c r="AG222" s="1016">
        <f>IF(I222&gt;8,tab!C$157,tab!C$160)</f>
        <v>0.5</v>
      </c>
      <c r="AH222" s="993">
        <f t="shared" si="193"/>
        <v>0</v>
      </c>
      <c r="AI222" s="993">
        <f t="shared" si="194"/>
        <v>0</v>
      </c>
      <c r="AK222" s="198"/>
      <c r="AM222" s="39"/>
      <c r="AN222" s="39"/>
    </row>
    <row r="223" spans="3:40" ht="13.7" customHeight="1" x14ac:dyDescent="0.2">
      <c r="C223" s="35"/>
      <c r="D223" s="175" t="str">
        <f t="shared" si="224"/>
        <v/>
      </c>
      <c r="E223" s="175" t="str">
        <f t="shared" si="224"/>
        <v/>
      </c>
      <c r="F223" s="175" t="str">
        <f t="shared" si="224"/>
        <v/>
      </c>
      <c r="G223" s="38" t="str">
        <f t="shared" si="205"/>
        <v/>
      </c>
      <c r="H223" s="176" t="str">
        <f t="shared" si="195"/>
        <v/>
      </c>
      <c r="I223" s="38" t="str">
        <f t="shared" si="196"/>
        <v/>
      </c>
      <c r="J223" s="177" t="str">
        <f t="shared" si="187"/>
        <v/>
      </c>
      <c r="K223" s="178" t="str">
        <f t="shared" si="225"/>
        <v/>
      </c>
      <c r="L223" s="873"/>
      <c r="M223" s="870">
        <f t="shared" ref="M223:N223" si="227">IF(M161="","",M161)</f>
        <v>0</v>
      </c>
      <c r="N223" s="870">
        <f t="shared" si="227"/>
        <v>0</v>
      </c>
      <c r="O223" s="933" t="str">
        <f t="shared" si="198"/>
        <v/>
      </c>
      <c r="P223" s="933"/>
      <c r="Q223" s="933" t="str">
        <f t="shared" si="199"/>
        <v/>
      </c>
      <c r="R223" s="873"/>
      <c r="S223" s="934" t="str">
        <f t="shared" si="189"/>
        <v/>
      </c>
      <c r="T223" s="922" t="str">
        <f t="shared" si="200"/>
        <v/>
      </c>
      <c r="U223" s="1040" t="str">
        <f t="shared" si="201"/>
        <v/>
      </c>
      <c r="V223" s="469"/>
      <c r="Z223" s="1013" t="str">
        <f t="shared" si="190"/>
        <v/>
      </c>
      <c r="AA223" s="1014">
        <f>+tab!$C$156</f>
        <v>0.62</v>
      </c>
      <c r="AB223" s="1015" t="e">
        <f t="shared" si="202"/>
        <v>#VALUE!</v>
      </c>
      <c r="AC223" s="1015" t="e">
        <f t="shared" si="203"/>
        <v>#VALUE!</v>
      </c>
      <c r="AD223" s="1015" t="e">
        <f t="shared" si="204"/>
        <v>#VALUE!</v>
      </c>
      <c r="AE223" s="993" t="e">
        <f t="shared" si="191"/>
        <v>#VALUE!</v>
      </c>
      <c r="AF223" s="993">
        <f t="shared" si="192"/>
        <v>0</v>
      </c>
      <c r="AG223" s="1016">
        <f>IF(I223&gt;8,tab!C$157,tab!C$160)</f>
        <v>0.5</v>
      </c>
      <c r="AH223" s="993">
        <f t="shared" si="193"/>
        <v>0</v>
      </c>
      <c r="AI223" s="993">
        <f t="shared" si="194"/>
        <v>0</v>
      </c>
      <c r="AK223" s="198"/>
      <c r="AM223" s="39"/>
      <c r="AN223" s="39"/>
    </row>
    <row r="224" spans="3:40" ht="13.7" customHeight="1" x14ac:dyDescent="0.2">
      <c r="C224" s="35"/>
      <c r="D224" s="175" t="str">
        <f t="shared" si="224"/>
        <v/>
      </c>
      <c r="E224" s="175" t="str">
        <f t="shared" si="224"/>
        <v/>
      </c>
      <c r="F224" s="175" t="str">
        <f t="shared" si="224"/>
        <v/>
      </c>
      <c r="G224" s="38" t="str">
        <f t="shared" si="205"/>
        <v/>
      </c>
      <c r="H224" s="176" t="str">
        <f t="shared" si="195"/>
        <v/>
      </c>
      <c r="I224" s="38" t="str">
        <f t="shared" si="196"/>
        <v/>
      </c>
      <c r="J224" s="177" t="str">
        <f t="shared" si="187"/>
        <v/>
      </c>
      <c r="K224" s="178" t="str">
        <f t="shared" si="225"/>
        <v/>
      </c>
      <c r="L224" s="873"/>
      <c r="M224" s="870">
        <f t="shared" ref="M224:N224" si="228">IF(M162="","",M162)</f>
        <v>0</v>
      </c>
      <c r="N224" s="870">
        <f t="shared" si="228"/>
        <v>0</v>
      </c>
      <c r="O224" s="933" t="str">
        <f t="shared" si="198"/>
        <v/>
      </c>
      <c r="P224" s="933"/>
      <c r="Q224" s="933" t="str">
        <f t="shared" si="199"/>
        <v/>
      </c>
      <c r="R224" s="873"/>
      <c r="S224" s="934" t="str">
        <f t="shared" si="189"/>
        <v/>
      </c>
      <c r="T224" s="922" t="str">
        <f t="shared" si="200"/>
        <v/>
      </c>
      <c r="U224" s="1040" t="str">
        <f t="shared" si="201"/>
        <v/>
      </c>
      <c r="V224" s="469"/>
      <c r="Z224" s="1013" t="str">
        <f t="shared" si="190"/>
        <v/>
      </c>
      <c r="AA224" s="1014">
        <f>+tab!$C$156</f>
        <v>0.62</v>
      </c>
      <c r="AB224" s="1015" t="e">
        <f t="shared" si="202"/>
        <v>#VALUE!</v>
      </c>
      <c r="AC224" s="1015" t="e">
        <f t="shared" si="203"/>
        <v>#VALUE!</v>
      </c>
      <c r="AD224" s="1015" t="e">
        <f t="shared" si="204"/>
        <v>#VALUE!</v>
      </c>
      <c r="AE224" s="993" t="e">
        <f t="shared" si="191"/>
        <v>#VALUE!</v>
      </c>
      <c r="AF224" s="993">
        <f t="shared" si="192"/>
        <v>0</v>
      </c>
      <c r="AG224" s="1016">
        <f>IF(I224&gt;8,tab!C$157,tab!C$160)</f>
        <v>0.5</v>
      </c>
      <c r="AH224" s="993">
        <f t="shared" si="193"/>
        <v>0</v>
      </c>
      <c r="AI224" s="993">
        <f t="shared" si="194"/>
        <v>0</v>
      </c>
      <c r="AK224" s="198"/>
      <c r="AM224" s="39"/>
      <c r="AN224" s="39"/>
    </row>
    <row r="225" spans="3:40" ht="13.7" customHeight="1" x14ac:dyDescent="0.2">
      <c r="C225" s="35"/>
      <c r="D225" s="175" t="str">
        <f t="shared" si="224"/>
        <v/>
      </c>
      <c r="E225" s="175" t="str">
        <f t="shared" si="224"/>
        <v/>
      </c>
      <c r="F225" s="175" t="str">
        <f t="shared" si="224"/>
        <v/>
      </c>
      <c r="G225" s="38" t="str">
        <f t="shared" si="205"/>
        <v/>
      </c>
      <c r="H225" s="176" t="str">
        <f t="shared" si="195"/>
        <v/>
      </c>
      <c r="I225" s="38" t="str">
        <f t="shared" si="196"/>
        <v/>
      </c>
      <c r="J225" s="177" t="str">
        <f t="shared" si="187"/>
        <v/>
      </c>
      <c r="K225" s="178" t="str">
        <f t="shared" si="225"/>
        <v/>
      </c>
      <c r="L225" s="873"/>
      <c r="M225" s="870">
        <f t="shared" ref="M225:N225" si="229">IF(M163="","",M163)</f>
        <v>0</v>
      </c>
      <c r="N225" s="870">
        <f t="shared" si="229"/>
        <v>0</v>
      </c>
      <c r="O225" s="933" t="str">
        <f t="shared" si="198"/>
        <v/>
      </c>
      <c r="P225" s="933"/>
      <c r="Q225" s="933" t="str">
        <f t="shared" si="199"/>
        <v/>
      </c>
      <c r="R225" s="873"/>
      <c r="S225" s="934" t="str">
        <f t="shared" si="189"/>
        <v/>
      </c>
      <c r="T225" s="922" t="str">
        <f t="shared" si="200"/>
        <v/>
      </c>
      <c r="U225" s="1040" t="str">
        <f t="shared" si="201"/>
        <v/>
      </c>
      <c r="V225" s="469"/>
      <c r="Z225" s="1013" t="str">
        <f t="shared" si="190"/>
        <v/>
      </c>
      <c r="AA225" s="1014">
        <f>+tab!$C$156</f>
        <v>0.62</v>
      </c>
      <c r="AB225" s="1015" t="e">
        <f t="shared" si="202"/>
        <v>#VALUE!</v>
      </c>
      <c r="AC225" s="1015" t="e">
        <f t="shared" si="203"/>
        <v>#VALUE!</v>
      </c>
      <c r="AD225" s="1015" t="e">
        <f t="shared" si="204"/>
        <v>#VALUE!</v>
      </c>
      <c r="AE225" s="993" t="e">
        <f t="shared" si="191"/>
        <v>#VALUE!</v>
      </c>
      <c r="AF225" s="993">
        <f t="shared" si="192"/>
        <v>0</v>
      </c>
      <c r="AG225" s="1016">
        <f>IF(I225&gt;8,tab!C$157,tab!C$160)</f>
        <v>0.5</v>
      </c>
      <c r="AH225" s="993">
        <f t="shared" si="193"/>
        <v>0</v>
      </c>
      <c r="AI225" s="993">
        <f t="shared" si="194"/>
        <v>0</v>
      </c>
      <c r="AK225" s="198"/>
      <c r="AM225" s="39"/>
      <c r="AN225" s="39"/>
    </row>
    <row r="226" spans="3:40" ht="13.7" customHeight="1" x14ac:dyDescent="0.2">
      <c r="C226" s="35"/>
      <c r="D226" s="175" t="str">
        <f t="shared" si="224"/>
        <v/>
      </c>
      <c r="E226" s="175" t="str">
        <f t="shared" si="224"/>
        <v/>
      </c>
      <c r="F226" s="175" t="str">
        <f t="shared" si="224"/>
        <v/>
      </c>
      <c r="G226" s="38" t="str">
        <f t="shared" si="205"/>
        <v/>
      </c>
      <c r="H226" s="176" t="str">
        <f t="shared" si="195"/>
        <v/>
      </c>
      <c r="I226" s="38" t="str">
        <f t="shared" si="196"/>
        <v/>
      </c>
      <c r="J226" s="177" t="str">
        <f t="shared" si="187"/>
        <v/>
      </c>
      <c r="K226" s="178" t="str">
        <f t="shared" si="225"/>
        <v/>
      </c>
      <c r="L226" s="873"/>
      <c r="M226" s="870">
        <f t="shared" ref="M226:N226" si="230">IF(M164="","",M164)</f>
        <v>0</v>
      </c>
      <c r="N226" s="870">
        <f t="shared" si="230"/>
        <v>0</v>
      </c>
      <c r="O226" s="933" t="str">
        <f t="shared" si="198"/>
        <v/>
      </c>
      <c r="P226" s="933"/>
      <c r="Q226" s="933" t="str">
        <f t="shared" si="199"/>
        <v/>
      </c>
      <c r="R226" s="873"/>
      <c r="S226" s="934" t="str">
        <f t="shared" si="189"/>
        <v/>
      </c>
      <c r="T226" s="922" t="str">
        <f t="shared" si="200"/>
        <v/>
      </c>
      <c r="U226" s="1040" t="str">
        <f t="shared" si="201"/>
        <v/>
      </c>
      <c r="V226" s="469"/>
      <c r="Z226" s="1013" t="str">
        <f t="shared" si="190"/>
        <v/>
      </c>
      <c r="AA226" s="1014">
        <f>+tab!$C$156</f>
        <v>0.62</v>
      </c>
      <c r="AB226" s="1015" t="e">
        <f t="shared" si="202"/>
        <v>#VALUE!</v>
      </c>
      <c r="AC226" s="1015" t="e">
        <f t="shared" si="203"/>
        <v>#VALUE!</v>
      </c>
      <c r="AD226" s="1015" t="e">
        <f t="shared" si="204"/>
        <v>#VALUE!</v>
      </c>
      <c r="AE226" s="993" t="e">
        <f t="shared" si="191"/>
        <v>#VALUE!</v>
      </c>
      <c r="AF226" s="993">
        <f t="shared" si="192"/>
        <v>0</v>
      </c>
      <c r="AG226" s="1016">
        <f>IF(I226&gt;8,tab!C$157,tab!C$160)</f>
        <v>0.5</v>
      </c>
      <c r="AH226" s="993">
        <f t="shared" si="193"/>
        <v>0</v>
      </c>
      <c r="AI226" s="993">
        <f t="shared" si="194"/>
        <v>0</v>
      </c>
      <c r="AK226" s="198"/>
      <c r="AM226" s="39"/>
      <c r="AN226" s="39"/>
    </row>
    <row r="227" spans="3:40" ht="13.7" customHeight="1" x14ac:dyDescent="0.2">
      <c r="C227" s="35"/>
      <c r="D227" s="175" t="str">
        <f t="shared" si="224"/>
        <v/>
      </c>
      <c r="E227" s="175" t="str">
        <f t="shared" si="224"/>
        <v/>
      </c>
      <c r="F227" s="175" t="str">
        <f t="shared" si="224"/>
        <v/>
      </c>
      <c r="G227" s="38" t="str">
        <f t="shared" si="205"/>
        <v/>
      </c>
      <c r="H227" s="176" t="str">
        <f t="shared" si="195"/>
        <v/>
      </c>
      <c r="I227" s="38" t="str">
        <f t="shared" si="196"/>
        <v/>
      </c>
      <c r="J227" s="177" t="str">
        <f t="shared" si="187"/>
        <v/>
      </c>
      <c r="K227" s="178" t="str">
        <f t="shared" si="225"/>
        <v/>
      </c>
      <c r="L227" s="873"/>
      <c r="M227" s="870">
        <f t="shared" ref="M227:N227" si="231">IF(M165="","",M165)</f>
        <v>0</v>
      </c>
      <c r="N227" s="870">
        <f t="shared" si="231"/>
        <v>0</v>
      </c>
      <c r="O227" s="933" t="str">
        <f t="shared" si="198"/>
        <v/>
      </c>
      <c r="P227" s="933"/>
      <c r="Q227" s="933" t="str">
        <f t="shared" si="199"/>
        <v/>
      </c>
      <c r="R227" s="873"/>
      <c r="S227" s="934" t="str">
        <f t="shared" si="189"/>
        <v/>
      </c>
      <c r="T227" s="922" t="str">
        <f t="shared" si="200"/>
        <v/>
      </c>
      <c r="U227" s="1040" t="str">
        <f t="shared" si="201"/>
        <v/>
      </c>
      <c r="V227" s="469"/>
      <c r="Z227" s="1013" t="str">
        <f t="shared" si="190"/>
        <v/>
      </c>
      <c r="AA227" s="1014">
        <f>+tab!$C$156</f>
        <v>0.62</v>
      </c>
      <c r="AB227" s="1015" t="e">
        <f t="shared" si="202"/>
        <v>#VALUE!</v>
      </c>
      <c r="AC227" s="1015" t="e">
        <f t="shared" si="203"/>
        <v>#VALUE!</v>
      </c>
      <c r="AD227" s="1015" t="e">
        <f t="shared" si="204"/>
        <v>#VALUE!</v>
      </c>
      <c r="AE227" s="993" t="e">
        <f t="shared" si="191"/>
        <v>#VALUE!</v>
      </c>
      <c r="AF227" s="993">
        <f t="shared" si="192"/>
        <v>0</v>
      </c>
      <c r="AG227" s="1016">
        <f>IF(I227&gt;8,tab!C$157,tab!C$160)</f>
        <v>0.5</v>
      </c>
      <c r="AH227" s="993">
        <f t="shared" si="193"/>
        <v>0</v>
      </c>
      <c r="AI227" s="993">
        <f t="shared" si="194"/>
        <v>0</v>
      </c>
      <c r="AK227" s="198"/>
      <c r="AM227" s="39"/>
      <c r="AN227" s="39"/>
    </row>
    <row r="228" spans="3:40" ht="13.7" customHeight="1" x14ac:dyDescent="0.2">
      <c r="C228" s="35"/>
      <c r="D228" s="175" t="str">
        <f t="shared" si="224"/>
        <v/>
      </c>
      <c r="E228" s="175" t="str">
        <f t="shared" si="224"/>
        <v/>
      </c>
      <c r="F228" s="175" t="str">
        <f t="shared" si="224"/>
        <v/>
      </c>
      <c r="G228" s="38" t="str">
        <f t="shared" si="205"/>
        <v/>
      </c>
      <c r="H228" s="176" t="str">
        <f t="shared" si="195"/>
        <v/>
      </c>
      <c r="I228" s="38" t="str">
        <f t="shared" si="196"/>
        <v/>
      </c>
      <c r="J228" s="177" t="str">
        <f t="shared" si="187"/>
        <v/>
      </c>
      <c r="K228" s="178" t="str">
        <f t="shared" si="225"/>
        <v/>
      </c>
      <c r="L228" s="873"/>
      <c r="M228" s="870">
        <f t="shared" ref="M228:N228" si="232">IF(M166="","",M166)</f>
        <v>0</v>
      </c>
      <c r="N228" s="870">
        <f t="shared" si="232"/>
        <v>0</v>
      </c>
      <c r="O228" s="933" t="str">
        <f t="shared" si="198"/>
        <v/>
      </c>
      <c r="P228" s="933"/>
      <c r="Q228" s="933" t="str">
        <f t="shared" si="199"/>
        <v/>
      </c>
      <c r="R228" s="873"/>
      <c r="S228" s="934" t="str">
        <f t="shared" si="189"/>
        <v/>
      </c>
      <c r="T228" s="922" t="str">
        <f t="shared" si="200"/>
        <v/>
      </c>
      <c r="U228" s="1040" t="str">
        <f t="shared" si="201"/>
        <v/>
      </c>
      <c r="V228" s="469"/>
      <c r="Z228" s="1013" t="str">
        <f t="shared" si="190"/>
        <v/>
      </c>
      <c r="AA228" s="1014">
        <f>+tab!$C$156</f>
        <v>0.62</v>
      </c>
      <c r="AB228" s="1015" t="e">
        <f t="shared" si="202"/>
        <v>#VALUE!</v>
      </c>
      <c r="AC228" s="1015" t="e">
        <f t="shared" si="203"/>
        <v>#VALUE!</v>
      </c>
      <c r="AD228" s="1015" t="e">
        <f t="shared" si="204"/>
        <v>#VALUE!</v>
      </c>
      <c r="AE228" s="993" t="e">
        <f t="shared" si="191"/>
        <v>#VALUE!</v>
      </c>
      <c r="AF228" s="993">
        <f t="shared" si="192"/>
        <v>0</v>
      </c>
      <c r="AG228" s="1016">
        <f>IF(I228&gt;8,tab!C$157,tab!C$160)</f>
        <v>0.5</v>
      </c>
      <c r="AH228" s="993">
        <f t="shared" si="193"/>
        <v>0</v>
      </c>
      <c r="AI228" s="993">
        <f t="shared" si="194"/>
        <v>0</v>
      </c>
      <c r="AK228" s="198"/>
      <c r="AM228" s="39"/>
      <c r="AN228" s="39"/>
    </row>
    <row r="229" spans="3:40" ht="13.7" customHeight="1" x14ac:dyDescent="0.2">
      <c r="C229" s="35"/>
      <c r="D229" s="175" t="str">
        <f t="shared" si="224"/>
        <v/>
      </c>
      <c r="E229" s="175" t="str">
        <f t="shared" si="224"/>
        <v/>
      </c>
      <c r="F229" s="175" t="str">
        <f t="shared" si="224"/>
        <v/>
      </c>
      <c r="G229" s="38" t="str">
        <f t="shared" si="205"/>
        <v/>
      </c>
      <c r="H229" s="176" t="str">
        <f t="shared" si="195"/>
        <v/>
      </c>
      <c r="I229" s="38" t="str">
        <f t="shared" si="196"/>
        <v/>
      </c>
      <c r="J229" s="177" t="str">
        <f t="shared" si="187"/>
        <v/>
      </c>
      <c r="K229" s="178" t="str">
        <f t="shared" si="225"/>
        <v/>
      </c>
      <c r="L229" s="873"/>
      <c r="M229" s="870">
        <f t="shared" ref="M229:N229" si="233">IF(M167="","",M167)</f>
        <v>0</v>
      </c>
      <c r="N229" s="870">
        <f t="shared" si="233"/>
        <v>0</v>
      </c>
      <c r="O229" s="933" t="str">
        <f t="shared" si="198"/>
        <v/>
      </c>
      <c r="P229" s="933"/>
      <c r="Q229" s="933" t="str">
        <f t="shared" si="199"/>
        <v/>
      </c>
      <c r="R229" s="873"/>
      <c r="S229" s="934" t="str">
        <f t="shared" si="189"/>
        <v/>
      </c>
      <c r="T229" s="922" t="str">
        <f t="shared" si="200"/>
        <v/>
      </c>
      <c r="U229" s="1040" t="str">
        <f t="shared" si="201"/>
        <v/>
      </c>
      <c r="V229" s="469"/>
      <c r="Z229" s="1013" t="str">
        <f t="shared" si="190"/>
        <v/>
      </c>
      <c r="AA229" s="1014">
        <f>+tab!$C$156</f>
        <v>0.62</v>
      </c>
      <c r="AB229" s="1015" t="e">
        <f t="shared" si="202"/>
        <v>#VALUE!</v>
      </c>
      <c r="AC229" s="1015" t="e">
        <f t="shared" si="203"/>
        <v>#VALUE!</v>
      </c>
      <c r="AD229" s="1015" t="e">
        <f t="shared" si="204"/>
        <v>#VALUE!</v>
      </c>
      <c r="AE229" s="993" t="e">
        <f t="shared" si="191"/>
        <v>#VALUE!</v>
      </c>
      <c r="AF229" s="993">
        <f t="shared" si="192"/>
        <v>0</v>
      </c>
      <c r="AG229" s="1016">
        <f>IF(I229&gt;8,tab!C$157,tab!C$160)</f>
        <v>0.5</v>
      </c>
      <c r="AH229" s="993">
        <f t="shared" si="193"/>
        <v>0</v>
      </c>
      <c r="AI229" s="993">
        <f t="shared" si="194"/>
        <v>0</v>
      </c>
      <c r="AK229" s="198"/>
      <c r="AM229" s="39"/>
      <c r="AN229" s="39"/>
    </row>
    <row r="230" spans="3:40" ht="13.7" customHeight="1" x14ac:dyDescent="0.2">
      <c r="C230" s="35"/>
      <c r="D230" s="175" t="str">
        <f t="shared" si="224"/>
        <v/>
      </c>
      <c r="E230" s="175" t="str">
        <f t="shared" si="224"/>
        <v/>
      </c>
      <c r="F230" s="175" t="str">
        <f t="shared" si="224"/>
        <v/>
      </c>
      <c r="G230" s="38" t="str">
        <f t="shared" si="205"/>
        <v/>
      </c>
      <c r="H230" s="176" t="str">
        <f t="shared" si="195"/>
        <v/>
      </c>
      <c r="I230" s="38" t="str">
        <f t="shared" si="196"/>
        <v/>
      </c>
      <c r="J230" s="177" t="str">
        <f t="shared" si="187"/>
        <v/>
      </c>
      <c r="K230" s="178" t="str">
        <f t="shared" si="225"/>
        <v/>
      </c>
      <c r="L230" s="873"/>
      <c r="M230" s="870">
        <f t="shared" ref="M230:N230" si="234">IF(M168="","",M168)</f>
        <v>0</v>
      </c>
      <c r="N230" s="870">
        <f t="shared" si="234"/>
        <v>0</v>
      </c>
      <c r="O230" s="933" t="str">
        <f t="shared" si="198"/>
        <v/>
      </c>
      <c r="P230" s="933"/>
      <c r="Q230" s="933" t="str">
        <f t="shared" si="199"/>
        <v/>
      </c>
      <c r="R230" s="873"/>
      <c r="S230" s="934" t="str">
        <f t="shared" si="189"/>
        <v/>
      </c>
      <c r="T230" s="922" t="str">
        <f t="shared" si="200"/>
        <v/>
      </c>
      <c r="U230" s="1040" t="str">
        <f t="shared" si="201"/>
        <v/>
      </c>
      <c r="V230" s="469"/>
      <c r="Z230" s="1013" t="str">
        <f t="shared" si="190"/>
        <v/>
      </c>
      <c r="AA230" s="1014">
        <f>+tab!$C$156</f>
        <v>0.62</v>
      </c>
      <c r="AB230" s="1015" t="e">
        <f t="shared" si="202"/>
        <v>#VALUE!</v>
      </c>
      <c r="AC230" s="1015" t="e">
        <f t="shared" si="203"/>
        <v>#VALUE!</v>
      </c>
      <c r="AD230" s="1015" t="e">
        <f t="shared" si="204"/>
        <v>#VALUE!</v>
      </c>
      <c r="AE230" s="993" t="e">
        <f t="shared" si="191"/>
        <v>#VALUE!</v>
      </c>
      <c r="AF230" s="993">
        <f t="shared" si="192"/>
        <v>0</v>
      </c>
      <c r="AG230" s="1016">
        <f>IF(I230&gt;8,tab!C$157,tab!C$160)</f>
        <v>0.5</v>
      </c>
      <c r="AH230" s="993">
        <f t="shared" si="193"/>
        <v>0</v>
      </c>
      <c r="AI230" s="993">
        <f t="shared" si="194"/>
        <v>0</v>
      </c>
      <c r="AK230" s="198"/>
      <c r="AM230" s="39"/>
      <c r="AN230" s="39"/>
    </row>
    <row r="231" spans="3:40" ht="13.7" customHeight="1" x14ac:dyDescent="0.2">
      <c r="C231" s="35"/>
      <c r="D231" s="175" t="str">
        <f t="shared" si="224"/>
        <v/>
      </c>
      <c r="E231" s="175" t="str">
        <f t="shared" si="224"/>
        <v/>
      </c>
      <c r="F231" s="175" t="str">
        <f t="shared" si="224"/>
        <v/>
      </c>
      <c r="G231" s="38" t="str">
        <f t="shared" si="205"/>
        <v/>
      </c>
      <c r="H231" s="176" t="str">
        <f t="shared" si="195"/>
        <v/>
      </c>
      <c r="I231" s="38" t="str">
        <f t="shared" si="196"/>
        <v/>
      </c>
      <c r="J231" s="177" t="str">
        <f t="shared" si="187"/>
        <v/>
      </c>
      <c r="K231" s="178" t="str">
        <f t="shared" si="225"/>
        <v/>
      </c>
      <c r="L231" s="873"/>
      <c r="M231" s="870">
        <f t="shared" ref="M231:N231" si="235">IF(M169="","",M169)</f>
        <v>0</v>
      </c>
      <c r="N231" s="870">
        <f t="shared" si="235"/>
        <v>0</v>
      </c>
      <c r="O231" s="933" t="str">
        <f t="shared" si="198"/>
        <v/>
      </c>
      <c r="P231" s="933"/>
      <c r="Q231" s="933" t="str">
        <f t="shared" si="199"/>
        <v/>
      </c>
      <c r="R231" s="873"/>
      <c r="S231" s="934" t="str">
        <f t="shared" si="189"/>
        <v/>
      </c>
      <c r="T231" s="922" t="str">
        <f t="shared" si="200"/>
        <v/>
      </c>
      <c r="U231" s="1040" t="str">
        <f t="shared" si="201"/>
        <v/>
      </c>
      <c r="V231" s="469"/>
      <c r="Z231" s="1013" t="str">
        <f t="shared" si="190"/>
        <v/>
      </c>
      <c r="AA231" s="1014">
        <f>+tab!$C$156</f>
        <v>0.62</v>
      </c>
      <c r="AB231" s="1015" t="e">
        <f t="shared" si="202"/>
        <v>#VALUE!</v>
      </c>
      <c r="AC231" s="1015" t="e">
        <f t="shared" si="203"/>
        <v>#VALUE!</v>
      </c>
      <c r="AD231" s="1015" t="e">
        <f t="shared" si="204"/>
        <v>#VALUE!</v>
      </c>
      <c r="AE231" s="993" t="e">
        <f t="shared" si="191"/>
        <v>#VALUE!</v>
      </c>
      <c r="AF231" s="993">
        <f t="shared" si="192"/>
        <v>0</v>
      </c>
      <c r="AG231" s="1016">
        <f>IF(I231&gt;8,tab!C$157,tab!C$160)</f>
        <v>0.5</v>
      </c>
      <c r="AH231" s="993">
        <f t="shared" si="193"/>
        <v>0</v>
      </c>
      <c r="AI231" s="993">
        <f t="shared" si="194"/>
        <v>0</v>
      </c>
      <c r="AK231" s="198"/>
      <c r="AM231" s="39"/>
      <c r="AN231" s="39"/>
    </row>
    <row r="232" spans="3:40" ht="13.7" customHeight="1" x14ac:dyDescent="0.2">
      <c r="C232" s="35"/>
      <c r="D232" s="175" t="str">
        <f t="shared" si="224"/>
        <v/>
      </c>
      <c r="E232" s="175" t="str">
        <f t="shared" si="224"/>
        <v/>
      </c>
      <c r="F232" s="175" t="str">
        <f t="shared" si="224"/>
        <v/>
      </c>
      <c r="G232" s="38" t="str">
        <f t="shared" si="205"/>
        <v/>
      </c>
      <c r="H232" s="176" t="str">
        <f t="shared" si="195"/>
        <v/>
      </c>
      <c r="I232" s="38" t="str">
        <f t="shared" si="196"/>
        <v/>
      </c>
      <c r="J232" s="177" t="str">
        <f t="shared" si="187"/>
        <v/>
      </c>
      <c r="K232" s="178" t="str">
        <f t="shared" si="225"/>
        <v/>
      </c>
      <c r="L232" s="873"/>
      <c r="M232" s="870">
        <f t="shared" ref="M232:N232" si="236">IF(M170="","",M170)</f>
        <v>0</v>
      </c>
      <c r="N232" s="870">
        <f t="shared" si="236"/>
        <v>0</v>
      </c>
      <c r="O232" s="933" t="str">
        <f t="shared" si="198"/>
        <v/>
      </c>
      <c r="P232" s="933"/>
      <c r="Q232" s="933" t="str">
        <f t="shared" si="199"/>
        <v/>
      </c>
      <c r="R232" s="873"/>
      <c r="S232" s="934" t="str">
        <f t="shared" si="189"/>
        <v/>
      </c>
      <c r="T232" s="922" t="str">
        <f t="shared" si="200"/>
        <v/>
      </c>
      <c r="U232" s="1040" t="str">
        <f t="shared" si="201"/>
        <v/>
      </c>
      <c r="V232" s="469"/>
      <c r="Z232" s="1013" t="str">
        <f t="shared" si="190"/>
        <v/>
      </c>
      <c r="AA232" s="1014">
        <f>+tab!$C$156</f>
        <v>0.62</v>
      </c>
      <c r="AB232" s="1015" t="e">
        <f t="shared" si="202"/>
        <v>#VALUE!</v>
      </c>
      <c r="AC232" s="1015" t="e">
        <f t="shared" si="203"/>
        <v>#VALUE!</v>
      </c>
      <c r="AD232" s="1015" t="e">
        <f t="shared" si="204"/>
        <v>#VALUE!</v>
      </c>
      <c r="AE232" s="993" t="e">
        <f t="shared" si="191"/>
        <v>#VALUE!</v>
      </c>
      <c r="AF232" s="993">
        <f t="shared" si="192"/>
        <v>0</v>
      </c>
      <c r="AG232" s="1016">
        <f>IF(I232&gt;8,tab!C$157,tab!C$160)</f>
        <v>0.5</v>
      </c>
      <c r="AH232" s="993">
        <f t="shared" si="193"/>
        <v>0</v>
      </c>
      <c r="AI232" s="993">
        <f t="shared" si="194"/>
        <v>0</v>
      </c>
      <c r="AK232" s="198"/>
      <c r="AM232" s="39"/>
      <c r="AN232" s="39"/>
    </row>
    <row r="233" spans="3:40" ht="13.7" customHeight="1" x14ac:dyDescent="0.2">
      <c r="C233" s="35"/>
      <c r="D233" s="175" t="str">
        <f t="shared" si="224"/>
        <v/>
      </c>
      <c r="E233" s="175" t="str">
        <f t="shared" si="224"/>
        <v/>
      </c>
      <c r="F233" s="175" t="str">
        <f t="shared" si="224"/>
        <v/>
      </c>
      <c r="G233" s="38" t="str">
        <f t="shared" si="205"/>
        <v/>
      </c>
      <c r="H233" s="176" t="str">
        <f t="shared" si="195"/>
        <v/>
      </c>
      <c r="I233" s="38" t="str">
        <f t="shared" si="196"/>
        <v/>
      </c>
      <c r="J233" s="177" t="str">
        <f t="shared" si="187"/>
        <v/>
      </c>
      <c r="K233" s="178" t="str">
        <f t="shared" si="225"/>
        <v/>
      </c>
      <c r="L233" s="873"/>
      <c r="M233" s="870">
        <f t="shared" ref="M233:N233" si="237">IF(M171="","",M171)</f>
        <v>0</v>
      </c>
      <c r="N233" s="870">
        <f t="shared" si="237"/>
        <v>0</v>
      </c>
      <c r="O233" s="933" t="str">
        <f t="shared" si="198"/>
        <v/>
      </c>
      <c r="P233" s="933"/>
      <c r="Q233" s="933" t="str">
        <f t="shared" si="199"/>
        <v/>
      </c>
      <c r="R233" s="873"/>
      <c r="S233" s="934" t="str">
        <f t="shared" si="189"/>
        <v/>
      </c>
      <c r="T233" s="922" t="str">
        <f t="shared" si="200"/>
        <v/>
      </c>
      <c r="U233" s="1040" t="str">
        <f t="shared" si="201"/>
        <v/>
      </c>
      <c r="V233" s="469"/>
      <c r="Z233" s="1013" t="str">
        <f t="shared" si="190"/>
        <v/>
      </c>
      <c r="AA233" s="1014">
        <f>+tab!$C$156</f>
        <v>0.62</v>
      </c>
      <c r="AB233" s="1015" t="e">
        <f t="shared" si="202"/>
        <v>#VALUE!</v>
      </c>
      <c r="AC233" s="1015" t="e">
        <f t="shared" si="203"/>
        <v>#VALUE!</v>
      </c>
      <c r="AD233" s="1015" t="e">
        <f t="shared" si="204"/>
        <v>#VALUE!</v>
      </c>
      <c r="AE233" s="993" t="e">
        <f t="shared" si="191"/>
        <v>#VALUE!</v>
      </c>
      <c r="AF233" s="993">
        <f t="shared" si="192"/>
        <v>0</v>
      </c>
      <c r="AG233" s="1016">
        <f>IF(I233&gt;8,tab!C$157,tab!C$160)</f>
        <v>0.5</v>
      </c>
      <c r="AH233" s="993">
        <f t="shared" si="193"/>
        <v>0</v>
      </c>
      <c r="AI233" s="993">
        <f t="shared" si="194"/>
        <v>0</v>
      </c>
      <c r="AK233" s="198"/>
      <c r="AM233" s="39"/>
      <c r="AN233" s="39"/>
    </row>
    <row r="234" spans="3:40" ht="13.7" customHeight="1" x14ac:dyDescent="0.2">
      <c r="C234" s="35"/>
      <c r="D234" s="175" t="str">
        <f t="shared" si="224"/>
        <v/>
      </c>
      <c r="E234" s="175" t="str">
        <f t="shared" si="224"/>
        <v/>
      </c>
      <c r="F234" s="175" t="str">
        <f t="shared" si="224"/>
        <v/>
      </c>
      <c r="G234" s="38" t="str">
        <f t="shared" si="205"/>
        <v/>
      </c>
      <c r="H234" s="176" t="str">
        <f t="shared" si="195"/>
        <v/>
      </c>
      <c r="I234" s="38" t="str">
        <f t="shared" si="196"/>
        <v/>
      </c>
      <c r="J234" s="177" t="str">
        <f t="shared" ref="J234:J251" si="238">IF(E234="","",IF(J172+1&gt;VLOOKUP(I234,Schaal2014,22,FALSE),J172,J172+1))</f>
        <v/>
      </c>
      <c r="K234" s="178" t="str">
        <f t="shared" si="225"/>
        <v/>
      </c>
      <c r="L234" s="873"/>
      <c r="M234" s="870">
        <f t="shared" ref="M234:N234" si="239">IF(M172="","",M172)</f>
        <v>0</v>
      </c>
      <c r="N234" s="870">
        <f t="shared" si="239"/>
        <v>0</v>
      </c>
      <c r="O234" s="933" t="str">
        <f t="shared" si="198"/>
        <v/>
      </c>
      <c r="P234" s="933"/>
      <c r="Q234" s="933" t="str">
        <f t="shared" si="199"/>
        <v/>
      </c>
      <c r="R234" s="873"/>
      <c r="S234" s="934" t="str">
        <f t="shared" ref="S234:S251" si="240">IF(K234="","",(1659*K234-Q234)*AC234)</f>
        <v/>
      </c>
      <c r="T234" s="922" t="str">
        <f t="shared" si="200"/>
        <v/>
      </c>
      <c r="U234" s="1040" t="str">
        <f t="shared" si="201"/>
        <v/>
      </c>
      <c r="V234" s="469"/>
      <c r="Z234" s="1013" t="str">
        <f t="shared" ref="Z234:Z251" si="241">IF(I234="","",VLOOKUP(I234,Schaal2014,J234+1,FALSE))</f>
        <v/>
      </c>
      <c r="AA234" s="1014">
        <f>+tab!$C$156</f>
        <v>0.62</v>
      </c>
      <c r="AB234" s="1015" t="e">
        <f t="shared" si="202"/>
        <v>#VALUE!</v>
      </c>
      <c r="AC234" s="1015" t="e">
        <f t="shared" si="203"/>
        <v>#VALUE!</v>
      </c>
      <c r="AD234" s="1015" t="e">
        <f t="shared" si="204"/>
        <v>#VALUE!</v>
      </c>
      <c r="AE234" s="993" t="e">
        <f t="shared" ref="AE234:AE251" si="242">O234+P234</f>
        <v>#VALUE!</v>
      </c>
      <c r="AF234" s="993">
        <f t="shared" ref="AF234:AF251" si="243">M234+N234</f>
        <v>0</v>
      </c>
      <c r="AG234" s="1016">
        <f>IF(I234&gt;8,tab!C$157,tab!C$160)</f>
        <v>0.5</v>
      </c>
      <c r="AH234" s="993">
        <f t="shared" ref="AH234:AH251" si="244">IF(G234&lt;25,0,IF(G234=25,25,IF(G234&lt;40,0,IF(G234=40,40,IF(G234&gt;=40,0)))))</f>
        <v>0</v>
      </c>
      <c r="AI234" s="993">
        <f t="shared" ref="AI234:AI251" si="245">IF(AH234=25,Z234*1.08*K234/2,IF(AH234=40,Z234*1.08*K234,IF(AH234=0,0)))</f>
        <v>0</v>
      </c>
      <c r="AK234" s="198"/>
      <c r="AM234" s="39"/>
      <c r="AN234" s="39"/>
    </row>
    <row r="235" spans="3:40" ht="13.7" customHeight="1" x14ac:dyDescent="0.2">
      <c r="C235" s="35"/>
      <c r="D235" s="175" t="str">
        <f t="shared" si="224"/>
        <v/>
      </c>
      <c r="E235" s="175" t="str">
        <f t="shared" si="224"/>
        <v/>
      </c>
      <c r="F235" s="175" t="str">
        <f t="shared" si="224"/>
        <v/>
      </c>
      <c r="G235" s="38" t="str">
        <f t="shared" si="205"/>
        <v/>
      </c>
      <c r="H235" s="176" t="str">
        <f t="shared" si="195"/>
        <v/>
      </c>
      <c r="I235" s="38" t="str">
        <f t="shared" si="196"/>
        <v/>
      </c>
      <c r="J235" s="177" t="str">
        <f t="shared" si="238"/>
        <v/>
      </c>
      <c r="K235" s="178" t="str">
        <f t="shared" si="225"/>
        <v/>
      </c>
      <c r="L235" s="873"/>
      <c r="M235" s="870">
        <f t="shared" ref="M235:N235" si="246">IF(M173="","",M173)</f>
        <v>0</v>
      </c>
      <c r="N235" s="870">
        <f t="shared" si="246"/>
        <v>0</v>
      </c>
      <c r="O235" s="933" t="str">
        <f t="shared" si="198"/>
        <v/>
      </c>
      <c r="P235" s="933"/>
      <c r="Q235" s="933" t="str">
        <f t="shared" si="199"/>
        <v/>
      </c>
      <c r="R235" s="873"/>
      <c r="S235" s="934" t="str">
        <f t="shared" si="240"/>
        <v/>
      </c>
      <c r="T235" s="922" t="str">
        <f t="shared" si="200"/>
        <v/>
      </c>
      <c r="U235" s="1040" t="str">
        <f t="shared" si="201"/>
        <v/>
      </c>
      <c r="V235" s="469"/>
      <c r="Z235" s="1013" t="str">
        <f t="shared" si="241"/>
        <v/>
      </c>
      <c r="AA235" s="1014">
        <f>+tab!$C$156</f>
        <v>0.62</v>
      </c>
      <c r="AB235" s="1015" t="e">
        <f t="shared" si="202"/>
        <v>#VALUE!</v>
      </c>
      <c r="AC235" s="1015" t="e">
        <f t="shared" si="203"/>
        <v>#VALUE!</v>
      </c>
      <c r="AD235" s="1015" t="e">
        <f t="shared" si="204"/>
        <v>#VALUE!</v>
      </c>
      <c r="AE235" s="993" t="e">
        <f t="shared" si="242"/>
        <v>#VALUE!</v>
      </c>
      <c r="AF235" s="993">
        <f t="shared" si="243"/>
        <v>0</v>
      </c>
      <c r="AG235" s="1016">
        <f>IF(I235&gt;8,tab!C$157,tab!C$160)</f>
        <v>0.5</v>
      </c>
      <c r="AH235" s="993">
        <f t="shared" si="244"/>
        <v>0</v>
      </c>
      <c r="AI235" s="993">
        <f t="shared" si="245"/>
        <v>0</v>
      </c>
      <c r="AK235" s="198"/>
      <c r="AM235" s="39"/>
      <c r="AN235" s="39"/>
    </row>
    <row r="236" spans="3:40" ht="13.7" customHeight="1" x14ac:dyDescent="0.2">
      <c r="C236" s="35"/>
      <c r="D236" s="175" t="str">
        <f t="shared" si="224"/>
        <v/>
      </c>
      <c r="E236" s="175" t="str">
        <f t="shared" si="224"/>
        <v/>
      </c>
      <c r="F236" s="175" t="str">
        <f t="shared" si="224"/>
        <v/>
      </c>
      <c r="G236" s="38" t="str">
        <f t="shared" si="205"/>
        <v/>
      </c>
      <c r="H236" s="176" t="str">
        <f t="shared" si="195"/>
        <v/>
      </c>
      <c r="I236" s="38" t="str">
        <f t="shared" si="196"/>
        <v/>
      </c>
      <c r="J236" s="177" t="str">
        <f t="shared" si="238"/>
        <v/>
      </c>
      <c r="K236" s="178" t="str">
        <f t="shared" si="225"/>
        <v/>
      </c>
      <c r="L236" s="873"/>
      <c r="M236" s="870">
        <f t="shared" ref="M236:N236" si="247">IF(M174="","",M174)</f>
        <v>0</v>
      </c>
      <c r="N236" s="870">
        <f t="shared" si="247"/>
        <v>0</v>
      </c>
      <c r="O236" s="933" t="str">
        <f t="shared" si="198"/>
        <v/>
      </c>
      <c r="P236" s="933"/>
      <c r="Q236" s="933" t="str">
        <f t="shared" si="199"/>
        <v/>
      </c>
      <c r="R236" s="873"/>
      <c r="S236" s="934" t="str">
        <f t="shared" si="240"/>
        <v/>
      </c>
      <c r="T236" s="922" t="str">
        <f t="shared" si="200"/>
        <v/>
      </c>
      <c r="U236" s="1040" t="str">
        <f t="shared" si="201"/>
        <v/>
      </c>
      <c r="V236" s="469"/>
      <c r="Z236" s="1013" t="str">
        <f t="shared" si="241"/>
        <v/>
      </c>
      <c r="AA236" s="1014">
        <f>+tab!$C$156</f>
        <v>0.62</v>
      </c>
      <c r="AB236" s="1015" t="e">
        <f t="shared" si="202"/>
        <v>#VALUE!</v>
      </c>
      <c r="AC236" s="1015" t="e">
        <f t="shared" si="203"/>
        <v>#VALUE!</v>
      </c>
      <c r="AD236" s="1015" t="e">
        <f t="shared" si="204"/>
        <v>#VALUE!</v>
      </c>
      <c r="AE236" s="993" t="e">
        <f t="shared" si="242"/>
        <v>#VALUE!</v>
      </c>
      <c r="AF236" s="993">
        <f t="shared" si="243"/>
        <v>0</v>
      </c>
      <c r="AG236" s="1016">
        <f>IF(I236&gt;8,tab!C$157,tab!C$160)</f>
        <v>0.5</v>
      </c>
      <c r="AH236" s="993">
        <f t="shared" si="244"/>
        <v>0</v>
      </c>
      <c r="AI236" s="993">
        <f t="shared" si="245"/>
        <v>0</v>
      </c>
      <c r="AK236" s="198"/>
      <c r="AM236" s="39"/>
      <c r="AN236" s="39"/>
    </row>
    <row r="237" spans="3:40" ht="13.7" customHeight="1" x14ac:dyDescent="0.2">
      <c r="C237" s="35"/>
      <c r="D237" s="175" t="str">
        <f t="shared" si="224"/>
        <v/>
      </c>
      <c r="E237" s="175" t="str">
        <f t="shared" si="224"/>
        <v/>
      </c>
      <c r="F237" s="175" t="str">
        <f t="shared" si="224"/>
        <v/>
      </c>
      <c r="G237" s="38" t="str">
        <f t="shared" si="205"/>
        <v/>
      </c>
      <c r="H237" s="176" t="str">
        <f t="shared" si="195"/>
        <v/>
      </c>
      <c r="I237" s="38" t="str">
        <f t="shared" si="196"/>
        <v/>
      </c>
      <c r="J237" s="177" t="str">
        <f t="shared" si="238"/>
        <v/>
      </c>
      <c r="K237" s="178" t="str">
        <f t="shared" si="225"/>
        <v/>
      </c>
      <c r="L237" s="873"/>
      <c r="M237" s="870">
        <f t="shared" ref="M237:N237" si="248">IF(M175="","",M175)</f>
        <v>0</v>
      </c>
      <c r="N237" s="870">
        <f t="shared" si="248"/>
        <v>0</v>
      </c>
      <c r="O237" s="933" t="str">
        <f t="shared" si="198"/>
        <v/>
      </c>
      <c r="P237" s="933"/>
      <c r="Q237" s="933" t="str">
        <f t="shared" si="199"/>
        <v/>
      </c>
      <c r="R237" s="873"/>
      <c r="S237" s="934" t="str">
        <f t="shared" si="240"/>
        <v/>
      </c>
      <c r="T237" s="922" t="str">
        <f t="shared" si="200"/>
        <v/>
      </c>
      <c r="U237" s="1040" t="str">
        <f t="shared" si="201"/>
        <v/>
      </c>
      <c r="V237" s="469"/>
      <c r="Z237" s="1013" t="str">
        <f t="shared" si="241"/>
        <v/>
      </c>
      <c r="AA237" s="1014">
        <f>+tab!$C$156</f>
        <v>0.62</v>
      </c>
      <c r="AB237" s="1015" t="e">
        <f t="shared" si="202"/>
        <v>#VALUE!</v>
      </c>
      <c r="AC237" s="1015" t="e">
        <f t="shared" si="203"/>
        <v>#VALUE!</v>
      </c>
      <c r="AD237" s="1015" t="e">
        <f t="shared" si="204"/>
        <v>#VALUE!</v>
      </c>
      <c r="AE237" s="993" t="e">
        <f t="shared" si="242"/>
        <v>#VALUE!</v>
      </c>
      <c r="AF237" s="993">
        <f t="shared" si="243"/>
        <v>0</v>
      </c>
      <c r="AG237" s="1016">
        <f>IF(I237&gt;8,tab!C$157,tab!C$160)</f>
        <v>0.5</v>
      </c>
      <c r="AH237" s="993">
        <f t="shared" si="244"/>
        <v>0</v>
      </c>
      <c r="AI237" s="993">
        <f t="shared" si="245"/>
        <v>0</v>
      </c>
      <c r="AK237" s="198"/>
      <c r="AM237" s="39"/>
      <c r="AN237" s="39"/>
    </row>
    <row r="238" spans="3:40" ht="13.7" customHeight="1" x14ac:dyDescent="0.2">
      <c r="C238" s="35"/>
      <c r="D238" s="175" t="str">
        <f t="shared" si="224"/>
        <v/>
      </c>
      <c r="E238" s="175" t="str">
        <f t="shared" si="224"/>
        <v/>
      </c>
      <c r="F238" s="175" t="str">
        <f t="shared" si="224"/>
        <v/>
      </c>
      <c r="G238" s="38" t="str">
        <f t="shared" si="205"/>
        <v/>
      </c>
      <c r="H238" s="176" t="str">
        <f t="shared" si="195"/>
        <v/>
      </c>
      <c r="I238" s="38" t="str">
        <f t="shared" si="196"/>
        <v/>
      </c>
      <c r="J238" s="177" t="str">
        <f t="shared" si="238"/>
        <v/>
      </c>
      <c r="K238" s="178" t="str">
        <f t="shared" si="225"/>
        <v/>
      </c>
      <c r="L238" s="873"/>
      <c r="M238" s="870">
        <f t="shared" ref="M238:N238" si="249">IF(M176="","",M176)</f>
        <v>0</v>
      </c>
      <c r="N238" s="870">
        <f t="shared" si="249"/>
        <v>0</v>
      </c>
      <c r="O238" s="933" t="str">
        <f t="shared" si="198"/>
        <v/>
      </c>
      <c r="P238" s="933"/>
      <c r="Q238" s="933" t="str">
        <f t="shared" si="199"/>
        <v/>
      </c>
      <c r="R238" s="873"/>
      <c r="S238" s="934" t="str">
        <f t="shared" si="240"/>
        <v/>
      </c>
      <c r="T238" s="922" t="str">
        <f t="shared" si="200"/>
        <v/>
      </c>
      <c r="U238" s="1040" t="str">
        <f t="shared" si="201"/>
        <v/>
      </c>
      <c r="V238" s="469"/>
      <c r="Z238" s="1013" t="str">
        <f t="shared" si="241"/>
        <v/>
      </c>
      <c r="AA238" s="1014">
        <f>+tab!$C$156</f>
        <v>0.62</v>
      </c>
      <c r="AB238" s="1015" t="e">
        <f t="shared" si="202"/>
        <v>#VALUE!</v>
      </c>
      <c r="AC238" s="1015" t="e">
        <f t="shared" si="203"/>
        <v>#VALUE!</v>
      </c>
      <c r="AD238" s="1015" t="e">
        <f t="shared" si="204"/>
        <v>#VALUE!</v>
      </c>
      <c r="AE238" s="993" t="e">
        <f t="shared" si="242"/>
        <v>#VALUE!</v>
      </c>
      <c r="AF238" s="993">
        <f t="shared" si="243"/>
        <v>0</v>
      </c>
      <c r="AG238" s="1016">
        <f>IF(I238&gt;8,tab!C$157,tab!C$160)</f>
        <v>0.5</v>
      </c>
      <c r="AH238" s="993">
        <f t="shared" si="244"/>
        <v>0</v>
      </c>
      <c r="AI238" s="993">
        <f t="shared" si="245"/>
        <v>0</v>
      </c>
      <c r="AK238" s="198"/>
      <c r="AM238" s="39"/>
      <c r="AN238" s="39"/>
    </row>
    <row r="239" spans="3:40" ht="13.7" customHeight="1" x14ac:dyDescent="0.2">
      <c r="C239" s="35"/>
      <c r="D239" s="175" t="str">
        <f t="shared" si="224"/>
        <v/>
      </c>
      <c r="E239" s="175" t="str">
        <f t="shared" si="224"/>
        <v/>
      </c>
      <c r="F239" s="175" t="str">
        <f t="shared" si="224"/>
        <v/>
      </c>
      <c r="G239" s="38" t="str">
        <f t="shared" si="205"/>
        <v/>
      </c>
      <c r="H239" s="176" t="str">
        <f t="shared" si="195"/>
        <v/>
      </c>
      <c r="I239" s="38" t="str">
        <f t="shared" si="196"/>
        <v/>
      </c>
      <c r="J239" s="177" t="str">
        <f t="shared" si="238"/>
        <v/>
      </c>
      <c r="K239" s="178" t="str">
        <f t="shared" si="225"/>
        <v/>
      </c>
      <c r="L239" s="873"/>
      <c r="M239" s="870">
        <f t="shared" ref="M239:N239" si="250">IF(M177="","",M177)</f>
        <v>0</v>
      </c>
      <c r="N239" s="870">
        <f t="shared" si="250"/>
        <v>0</v>
      </c>
      <c r="O239" s="933" t="str">
        <f t="shared" si="198"/>
        <v/>
      </c>
      <c r="P239" s="933"/>
      <c r="Q239" s="933" t="str">
        <f t="shared" si="199"/>
        <v/>
      </c>
      <c r="R239" s="873"/>
      <c r="S239" s="934" t="str">
        <f t="shared" si="240"/>
        <v/>
      </c>
      <c r="T239" s="922" t="str">
        <f t="shared" si="200"/>
        <v/>
      </c>
      <c r="U239" s="1040" t="str">
        <f t="shared" si="201"/>
        <v/>
      </c>
      <c r="V239" s="469"/>
      <c r="Z239" s="1013" t="str">
        <f t="shared" si="241"/>
        <v/>
      </c>
      <c r="AA239" s="1014">
        <f>+tab!$C$156</f>
        <v>0.62</v>
      </c>
      <c r="AB239" s="1015" t="e">
        <f t="shared" si="202"/>
        <v>#VALUE!</v>
      </c>
      <c r="AC239" s="1015" t="e">
        <f t="shared" si="203"/>
        <v>#VALUE!</v>
      </c>
      <c r="AD239" s="1015" t="e">
        <f t="shared" si="204"/>
        <v>#VALUE!</v>
      </c>
      <c r="AE239" s="993" t="e">
        <f t="shared" si="242"/>
        <v>#VALUE!</v>
      </c>
      <c r="AF239" s="993">
        <f t="shared" si="243"/>
        <v>0</v>
      </c>
      <c r="AG239" s="1016">
        <f>IF(I239&gt;8,tab!C$157,tab!C$160)</f>
        <v>0.5</v>
      </c>
      <c r="AH239" s="993">
        <f t="shared" si="244"/>
        <v>0</v>
      </c>
      <c r="AI239" s="993">
        <f t="shared" si="245"/>
        <v>0</v>
      </c>
      <c r="AK239" s="198"/>
      <c r="AM239" s="39"/>
      <c r="AN239" s="39"/>
    </row>
    <row r="240" spans="3:40" ht="13.7" customHeight="1" x14ac:dyDescent="0.2">
      <c r="C240" s="35"/>
      <c r="D240" s="175" t="str">
        <f t="shared" si="224"/>
        <v/>
      </c>
      <c r="E240" s="175" t="str">
        <f t="shared" si="224"/>
        <v/>
      </c>
      <c r="F240" s="175" t="str">
        <f t="shared" si="224"/>
        <v/>
      </c>
      <c r="G240" s="38" t="str">
        <f t="shared" si="205"/>
        <v/>
      </c>
      <c r="H240" s="176" t="str">
        <f t="shared" si="195"/>
        <v/>
      </c>
      <c r="I240" s="38" t="str">
        <f t="shared" si="196"/>
        <v/>
      </c>
      <c r="J240" s="177" t="str">
        <f t="shared" si="238"/>
        <v/>
      </c>
      <c r="K240" s="178" t="str">
        <f t="shared" si="225"/>
        <v/>
      </c>
      <c r="L240" s="873"/>
      <c r="M240" s="870">
        <f t="shared" ref="M240:N240" si="251">IF(M178="","",M178)</f>
        <v>0</v>
      </c>
      <c r="N240" s="870">
        <f t="shared" si="251"/>
        <v>0</v>
      </c>
      <c r="O240" s="933" t="str">
        <f t="shared" si="198"/>
        <v/>
      </c>
      <c r="P240" s="933"/>
      <c r="Q240" s="933" t="str">
        <f t="shared" si="199"/>
        <v/>
      </c>
      <c r="R240" s="873"/>
      <c r="S240" s="934" t="str">
        <f t="shared" si="240"/>
        <v/>
      </c>
      <c r="T240" s="922" t="str">
        <f t="shared" si="200"/>
        <v/>
      </c>
      <c r="U240" s="1040" t="str">
        <f t="shared" si="201"/>
        <v/>
      </c>
      <c r="V240" s="469"/>
      <c r="Z240" s="1013" t="str">
        <f t="shared" si="241"/>
        <v/>
      </c>
      <c r="AA240" s="1014">
        <f>+tab!$C$156</f>
        <v>0.62</v>
      </c>
      <c r="AB240" s="1015" t="e">
        <f t="shared" si="202"/>
        <v>#VALUE!</v>
      </c>
      <c r="AC240" s="1015" t="e">
        <f t="shared" si="203"/>
        <v>#VALUE!</v>
      </c>
      <c r="AD240" s="1015" t="e">
        <f t="shared" si="204"/>
        <v>#VALUE!</v>
      </c>
      <c r="AE240" s="993" t="e">
        <f t="shared" si="242"/>
        <v>#VALUE!</v>
      </c>
      <c r="AF240" s="993">
        <f t="shared" si="243"/>
        <v>0</v>
      </c>
      <c r="AG240" s="1016">
        <f>IF(I240&gt;8,tab!C$157,tab!C$160)</f>
        <v>0.5</v>
      </c>
      <c r="AH240" s="993">
        <f t="shared" si="244"/>
        <v>0</v>
      </c>
      <c r="AI240" s="993">
        <f t="shared" si="245"/>
        <v>0</v>
      </c>
      <c r="AK240" s="198"/>
      <c r="AM240" s="39"/>
      <c r="AN240" s="39"/>
    </row>
    <row r="241" spans="3:40" ht="13.7" customHeight="1" x14ac:dyDescent="0.2">
      <c r="C241" s="35"/>
      <c r="D241" s="175" t="str">
        <f t="shared" si="224"/>
        <v/>
      </c>
      <c r="E241" s="175" t="str">
        <f t="shared" si="224"/>
        <v/>
      </c>
      <c r="F241" s="175" t="str">
        <f t="shared" si="224"/>
        <v/>
      </c>
      <c r="G241" s="38" t="str">
        <f t="shared" si="205"/>
        <v/>
      </c>
      <c r="H241" s="176" t="str">
        <f t="shared" si="195"/>
        <v/>
      </c>
      <c r="I241" s="38" t="str">
        <f t="shared" si="196"/>
        <v/>
      </c>
      <c r="J241" s="177" t="str">
        <f t="shared" si="238"/>
        <v/>
      </c>
      <c r="K241" s="178" t="str">
        <f t="shared" si="225"/>
        <v/>
      </c>
      <c r="L241" s="873"/>
      <c r="M241" s="870">
        <f t="shared" ref="M241:N241" si="252">IF(M179="","",M179)</f>
        <v>0</v>
      </c>
      <c r="N241" s="870">
        <f t="shared" si="252"/>
        <v>0</v>
      </c>
      <c r="O241" s="933" t="str">
        <f t="shared" si="198"/>
        <v/>
      </c>
      <c r="P241" s="933"/>
      <c r="Q241" s="933" t="str">
        <f t="shared" si="199"/>
        <v/>
      </c>
      <c r="R241" s="873"/>
      <c r="S241" s="934" t="str">
        <f t="shared" si="240"/>
        <v/>
      </c>
      <c r="T241" s="922" t="str">
        <f t="shared" si="200"/>
        <v/>
      </c>
      <c r="U241" s="1040" t="str">
        <f t="shared" si="201"/>
        <v/>
      </c>
      <c r="V241" s="469"/>
      <c r="Z241" s="1013" t="str">
        <f t="shared" si="241"/>
        <v/>
      </c>
      <c r="AA241" s="1014">
        <f>+tab!$C$156</f>
        <v>0.62</v>
      </c>
      <c r="AB241" s="1015" t="e">
        <f t="shared" si="202"/>
        <v>#VALUE!</v>
      </c>
      <c r="AC241" s="1015" t="e">
        <f t="shared" si="203"/>
        <v>#VALUE!</v>
      </c>
      <c r="AD241" s="1015" t="e">
        <f t="shared" si="204"/>
        <v>#VALUE!</v>
      </c>
      <c r="AE241" s="993" t="e">
        <f t="shared" si="242"/>
        <v>#VALUE!</v>
      </c>
      <c r="AF241" s="993">
        <f t="shared" si="243"/>
        <v>0</v>
      </c>
      <c r="AG241" s="1016">
        <f>IF(I241&gt;8,tab!C$157,tab!C$160)</f>
        <v>0.5</v>
      </c>
      <c r="AH241" s="993">
        <f t="shared" si="244"/>
        <v>0</v>
      </c>
      <c r="AI241" s="993">
        <f t="shared" si="245"/>
        <v>0</v>
      </c>
      <c r="AK241" s="198"/>
      <c r="AM241" s="39"/>
      <c r="AN241" s="39"/>
    </row>
    <row r="242" spans="3:40" ht="13.7" customHeight="1" x14ac:dyDescent="0.2">
      <c r="C242" s="35"/>
      <c r="D242" s="175" t="str">
        <f t="shared" ref="D242:F251" si="253">IF(D180=0,"",D180)</f>
        <v/>
      </c>
      <c r="E242" s="175" t="str">
        <f t="shared" si="253"/>
        <v/>
      </c>
      <c r="F242" s="175" t="str">
        <f t="shared" si="253"/>
        <v/>
      </c>
      <c r="G242" s="38" t="str">
        <f t="shared" si="205"/>
        <v/>
      </c>
      <c r="H242" s="176" t="str">
        <f t="shared" si="195"/>
        <v/>
      </c>
      <c r="I242" s="38" t="str">
        <f t="shared" si="196"/>
        <v/>
      </c>
      <c r="J242" s="177" t="str">
        <f t="shared" si="238"/>
        <v/>
      </c>
      <c r="K242" s="178" t="str">
        <f t="shared" ref="K242:K251" si="254">IF(K180="","",K180)</f>
        <v/>
      </c>
      <c r="L242" s="873"/>
      <c r="M242" s="870">
        <f t="shared" ref="M242:N242" si="255">IF(M180="","",M180)</f>
        <v>0</v>
      </c>
      <c r="N242" s="870">
        <f t="shared" si="255"/>
        <v>0</v>
      </c>
      <c r="O242" s="933" t="str">
        <f t="shared" si="198"/>
        <v/>
      </c>
      <c r="P242" s="933"/>
      <c r="Q242" s="933" t="str">
        <f t="shared" si="199"/>
        <v/>
      </c>
      <c r="R242" s="873"/>
      <c r="S242" s="934" t="str">
        <f t="shared" si="240"/>
        <v/>
      </c>
      <c r="T242" s="922" t="str">
        <f t="shared" si="200"/>
        <v/>
      </c>
      <c r="U242" s="1040" t="str">
        <f t="shared" si="201"/>
        <v/>
      </c>
      <c r="V242" s="469"/>
      <c r="Z242" s="1013" t="str">
        <f t="shared" si="241"/>
        <v/>
      </c>
      <c r="AA242" s="1014">
        <f>+tab!$C$156</f>
        <v>0.62</v>
      </c>
      <c r="AB242" s="1015" t="e">
        <f t="shared" si="202"/>
        <v>#VALUE!</v>
      </c>
      <c r="AC242" s="1015" t="e">
        <f t="shared" si="203"/>
        <v>#VALUE!</v>
      </c>
      <c r="AD242" s="1015" t="e">
        <f t="shared" si="204"/>
        <v>#VALUE!</v>
      </c>
      <c r="AE242" s="993" t="e">
        <f t="shared" si="242"/>
        <v>#VALUE!</v>
      </c>
      <c r="AF242" s="993">
        <f t="shared" si="243"/>
        <v>0</v>
      </c>
      <c r="AG242" s="1016">
        <f>IF(I242&gt;8,tab!C$157,tab!C$160)</f>
        <v>0.5</v>
      </c>
      <c r="AH242" s="993">
        <f t="shared" si="244"/>
        <v>0</v>
      </c>
      <c r="AI242" s="993">
        <f t="shared" si="245"/>
        <v>0</v>
      </c>
      <c r="AK242" s="198"/>
      <c r="AM242" s="39"/>
      <c r="AN242" s="39"/>
    </row>
    <row r="243" spans="3:40" ht="13.7" customHeight="1" x14ac:dyDescent="0.2">
      <c r="C243" s="35"/>
      <c r="D243" s="175" t="str">
        <f t="shared" si="253"/>
        <v/>
      </c>
      <c r="E243" s="175" t="str">
        <f t="shared" si="253"/>
        <v/>
      </c>
      <c r="F243" s="175" t="str">
        <f t="shared" si="253"/>
        <v/>
      </c>
      <c r="G243" s="38" t="str">
        <f t="shared" si="205"/>
        <v/>
      </c>
      <c r="H243" s="176" t="str">
        <f t="shared" si="195"/>
        <v/>
      </c>
      <c r="I243" s="38" t="str">
        <f t="shared" si="196"/>
        <v/>
      </c>
      <c r="J243" s="177" t="str">
        <f t="shared" si="238"/>
        <v/>
      </c>
      <c r="K243" s="178" t="str">
        <f t="shared" si="254"/>
        <v/>
      </c>
      <c r="L243" s="873"/>
      <c r="M243" s="870">
        <f t="shared" ref="M243:N243" si="256">IF(M181="","",M181)</f>
        <v>0</v>
      </c>
      <c r="N243" s="870">
        <f t="shared" si="256"/>
        <v>0</v>
      </c>
      <c r="O243" s="933" t="str">
        <f t="shared" si="198"/>
        <v/>
      </c>
      <c r="P243" s="933"/>
      <c r="Q243" s="933" t="str">
        <f t="shared" si="199"/>
        <v/>
      </c>
      <c r="R243" s="873"/>
      <c r="S243" s="934" t="str">
        <f t="shared" si="240"/>
        <v/>
      </c>
      <c r="T243" s="922" t="str">
        <f t="shared" si="200"/>
        <v/>
      </c>
      <c r="U243" s="1040" t="str">
        <f t="shared" si="201"/>
        <v/>
      </c>
      <c r="V243" s="469"/>
      <c r="Z243" s="1013" t="str">
        <f t="shared" si="241"/>
        <v/>
      </c>
      <c r="AA243" s="1014">
        <f>+tab!$C$156</f>
        <v>0.62</v>
      </c>
      <c r="AB243" s="1015" t="e">
        <f t="shared" si="202"/>
        <v>#VALUE!</v>
      </c>
      <c r="AC243" s="1015" t="e">
        <f t="shared" si="203"/>
        <v>#VALUE!</v>
      </c>
      <c r="AD243" s="1015" t="e">
        <f t="shared" si="204"/>
        <v>#VALUE!</v>
      </c>
      <c r="AE243" s="993" t="e">
        <f t="shared" si="242"/>
        <v>#VALUE!</v>
      </c>
      <c r="AF243" s="993">
        <f t="shared" si="243"/>
        <v>0</v>
      </c>
      <c r="AG243" s="1016">
        <f>IF(I243&gt;8,tab!C$157,tab!C$160)</f>
        <v>0.5</v>
      </c>
      <c r="AH243" s="993">
        <f t="shared" si="244"/>
        <v>0</v>
      </c>
      <c r="AI243" s="993">
        <f t="shared" si="245"/>
        <v>0</v>
      </c>
      <c r="AK243" s="198"/>
      <c r="AM243" s="39"/>
      <c r="AN243" s="39"/>
    </row>
    <row r="244" spans="3:40" ht="13.7" customHeight="1" x14ac:dyDescent="0.2">
      <c r="C244" s="35"/>
      <c r="D244" s="175" t="str">
        <f t="shared" si="253"/>
        <v/>
      </c>
      <c r="E244" s="175" t="str">
        <f t="shared" si="253"/>
        <v/>
      </c>
      <c r="F244" s="175" t="str">
        <f t="shared" si="253"/>
        <v/>
      </c>
      <c r="G244" s="38" t="str">
        <f t="shared" si="205"/>
        <v/>
      </c>
      <c r="H244" s="176" t="str">
        <f t="shared" si="195"/>
        <v/>
      </c>
      <c r="I244" s="38" t="str">
        <f t="shared" si="196"/>
        <v/>
      </c>
      <c r="J244" s="177" t="str">
        <f t="shared" si="238"/>
        <v/>
      </c>
      <c r="K244" s="178" t="str">
        <f t="shared" si="254"/>
        <v/>
      </c>
      <c r="L244" s="873"/>
      <c r="M244" s="870">
        <f t="shared" ref="M244:N244" si="257">IF(M182="","",M182)</f>
        <v>0</v>
      </c>
      <c r="N244" s="870">
        <f t="shared" si="257"/>
        <v>0</v>
      </c>
      <c r="O244" s="933" t="str">
        <f t="shared" si="198"/>
        <v/>
      </c>
      <c r="P244" s="933"/>
      <c r="Q244" s="933" t="str">
        <f t="shared" si="199"/>
        <v/>
      </c>
      <c r="R244" s="873"/>
      <c r="S244" s="934" t="str">
        <f t="shared" si="240"/>
        <v/>
      </c>
      <c r="T244" s="922" t="str">
        <f t="shared" si="200"/>
        <v/>
      </c>
      <c r="U244" s="1040" t="str">
        <f t="shared" si="201"/>
        <v/>
      </c>
      <c r="V244" s="469"/>
      <c r="Z244" s="1013" t="str">
        <f t="shared" si="241"/>
        <v/>
      </c>
      <c r="AA244" s="1014">
        <f>+tab!$C$156</f>
        <v>0.62</v>
      </c>
      <c r="AB244" s="1015" t="e">
        <f t="shared" si="202"/>
        <v>#VALUE!</v>
      </c>
      <c r="AC244" s="1015" t="e">
        <f t="shared" si="203"/>
        <v>#VALUE!</v>
      </c>
      <c r="AD244" s="1015" t="e">
        <f t="shared" si="204"/>
        <v>#VALUE!</v>
      </c>
      <c r="AE244" s="993" t="e">
        <f t="shared" si="242"/>
        <v>#VALUE!</v>
      </c>
      <c r="AF244" s="993">
        <f t="shared" si="243"/>
        <v>0</v>
      </c>
      <c r="AG244" s="1016">
        <f>IF(I244&gt;8,tab!C$157,tab!C$160)</f>
        <v>0.5</v>
      </c>
      <c r="AH244" s="993">
        <f t="shared" si="244"/>
        <v>0</v>
      </c>
      <c r="AI244" s="993">
        <f t="shared" si="245"/>
        <v>0</v>
      </c>
      <c r="AK244" s="198"/>
      <c r="AM244" s="39"/>
      <c r="AN244" s="39"/>
    </row>
    <row r="245" spans="3:40" ht="13.7" customHeight="1" x14ac:dyDescent="0.2">
      <c r="C245" s="35"/>
      <c r="D245" s="175" t="str">
        <f t="shared" si="253"/>
        <v/>
      </c>
      <c r="E245" s="175" t="str">
        <f t="shared" si="253"/>
        <v/>
      </c>
      <c r="F245" s="175" t="str">
        <f t="shared" si="253"/>
        <v/>
      </c>
      <c r="G245" s="38" t="str">
        <f t="shared" si="205"/>
        <v/>
      </c>
      <c r="H245" s="176" t="str">
        <f t="shared" si="195"/>
        <v/>
      </c>
      <c r="I245" s="38" t="str">
        <f t="shared" si="196"/>
        <v/>
      </c>
      <c r="J245" s="177" t="str">
        <f t="shared" si="238"/>
        <v/>
      </c>
      <c r="K245" s="178" t="str">
        <f t="shared" si="254"/>
        <v/>
      </c>
      <c r="L245" s="873"/>
      <c r="M245" s="870">
        <f t="shared" ref="M245:N245" si="258">IF(M183="","",M183)</f>
        <v>0</v>
      </c>
      <c r="N245" s="870">
        <f t="shared" si="258"/>
        <v>0</v>
      </c>
      <c r="O245" s="933" t="str">
        <f t="shared" si="198"/>
        <v/>
      </c>
      <c r="P245" s="933"/>
      <c r="Q245" s="933" t="str">
        <f t="shared" si="199"/>
        <v/>
      </c>
      <c r="R245" s="873"/>
      <c r="S245" s="934" t="str">
        <f t="shared" si="240"/>
        <v/>
      </c>
      <c r="T245" s="922" t="str">
        <f t="shared" si="200"/>
        <v/>
      </c>
      <c r="U245" s="1040" t="str">
        <f t="shared" si="201"/>
        <v/>
      </c>
      <c r="V245" s="469"/>
      <c r="Z245" s="1013" t="str">
        <f t="shared" si="241"/>
        <v/>
      </c>
      <c r="AA245" s="1014">
        <f>+tab!$C$156</f>
        <v>0.62</v>
      </c>
      <c r="AB245" s="1015" t="e">
        <f t="shared" si="202"/>
        <v>#VALUE!</v>
      </c>
      <c r="AC245" s="1015" t="e">
        <f t="shared" si="203"/>
        <v>#VALUE!</v>
      </c>
      <c r="AD245" s="1015" t="e">
        <f t="shared" si="204"/>
        <v>#VALUE!</v>
      </c>
      <c r="AE245" s="993" t="e">
        <f t="shared" si="242"/>
        <v>#VALUE!</v>
      </c>
      <c r="AF245" s="993">
        <f t="shared" si="243"/>
        <v>0</v>
      </c>
      <c r="AG245" s="1016">
        <f>IF(I245&gt;8,tab!C$157,tab!C$160)</f>
        <v>0.5</v>
      </c>
      <c r="AH245" s="993">
        <f t="shared" si="244"/>
        <v>0</v>
      </c>
      <c r="AI245" s="993">
        <f t="shared" si="245"/>
        <v>0</v>
      </c>
      <c r="AK245" s="198"/>
      <c r="AM245" s="39"/>
      <c r="AN245" s="39"/>
    </row>
    <row r="246" spans="3:40" ht="13.7" customHeight="1" x14ac:dyDescent="0.2">
      <c r="C246" s="35"/>
      <c r="D246" s="175" t="str">
        <f t="shared" si="253"/>
        <v/>
      </c>
      <c r="E246" s="175" t="str">
        <f t="shared" si="253"/>
        <v/>
      </c>
      <c r="F246" s="175" t="str">
        <f t="shared" si="253"/>
        <v/>
      </c>
      <c r="G246" s="38" t="str">
        <f t="shared" si="205"/>
        <v/>
      </c>
      <c r="H246" s="176" t="str">
        <f t="shared" si="195"/>
        <v/>
      </c>
      <c r="I246" s="38" t="str">
        <f t="shared" si="196"/>
        <v/>
      </c>
      <c r="J246" s="177" t="str">
        <f t="shared" si="238"/>
        <v/>
      </c>
      <c r="K246" s="178" t="str">
        <f t="shared" si="254"/>
        <v/>
      </c>
      <c r="L246" s="873"/>
      <c r="M246" s="870">
        <f t="shared" ref="M246:N246" si="259">IF(M184="","",M184)</f>
        <v>0</v>
      </c>
      <c r="N246" s="870">
        <f t="shared" si="259"/>
        <v>0</v>
      </c>
      <c r="O246" s="933" t="str">
        <f t="shared" si="198"/>
        <v/>
      </c>
      <c r="P246" s="933"/>
      <c r="Q246" s="933" t="str">
        <f t="shared" si="199"/>
        <v/>
      </c>
      <c r="R246" s="873"/>
      <c r="S246" s="934" t="str">
        <f t="shared" si="240"/>
        <v/>
      </c>
      <c r="T246" s="922" t="str">
        <f t="shared" si="200"/>
        <v/>
      </c>
      <c r="U246" s="1040" t="str">
        <f t="shared" si="201"/>
        <v/>
      </c>
      <c r="V246" s="469"/>
      <c r="Z246" s="1013" t="str">
        <f t="shared" si="241"/>
        <v/>
      </c>
      <c r="AA246" s="1014">
        <f>+tab!$C$156</f>
        <v>0.62</v>
      </c>
      <c r="AB246" s="1015" t="e">
        <f t="shared" si="202"/>
        <v>#VALUE!</v>
      </c>
      <c r="AC246" s="1015" t="e">
        <f t="shared" si="203"/>
        <v>#VALUE!</v>
      </c>
      <c r="AD246" s="1015" t="e">
        <f t="shared" si="204"/>
        <v>#VALUE!</v>
      </c>
      <c r="AE246" s="993" t="e">
        <f t="shared" si="242"/>
        <v>#VALUE!</v>
      </c>
      <c r="AF246" s="993">
        <f t="shared" si="243"/>
        <v>0</v>
      </c>
      <c r="AG246" s="1016">
        <f>IF(I246&gt;8,tab!C$157,tab!C$160)</f>
        <v>0.5</v>
      </c>
      <c r="AH246" s="993">
        <f t="shared" si="244"/>
        <v>0</v>
      </c>
      <c r="AI246" s="993">
        <f t="shared" si="245"/>
        <v>0</v>
      </c>
      <c r="AK246" s="198"/>
      <c r="AM246" s="39"/>
      <c r="AN246" s="39"/>
    </row>
    <row r="247" spans="3:40" ht="13.7" customHeight="1" x14ac:dyDescent="0.2">
      <c r="C247" s="35"/>
      <c r="D247" s="175" t="str">
        <f t="shared" si="253"/>
        <v/>
      </c>
      <c r="E247" s="175" t="str">
        <f t="shared" si="253"/>
        <v/>
      </c>
      <c r="F247" s="175" t="str">
        <f t="shared" si="253"/>
        <v/>
      </c>
      <c r="G247" s="38" t="str">
        <f t="shared" si="205"/>
        <v/>
      </c>
      <c r="H247" s="176" t="str">
        <f t="shared" si="195"/>
        <v/>
      </c>
      <c r="I247" s="38" t="str">
        <f t="shared" si="196"/>
        <v/>
      </c>
      <c r="J247" s="177" t="str">
        <f t="shared" si="238"/>
        <v/>
      </c>
      <c r="K247" s="178" t="str">
        <f t="shared" si="254"/>
        <v/>
      </c>
      <c r="L247" s="873"/>
      <c r="M247" s="870">
        <f t="shared" ref="M247:N247" si="260">IF(M185="","",M185)</f>
        <v>0</v>
      </c>
      <c r="N247" s="870">
        <f t="shared" si="260"/>
        <v>0</v>
      </c>
      <c r="O247" s="933" t="str">
        <f t="shared" si="198"/>
        <v/>
      </c>
      <c r="P247" s="933"/>
      <c r="Q247" s="933" t="str">
        <f t="shared" si="199"/>
        <v/>
      </c>
      <c r="R247" s="873"/>
      <c r="S247" s="934" t="str">
        <f t="shared" si="240"/>
        <v/>
      </c>
      <c r="T247" s="922" t="str">
        <f t="shared" si="200"/>
        <v/>
      </c>
      <c r="U247" s="1040" t="str">
        <f t="shared" si="201"/>
        <v/>
      </c>
      <c r="V247" s="469"/>
      <c r="Z247" s="1013" t="str">
        <f t="shared" si="241"/>
        <v/>
      </c>
      <c r="AA247" s="1014">
        <f>+tab!$C$156</f>
        <v>0.62</v>
      </c>
      <c r="AB247" s="1015" t="e">
        <f t="shared" si="202"/>
        <v>#VALUE!</v>
      </c>
      <c r="AC247" s="1015" t="e">
        <f t="shared" si="203"/>
        <v>#VALUE!</v>
      </c>
      <c r="AD247" s="1015" t="e">
        <f t="shared" si="204"/>
        <v>#VALUE!</v>
      </c>
      <c r="AE247" s="993" t="e">
        <f t="shared" si="242"/>
        <v>#VALUE!</v>
      </c>
      <c r="AF247" s="993">
        <f t="shared" si="243"/>
        <v>0</v>
      </c>
      <c r="AG247" s="1016">
        <f>IF(I247&gt;8,tab!C$157,tab!C$160)</f>
        <v>0.5</v>
      </c>
      <c r="AH247" s="993">
        <f t="shared" si="244"/>
        <v>0</v>
      </c>
      <c r="AI247" s="993">
        <f t="shared" si="245"/>
        <v>0</v>
      </c>
      <c r="AK247" s="198"/>
      <c r="AM247" s="39"/>
      <c r="AN247" s="39"/>
    </row>
    <row r="248" spans="3:40" ht="13.7" customHeight="1" x14ac:dyDescent="0.2">
      <c r="C248" s="35"/>
      <c r="D248" s="175" t="str">
        <f t="shared" si="253"/>
        <v/>
      </c>
      <c r="E248" s="175" t="str">
        <f t="shared" si="253"/>
        <v/>
      </c>
      <c r="F248" s="175" t="str">
        <f t="shared" si="253"/>
        <v/>
      </c>
      <c r="G248" s="38" t="str">
        <f t="shared" si="205"/>
        <v/>
      </c>
      <c r="H248" s="176" t="str">
        <f t="shared" si="195"/>
        <v/>
      </c>
      <c r="I248" s="38" t="str">
        <f t="shared" si="196"/>
        <v/>
      </c>
      <c r="J248" s="177" t="str">
        <f t="shared" si="238"/>
        <v/>
      </c>
      <c r="K248" s="178" t="str">
        <f t="shared" si="254"/>
        <v/>
      </c>
      <c r="L248" s="873"/>
      <c r="M248" s="870">
        <f t="shared" ref="M248:N248" si="261">IF(M186="","",M186)</f>
        <v>0</v>
      </c>
      <c r="N248" s="870">
        <f t="shared" si="261"/>
        <v>0</v>
      </c>
      <c r="O248" s="933" t="str">
        <f t="shared" si="198"/>
        <v/>
      </c>
      <c r="P248" s="933"/>
      <c r="Q248" s="933" t="str">
        <f t="shared" si="199"/>
        <v/>
      </c>
      <c r="R248" s="873"/>
      <c r="S248" s="934" t="str">
        <f t="shared" si="240"/>
        <v/>
      </c>
      <c r="T248" s="922" t="str">
        <f t="shared" si="200"/>
        <v/>
      </c>
      <c r="U248" s="1040" t="str">
        <f t="shared" si="201"/>
        <v/>
      </c>
      <c r="V248" s="469"/>
      <c r="Z248" s="1013" t="str">
        <f t="shared" si="241"/>
        <v/>
      </c>
      <c r="AA248" s="1014">
        <f>+tab!$C$156</f>
        <v>0.62</v>
      </c>
      <c r="AB248" s="1015" t="e">
        <f t="shared" si="202"/>
        <v>#VALUE!</v>
      </c>
      <c r="AC248" s="1015" t="e">
        <f t="shared" si="203"/>
        <v>#VALUE!</v>
      </c>
      <c r="AD248" s="1015" t="e">
        <f t="shared" si="204"/>
        <v>#VALUE!</v>
      </c>
      <c r="AE248" s="993" t="e">
        <f t="shared" si="242"/>
        <v>#VALUE!</v>
      </c>
      <c r="AF248" s="993">
        <f t="shared" si="243"/>
        <v>0</v>
      </c>
      <c r="AG248" s="1016">
        <f>IF(I248&gt;8,tab!C$157,tab!C$160)</f>
        <v>0.5</v>
      </c>
      <c r="AH248" s="993">
        <f t="shared" si="244"/>
        <v>0</v>
      </c>
      <c r="AI248" s="993">
        <f t="shared" si="245"/>
        <v>0</v>
      </c>
      <c r="AK248" s="198"/>
      <c r="AM248" s="39"/>
      <c r="AN248" s="39"/>
    </row>
    <row r="249" spans="3:40" ht="13.7" customHeight="1" x14ac:dyDescent="0.2">
      <c r="C249" s="35"/>
      <c r="D249" s="175" t="str">
        <f t="shared" si="253"/>
        <v/>
      </c>
      <c r="E249" s="175" t="str">
        <f t="shared" si="253"/>
        <v/>
      </c>
      <c r="F249" s="175" t="str">
        <f t="shared" si="253"/>
        <v/>
      </c>
      <c r="G249" s="38" t="str">
        <f t="shared" si="205"/>
        <v/>
      </c>
      <c r="H249" s="176" t="str">
        <f t="shared" si="195"/>
        <v/>
      </c>
      <c r="I249" s="38" t="str">
        <f t="shared" si="196"/>
        <v/>
      </c>
      <c r="J249" s="177" t="str">
        <f t="shared" si="238"/>
        <v/>
      </c>
      <c r="K249" s="178" t="str">
        <f t="shared" si="254"/>
        <v/>
      </c>
      <c r="L249" s="873"/>
      <c r="M249" s="870">
        <f t="shared" ref="M249:N249" si="262">IF(M187="","",M187)</f>
        <v>0</v>
      </c>
      <c r="N249" s="870">
        <f t="shared" si="262"/>
        <v>0</v>
      </c>
      <c r="O249" s="933" t="str">
        <f t="shared" si="198"/>
        <v/>
      </c>
      <c r="P249" s="933"/>
      <c r="Q249" s="933" t="str">
        <f t="shared" si="199"/>
        <v/>
      </c>
      <c r="R249" s="873"/>
      <c r="S249" s="934" t="str">
        <f t="shared" si="240"/>
        <v/>
      </c>
      <c r="T249" s="922" t="str">
        <f t="shared" si="200"/>
        <v/>
      </c>
      <c r="U249" s="1040" t="str">
        <f t="shared" si="201"/>
        <v/>
      </c>
      <c r="V249" s="469"/>
      <c r="Z249" s="1013" t="str">
        <f t="shared" si="241"/>
        <v/>
      </c>
      <c r="AA249" s="1014">
        <f>+tab!$C$156</f>
        <v>0.62</v>
      </c>
      <c r="AB249" s="1015" t="e">
        <f t="shared" si="202"/>
        <v>#VALUE!</v>
      </c>
      <c r="AC249" s="1015" t="e">
        <f t="shared" si="203"/>
        <v>#VALUE!</v>
      </c>
      <c r="AD249" s="1015" t="e">
        <f t="shared" si="204"/>
        <v>#VALUE!</v>
      </c>
      <c r="AE249" s="993" t="e">
        <f t="shared" si="242"/>
        <v>#VALUE!</v>
      </c>
      <c r="AF249" s="993">
        <f t="shared" si="243"/>
        <v>0</v>
      </c>
      <c r="AG249" s="1016">
        <f>IF(I249&gt;8,tab!C$157,tab!C$160)</f>
        <v>0.5</v>
      </c>
      <c r="AH249" s="993">
        <f t="shared" si="244"/>
        <v>0</v>
      </c>
      <c r="AI249" s="993">
        <f t="shared" si="245"/>
        <v>0</v>
      </c>
      <c r="AK249" s="198"/>
      <c r="AM249" s="39"/>
      <c r="AN249" s="39"/>
    </row>
    <row r="250" spans="3:40" ht="13.7" customHeight="1" x14ac:dyDescent="0.2">
      <c r="C250" s="35"/>
      <c r="D250" s="175" t="str">
        <f t="shared" si="253"/>
        <v/>
      </c>
      <c r="E250" s="175" t="str">
        <f t="shared" si="253"/>
        <v/>
      </c>
      <c r="F250" s="175" t="str">
        <f t="shared" si="253"/>
        <v/>
      </c>
      <c r="G250" s="38" t="str">
        <f t="shared" si="205"/>
        <v/>
      </c>
      <c r="H250" s="176" t="str">
        <f t="shared" si="195"/>
        <v/>
      </c>
      <c r="I250" s="38" t="str">
        <f t="shared" si="196"/>
        <v/>
      </c>
      <c r="J250" s="177" t="str">
        <f t="shared" si="238"/>
        <v/>
      </c>
      <c r="K250" s="178" t="str">
        <f t="shared" si="254"/>
        <v/>
      </c>
      <c r="L250" s="873"/>
      <c r="M250" s="870">
        <f t="shared" ref="M250:N250" si="263">IF(M188="","",M188)</f>
        <v>0</v>
      </c>
      <c r="N250" s="870">
        <f t="shared" si="263"/>
        <v>0</v>
      </c>
      <c r="O250" s="933" t="str">
        <f t="shared" si="198"/>
        <v/>
      </c>
      <c r="P250" s="933"/>
      <c r="Q250" s="933" t="str">
        <f t="shared" si="199"/>
        <v/>
      </c>
      <c r="R250" s="873"/>
      <c r="S250" s="934" t="str">
        <f t="shared" si="240"/>
        <v/>
      </c>
      <c r="T250" s="922" t="str">
        <f t="shared" si="200"/>
        <v/>
      </c>
      <c r="U250" s="1040" t="str">
        <f t="shared" si="201"/>
        <v/>
      </c>
      <c r="V250" s="469"/>
      <c r="Z250" s="1013" t="str">
        <f t="shared" si="241"/>
        <v/>
      </c>
      <c r="AA250" s="1014">
        <f>+tab!$C$156</f>
        <v>0.62</v>
      </c>
      <c r="AB250" s="1015" t="e">
        <f t="shared" si="202"/>
        <v>#VALUE!</v>
      </c>
      <c r="AC250" s="1015" t="e">
        <f t="shared" si="203"/>
        <v>#VALUE!</v>
      </c>
      <c r="AD250" s="1015" t="e">
        <f t="shared" si="204"/>
        <v>#VALUE!</v>
      </c>
      <c r="AE250" s="993" t="e">
        <f t="shared" si="242"/>
        <v>#VALUE!</v>
      </c>
      <c r="AF250" s="993">
        <f t="shared" si="243"/>
        <v>0</v>
      </c>
      <c r="AG250" s="1016">
        <f>IF(I250&gt;8,tab!C$157,tab!C$160)</f>
        <v>0.5</v>
      </c>
      <c r="AH250" s="993">
        <f t="shared" si="244"/>
        <v>0</v>
      </c>
      <c r="AI250" s="993">
        <f t="shared" si="245"/>
        <v>0</v>
      </c>
      <c r="AK250" s="198"/>
      <c r="AM250" s="39"/>
      <c r="AN250" s="39"/>
    </row>
    <row r="251" spans="3:40" ht="13.7" customHeight="1" x14ac:dyDescent="0.2">
      <c r="C251" s="35"/>
      <c r="D251" s="175" t="str">
        <f t="shared" si="253"/>
        <v/>
      </c>
      <c r="E251" s="175" t="str">
        <f t="shared" si="253"/>
        <v/>
      </c>
      <c r="F251" s="175" t="str">
        <f t="shared" si="253"/>
        <v/>
      </c>
      <c r="G251" s="38" t="str">
        <f t="shared" si="205"/>
        <v/>
      </c>
      <c r="H251" s="176" t="str">
        <f t="shared" si="195"/>
        <v/>
      </c>
      <c r="I251" s="38" t="str">
        <f t="shared" si="196"/>
        <v/>
      </c>
      <c r="J251" s="177" t="str">
        <f t="shared" si="238"/>
        <v/>
      </c>
      <c r="K251" s="178" t="str">
        <f t="shared" si="254"/>
        <v/>
      </c>
      <c r="L251" s="873"/>
      <c r="M251" s="870">
        <f t="shared" ref="M251:N251" si="264">IF(M189="","",M189)</f>
        <v>0</v>
      </c>
      <c r="N251" s="870">
        <f t="shared" si="264"/>
        <v>0</v>
      </c>
      <c r="O251" s="933" t="str">
        <f t="shared" si="198"/>
        <v/>
      </c>
      <c r="P251" s="933"/>
      <c r="Q251" s="933" t="str">
        <f t="shared" si="199"/>
        <v/>
      </c>
      <c r="R251" s="873"/>
      <c r="S251" s="934" t="str">
        <f t="shared" si="240"/>
        <v/>
      </c>
      <c r="T251" s="922" t="str">
        <f t="shared" si="200"/>
        <v/>
      </c>
      <c r="U251" s="1040" t="str">
        <f t="shared" si="201"/>
        <v/>
      </c>
      <c r="V251" s="469"/>
      <c r="Z251" s="1013" t="str">
        <f t="shared" si="241"/>
        <v/>
      </c>
      <c r="AA251" s="1014">
        <f>+tab!$C$156</f>
        <v>0.62</v>
      </c>
      <c r="AB251" s="1015" t="e">
        <f t="shared" si="202"/>
        <v>#VALUE!</v>
      </c>
      <c r="AC251" s="1015" t="e">
        <f t="shared" si="203"/>
        <v>#VALUE!</v>
      </c>
      <c r="AD251" s="1015" t="e">
        <f t="shared" si="204"/>
        <v>#VALUE!</v>
      </c>
      <c r="AE251" s="993" t="e">
        <f t="shared" si="242"/>
        <v>#VALUE!</v>
      </c>
      <c r="AF251" s="993">
        <f t="shared" si="243"/>
        <v>0</v>
      </c>
      <c r="AG251" s="1016">
        <f>IF(I251&gt;8,tab!C$157,tab!C$160)</f>
        <v>0.5</v>
      </c>
      <c r="AH251" s="993">
        <f t="shared" si="244"/>
        <v>0</v>
      </c>
      <c r="AI251" s="993">
        <f t="shared" si="245"/>
        <v>0</v>
      </c>
      <c r="AK251" s="198"/>
      <c r="AM251" s="39"/>
      <c r="AN251" s="39"/>
    </row>
    <row r="252" spans="3:40" ht="13.7" customHeight="1" x14ac:dyDescent="0.2">
      <c r="C252" s="35"/>
      <c r="D252" s="31"/>
      <c r="E252" s="31"/>
      <c r="F252" s="31"/>
      <c r="G252" s="31"/>
      <c r="H252" s="34"/>
      <c r="I252" s="34"/>
      <c r="J252" s="240"/>
      <c r="K252" s="1032">
        <f>SUM(K202:K251)</f>
        <v>0</v>
      </c>
      <c r="L252" s="858"/>
      <c r="M252" s="1033">
        <f>SUM(M202:M251)</f>
        <v>0</v>
      </c>
      <c r="N252" s="1033">
        <f t="shared" ref="N252" si="265">SUM(N202:N251)</f>
        <v>0</v>
      </c>
      <c r="O252" s="1033">
        <f t="shared" ref="O252" si="266">SUM(O202:O251)</f>
        <v>0</v>
      </c>
      <c r="P252" s="1033">
        <f t="shared" ref="P252" si="267">SUM(P202:P251)</f>
        <v>0</v>
      </c>
      <c r="Q252" s="1033">
        <f t="shared" ref="Q252" si="268">SUM(Q202:Q251)</f>
        <v>0</v>
      </c>
      <c r="R252" s="858"/>
      <c r="S252" s="1034">
        <f>SUM(S202:S251)</f>
        <v>0</v>
      </c>
      <c r="T252" s="1034">
        <f>SUM(T202:T251)</f>
        <v>0</v>
      </c>
      <c r="U252" s="1035">
        <f>SUM(U202:U251)</f>
        <v>0</v>
      </c>
      <c r="V252" s="867"/>
      <c r="AI252" s="993">
        <f>SUM(AI202:AI251)</f>
        <v>0</v>
      </c>
      <c r="AM252" s="39"/>
      <c r="AN252" s="39"/>
    </row>
    <row r="253" spans="3:40" ht="13.7" customHeight="1" x14ac:dyDescent="0.2">
      <c r="C253" s="41"/>
      <c r="D253" s="187"/>
      <c r="E253" s="187"/>
      <c r="F253" s="187"/>
      <c r="G253" s="187"/>
      <c r="H253" s="188"/>
      <c r="I253" s="188"/>
      <c r="J253" s="189"/>
      <c r="K253" s="190"/>
      <c r="L253" s="189"/>
      <c r="M253" s="190"/>
      <c r="N253" s="189"/>
      <c r="O253" s="189"/>
      <c r="P253" s="191"/>
      <c r="Q253" s="191"/>
      <c r="R253" s="189"/>
      <c r="S253" s="191"/>
      <c r="T253" s="192"/>
      <c r="U253" s="191"/>
      <c r="V253" s="193"/>
      <c r="AM253" s="39"/>
      <c r="AN253" s="39"/>
    </row>
    <row r="256" spans="3:40" ht="13.7" customHeight="1" x14ac:dyDescent="0.2">
      <c r="C256" s="39" t="s">
        <v>49</v>
      </c>
      <c r="E256" s="211" t="str">
        <f>tab!G2</f>
        <v>2018/19</v>
      </c>
      <c r="H256" s="1191"/>
      <c r="I256" s="9"/>
      <c r="K256" s="180"/>
      <c r="O256" s="208"/>
      <c r="P256" s="174"/>
      <c r="Q256" s="174"/>
      <c r="S256" s="174"/>
      <c r="T256" s="209"/>
      <c r="U256" s="1065"/>
      <c r="V256" s="210"/>
      <c r="AM256" s="39"/>
      <c r="AN256" s="39"/>
    </row>
    <row r="257" spans="3:40" ht="13.7" customHeight="1" x14ac:dyDescent="0.2">
      <c r="C257" s="39" t="s">
        <v>165</v>
      </c>
      <c r="E257" s="211">
        <f>tab!H3</f>
        <v>43374</v>
      </c>
      <c r="H257" s="1191"/>
      <c r="I257" s="9"/>
      <c r="K257" s="180"/>
      <c r="O257" s="208"/>
      <c r="P257" s="174"/>
      <c r="Q257" s="174"/>
      <c r="S257" s="174"/>
      <c r="T257" s="209"/>
      <c r="U257" s="1065"/>
      <c r="V257" s="210"/>
    </row>
    <row r="258" spans="3:40" ht="13.7" customHeight="1" x14ac:dyDescent="0.2">
      <c r="H258" s="1191"/>
      <c r="I258" s="9"/>
      <c r="K258" s="180"/>
      <c r="O258" s="208"/>
      <c r="P258" s="174"/>
      <c r="Q258" s="174"/>
      <c r="S258" s="174"/>
      <c r="T258" s="209"/>
      <c r="U258" s="1065"/>
      <c r="V258" s="210"/>
    </row>
    <row r="259" spans="3:40" ht="13.7" customHeight="1" x14ac:dyDescent="0.2">
      <c r="C259" s="1017"/>
      <c r="D259" s="1018"/>
      <c r="E259" s="1019"/>
      <c r="F259" s="1020"/>
      <c r="G259" s="1021"/>
      <c r="H259" s="1022"/>
      <c r="I259" s="1023"/>
      <c r="J259" s="1023"/>
      <c r="K259" s="1024"/>
      <c r="L259" s="1023"/>
      <c r="M259" s="1025"/>
      <c r="N259" s="1026"/>
      <c r="O259" s="1027"/>
      <c r="P259" s="1026"/>
      <c r="Q259" s="1026"/>
      <c r="R259" s="1023"/>
      <c r="S259" s="1026"/>
      <c r="T259" s="1028"/>
      <c r="U259" s="1061"/>
      <c r="V259" s="271"/>
    </row>
    <row r="260" spans="3:40" s="218" customFormat="1" ht="13.7" customHeight="1" x14ac:dyDescent="0.2">
      <c r="C260" s="1029"/>
      <c r="D260" s="914" t="s">
        <v>166</v>
      </c>
      <c r="E260" s="923"/>
      <c r="F260" s="923"/>
      <c r="G260" s="923"/>
      <c r="H260" s="917"/>
      <c r="I260" s="924"/>
      <c r="J260" s="924"/>
      <c r="K260" s="924"/>
      <c r="L260" s="924"/>
      <c r="M260" s="914" t="s">
        <v>627</v>
      </c>
      <c r="N260" s="925"/>
      <c r="O260" s="925"/>
      <c r="P260" s="925"/>
      <c r="Q260" s="925"/>
      <c r="R260" s="924"/>
      <c r="S260" s="1237" t="s">
        <v>637</v>
      </c>
      <c r="T260" s="1238"/>
      <c r="U260" s="1239"/>
      <c r="V260" s="156"/>
      <c r="W260" s="159"/>
      <c r="X260" s="159"/>
      <c r="Y260" s="159"/>
      <c r="Z260" s="1006"/>
      <c r="AA260" s="1007"/>
      <c r="AB260" s="994"/>
      <c r="AC260" s="994"/>
      <c r="AD260" s="994"/>
      <c r="AE260" s="994"/>
      <c r="AF260" s="994"/>
      <c r="AG260" s="994"/>
      <c r="AH260" s="994"/>
      <c r="AI260" s="994"/>
      <c r="AM260" s="9"/>
      <c r="AN260" s="862"/>
    </row>
    <row r="261" spans="3:40" ht="13.7" customHeight="1" x14ac:dyDescent="0.2">
      <c r="C261" s="1030"/>
      <c r="D261" s="898" t="s">
        <v>662</v>
      </c>
      <c r="E261" s="898" t="s">
        <v>121</v>
      </c>
      <c r="F261" s="898" t="s">
        <v>168</v>
      </c>
      <c r="G261" s="926" t="s">
        <v>169</v>
      </c>
      <c r="H261" s="1169" t="s">
        <v>170</v>
      </c>
      <c r="I261" s="926" t="s">
        <v>171</v>
      </c>
      <c r="J261" s="926" t="s">
        <v>172</v>
      </c>
      <c r="K261" s="927" t="s">
        <v>173</v>
      </c>
      <c r="L261" s="929"/>
      <c r="M261" s="916" t="s">
        <v>628</v>
      </c>
      <c r="N261" s="916" t="s">
        <v>630</v>
      </c>
      <c r="O261" s="916" t="s">
        <v>632</v>
      </c>
      <c r="P261" s="916" t="s">
        <v>634</v>
      </c>
      <c r="Q261" s="918" t="s">
        <v>636</v>
      </c>
      <c r="R261" s="929"/>
      <c r="S261" s="928" t="s">
        <v>638</v>
      </c>
      <c r="T261" s="928" t="s">
        <v>641</v>
      </c>
      <c r="U261" s="1038" t="s">
        <v>174</v>
      </c>
      <c r="V261" s="162"/>
      <c r="W261" s="165"/>
      <c r="X261" s="165"/>
      <c r="Y261" s="165"/>
      <c r="Z261" s="1008" t="s">
        <v>180</v>
      </c>
      <c r="AA261" s="1009" t="s">
        <v>643</v>
      </c>
      <c r="AB261" s="1010" t="s">
        <v>644</v>
      </c>
      <c r="AC261" s="1010" t="s">
        <v>644</v>
      </c>
      <c r="AD261" s="1010" t="s">
        <v>647</v>
      </c>
      <c r="AE261" s="1010" t="s">
        <v>652</v>
      </c>
      <c r="AF261" s="1010" t="s">
        <v>650</v>
      </c>
      <c r="AG261" s="1010" t="s">
        <v>653</v>
      </c>
      <c r="AH261" s="1010" t="s">
        <v>175</v>
      </c>
      <c r="AI261" s="1011" t="s">
        <v>176</v>
      </c>
    </row>
    <row r="262" spans="3:40" s="196" customFormat="1" ht="13.7" customHeight="1" x14ac:dyDescent="0.2">
      <c r="C262" s="1031"/>
      <c r="D262" s="923"/>
      <c r="E262" s="898"/>
      <c r="F262" s="929"/>
      <c r="G262" s="926" t="s">
        <v>177</v>
      </c>
      <c r="H262" s="1169" t="s">
        <v>178</v>
      </c>
      <c r="I262" s="926"/>
      <c r="J262" s="926"/>
      <c r="K262" s="927" t="s">
        <v>179</v>
      </c>
      <c r="L262" s="929"/>
      <c r="M262" s="916" t="s">
        <v>629</v>
      </c>
      <c r="N262" s="916" t="s">
        <v>631</v>
      </c>
      <c r="O262" s="916" t="s">
        <v>633</v>
      </c>
      <c r="P262" s="916" t="s">
        <v>635</v>
      </c>
      <c r="Q262" s="918" t="s">
        <v>182</v>
      </c>
      <c r="R262" s="929"/>
      <c r="S262" s="928" t="s">
        <v>639</v>
      </c>
      <c r="T262" s="928" t="s">
        <v>640</v>
      </c>
      <c r="U262" s="1038" t="s">
        <v>182</v>
      </c>
      <c r="V262" s="169"/>
      <c r="W262" s="166"/>
      <c r="X262" s="166"/>
      <c r="Y262" s="166"/>
      <c r="Z262" s="1010" t="s">
        <v>642</v>
      </c>
      <c r="AA262" s="1012">
        <f>+tab!$C$156</f>
        <v>0.62</v>
      </c>
      <c r="AB262" s="1010" t="s">
        <v>645</v>
      </c>
      <c r="AC262" s="1010" t="s">
        <v>646</v>
      </c>
      <c r="AD262" s="1010" t="s">
        <v>648</v>
      </c>
      <c r="AE262" s="1010" t="s">
        <v>651</v>
      </c>
      <c r="AF262" s="1010" t="s">
        <v>651</v>
      </c>
      <c r="AG262" s="1010" t="s">
        <v>649</v>
      </c>
      <c r="AH262" s="1010"/>
      <c r="AI262" s="1010" t="s">
        <v>181</v>
      </c>
      <c r="AM262" s="152"/>
      <c r="AN262" s="261"/>
    </row>
    <row r="263" spans="3:40" ht="13.7" customHeight="1" x14ac:dyDescent="0.2">
      <c r="C263" s="1031"/>
      <c r="D263" s="923"/>
      <c r="E263" s="923"/>
      <c r="F263" s="923"/>
      <c r="G263" s="923"/>
      <c r="H263" s="1178"/>
      <c r="I263" s="926"/>
      <c r="J263" s="926"/>
      <c r="K263" s="930"/>
      <c r="L263" s="931"/>
      <c r="M263" s="931"/>
      <c r="N263" s="931"/>
      <c r="O263" s="931"/>
      <c r="P263" s="931"/>
      <c r="Q263" s="931"/>
      <c r="R263" s="931"/>
      <c r="S263" s="932"/>
      <c r="T263" s="932"/>
      <c r="U263" s="1039"/>
      <c r="V263" s="6"/>
      <c r="AD263" s="993"/>
      <c r="AE263" s="993"/>
    </row>
    <row r="264" spans="3:40" ht="13.7" customHeight="1" x14ac:dyDescent="0.2">
      <c r="C264" s="35"/>
      <c r="D264" s="175" t="str">
        <f t="shared" ref="D264:F283" si="269">IF(D202=0,"",D202)</f>
        <v/>
      </c>
      <c r="E264" s="175" t="str">
        <f t="shared" si="269"/>
        <v/>
      </c>
      <c r="F264" s="175" t="str">
        <f t="shared" si="269"/>
        <v/>
      </c>
      <c r="G264" s="38" t="str">
        <f>IF(G202="","",G202+1)</f>
        <v/>
      </c>
      <c r="H264" s="176" t="str">
        <f>IF(H202="","",H202)</f>
        <v/>
      </c>
      <c r="I264" s="38" t="str">
        <f>IF(I202=0,"",I202)</f>
        <v/>
      </c>
      <c r="J264" s="177" t="str">
        <f t="shared" ref="J264:J295" si="270">IF(E264="","",IF(J202+1&gt;VLOOKUP(I264,Schaal2014,22,FALSE),J202,J202+1))</f>
        <v/>
      </c>
      <c r="K264" s="178" t="str">
        <f t="shared" ref="K264:K283" si="271">IF(K202="","",K202)</f>
        <v/>
      </c>
      <c r="L264" s="873"/>
      <c r="M264" s="870">
        <f>IF(M202="","",M202)</f>
        <v>0</v>
      </c>
      <c r="N264" s="870">
        <f>IF(N202="","",N202)</f>
        <v>0</v>
      </c>
      <c r="O264" s="933" t="str">
        <f>IF(K264="","",IF(K264*40&gt;40,40,K264*40))</f>
        <v/>
      </c>
      <c r="P264" s="933"/>
      <c r="Q264" s="933" t="str">
        <f>IF(K264="","",SUM(M264:P264))</f>
        <v/>
      </c>
      <c r="R264" s="873"/>
      <c r="S264" s="934" t="str">
        <f t="shared" ref="S264:S295" si="272">IF(K264="","",(1659*K264-Q264)*AC264)</f>
        <v/>
      </c>
      <c r="T264" s="922" t="str">
        <f>IF(K264="","",(Q264*AD264)+AB264*(AE264+AF264*(1-AG264)))</f>
        <v/>
      </c>
      <c r="U264" s="1040" t="str">
        <f>IF(K264="","",(S264+T264))</f>
        <v/>
      </c>
      <c r="V264" s="169"/>
      <c r="W264" s="180"/>
      <c r="X264" s="180"/>
      <c r="Y264" s="180"/>
      <c r="Z264" s="1013" t="str">
        <f t="shared" ref="Z264:Z295" si="273">IF(I264="","",VLOOKUP(I264,Schaal2014,J264+1,FALSE))</f>
        <v/>
      </c>
      <c r="AA264" s="1014">
        <f>+tab!$C$156</f>
        <v>0.62</v>
      </c>
      <c r="AB264" s="1015" t="e">
        <f>Z264*12/1659</f>
        <v>#VALUE!</v>
      </c>
      <c r="AC264" s="1015" t="e">
        <f>Z264*12*(1+AA264)/1659</f>
        <v>#VALUE!</v>
      </c>
      <c r="AD264" s="1015" t="e">
        <f>AC264-AB264</f>
        <v>#VALUE!</v>
      </c>
      <c r="AE264" s="993" t="e">
        <f t="shared" ref="AE264:AE295" si="274">O264+P264</f>
        <v>#VALUE!</v>
      </c>
      <c r="AF264" s="993">
        <f t="shared" ref="AF264:AF295" si="275">M264+N264</f>
        <v>0</v>
      </c>
      <c r="AG264" s="1016">
        <f>IF(I264&gt;8,tab!C$157,tab!C$160)</f>
        <v>0.5</v>
      </c>
      <c r="AH264" s="993">
        <f t="shared" ref="AH264:AH295" si="276">IF(G264&lt;25,0,IF(G264=25,25,IF(G264&lt;40,0,IF(G264=40,40,IF(G264&gt;=40,0)))))</f>
        <v>0</v>
      </c>
      <c r="AI264" s="993">
        <f t="shared" ref="AI264:AI295" si="277">IF(AH264=25,Z264*1.08*K264/2,IF(AH264=40,Z264*1.08*K264,IF(AH264=0,0)))</f>
        <v>0</v>
      </c>
    </row>
    <row r="265" spans="3:40" ht="13.7" customHeight="1" x14ac:dyDescent="0.2">
      <c r="C265" s="35"/>
      <c r="D265" s="175" t="str">
        <f t="shared" si="269"/>
        <v/>
      </c>
      <c r="E265" s="175" t="str">
        <f t="shared" si="269"/>
        <v/>
      </c>
      <c r="F265" s="175" t="str">
        <f t="shared" si="269"/>
        <v/>
      </c>
      <c r="G265" s="38" t="str">
        <f>IF(G203="","",G203+1)</f>
        <v/>
      </c>
      <c r="H265" s="176" t="str">
        <f t="shared" ref="H265:H313" si="278">IF(H203="","",H203)</f>
        <v/>
      </c>
      <c r="I265" s="38" t="str">
        <f t="shared" ref="I265:I313" si="279">IF(I203=0,"",I203)</f>
        <v/>
      </c>
      <c r="J265" s="177" t="str">
        <f t="shared" si="270"/>
        <v/>
      </c>
      <c r="K265" s="178" t="str">
        <f t="shared" si="271"/>
        <v/>
      </c>
      <c r="L265" s="873"/>
      <c r="M265" s="870">
        <f t="shared" ref="M265:N265" si="280">IF(M203="","",M203)</f>
        <v>0</v>
      </c>
      <c r="N265" s="870">
        <f t="shared" si="280"/>
        <v>0</v>
      </c>
      <c r="O265" s="933" t="str">
        <f t="shared" ref="O265:O313" si="281">IF(K265="","",IF(K265*40&gt;40,40,K265*40))</f>
        <v/>
      </c>
      <c r="P265" s="933"/>
      <c r="Q265" s="933" t="str">
        <f t="shared" ref="Q265:Q313" si="282">IF(K265="","",SUM(M265:P265))</f>
        <v/>
      </c>
      <c r="R265" s="873"/>
      <c r="S265" s="934" t="str">
        <f t="shared" si="272"/>
        <v/>
      </c>
      <c r="T265" s="922" t="str">
        <f t="shared" ref="T265:T313" si="283">IF(K265="","",(Q265*AD265)+AB265*(AE265+AF265*(1-AG265)))</f>
        <v/>
      </c>
      <c r="U265" s="1040" t="str">
        <f t="shared" ref="U265:U313" si="284">IF(K265="","",(S265+T265))</f>
        <v/>
      </c>
      <c r="V265" s="469"/>
      <c r="Z265" s="1013" t="str">
        <f t="shared" si="273"/>
        <v/>
      </c>
      <c r="AA265" s="1014">
        <f>+tab!$C$156</f>
        <v>0.62</v>
      </c>
      <c r="AB265" s="1015" t="e">
        <f t="shared" ref="AB265:AB313" si="285">Z265*12/1659</f>
        <v>#VALUE!</v>
      </c>
      <c r="AC265" s="1015" t="e">
        <f t="shared" ref="AC265:AC313" si="286">Z265*12*(1+AA265)/1659</f>
        <v>#VALUE!</v>
      </c>
      <c r="AD265" s="1015" t="e">
        <f t="shared" ref="AD265:AD313" si="287">AC265-AB265</f>
        <v>#VALUE!</v>
      </c>
      <c r="AE265" s="993" t="e">
        <f t="shared" si="274"/>
        <v>#VALUE!</v>
      </c>
      <c r="AF265" s="993">
        <f t="shared" si="275"/>
        <v>0</v>
      </c>
      <c r="AG265" s="1016">
        <f>IF(I265&gt;8,tab!C$157,tab!C$160)</f>
        <v>0.5</v>
      </c>
      <c r="AH265" s="993">
        <f t="shared" si="276"/>
        <v>0</v>
      </c>
      <c r="AI265" s="993">
        <f t="shared" si="277"/>
        <v>0</v>
      </c>
    </row>
    <row r="266" spans="3:40" ht="13.7" customHeight="1" x14ac:dyDescent="0.2">
      <c r="C266" s="35"/>
      <c r="D266" s="175" t="str">
        <f t="shared" si="269"/>
        <v/>
      </c>
      <c r="E266" s="175" t="str">
        <f t="shared" si="269"/>
        <v/>
      </c>
      <c r="F266" s="175" t="str">
        <f t="shared" si="269"/>
        <v/>
      </c>
      <c r="G266" s="38" t="str">
        <f t="shared" ref="G266:G313" si="288">IF(G204="","",G204+1)</f>
        <v/>
      </c>
      <c r="H266" s="176" t="str">
        <f t="shared" si="278"/>
        <v/>
      </c>
      <c r="I266" s="38" t="str">
        <f t="shared" si="279"/>
        <v/>
      </c>
      <c r="J266" s="177" t="str">
        <f t="shared" si="270"/>
        <v/>
      </c>
      <c r="K266" s="178" t="str">
        <f t="shared" si="271"/>
        <v/>
      </c>
      <c r="L266" s="873"/>
      <c r="M266" s="870">
        <f t="shared" ref="M266:N266" si="289">IF(M204="","",M204)</f>
        <v>0</v>
      </c>
      <c r="N266" s="870">
        <f t="shared" si="289"/>
        <v>0</v>
      </c>
      <c r="O266" s="933" t="str">
        <f t="shared" si="281"/>
        <v/>
      </c>
      <c r="P266" s="933"/>
      <c r="Q266" s="933" t="str">
        <f t="shared" si="282"/>
        <v/>
      </c>
      <c r="R266" s="873"/>
      <c r="S266" s="934" t="str">
        <f t="shared" si="272"/>
        <v/>
      </c>
      <c r="T266" s="922" t="str">
        <f t="shared" si="283"/>
        <v/>
      </c>
      <c r="U266" s="1040" t="str">
        <f t="shared" si="284"/>
        <v/>
      </c>
      <c r="V266" s="469"/>
      <c r="Z266" s="1013" t="str">
        <f t="shared" si="273"/>
        <v/>
      </c>
      <c r="AA266" s="1014">
        <f>+tab!$C$156</f>
        <v>0.62</v>
      </c>
      <c r="AB266" s="1015" t="e">
        <f t="shared" si="285"/>
        <v>#VALUE!</v>
      </c>
      <c r="AC266" s="1015" t="e">
        <f t="shared" si="286"/>
        <v>#VALUE!</v>
      </c>
      <c r="AD266" s="1015" t="e">
        <f t="shared" si="287"/>
        <v>#VALUE!</v>
      </c>
      <c r="AE266" s="993" t="e">
        <f t="shared" si="274"/>
        <v>#VALUE!</v>
      </c>
      <c r="AF266" s="993">
        <f t="shared" si="275"/>
        <v>0</v>
      </c>
      <c r="AG266" s="1016">
        <f>IF(I266&gt;8,tab!C$157,tab!C$160)</f>
        <v>0.5</v>
      </c>
      <c r="AH266" s="993">
        <f t="shared" si="276"/>
        <v>0</v>
      </c>
      <c r="AI266" s="993">
        <f t="shared" si="277"/>
        <v>0</v>
      </c>
    </row>
    <row r="267" spans="3:40" ht="13.7" customHeight="1" x14ac:dyDescent="0.2">
      <c r="C267" s="35"/>
      <c r="D267" s="175" t="str">
        <f t="shared" si="269"/>
        <v/>
      </c>
      <c r="E267" s="175" t="str">
        <f t="shared" si="269"/>
        <v/>
      </c>
      <c r="F267" s="175" t="str">
        <f t="shared" si="269"/>
        <v/>
      </c>
      <c r="G267" s="38" t="str">
        <f t="shared" si="288"/>
        <v/>
      </c>
      <c r="H267" s="176" t="str">
        <f t="shared" si="278"/>
        <v/>
      </c>
      <c r="I267" s="38" t="str">
        <f t="shared" si="279"/>
        <v/>
      </c>
      <c r="J267" s="177" t="str">
        <f t="shared" si="270"/>
        <v/>
      </c>
      <c r="K267" s="178" t="str">
        <f t="shared" si="271"/>
        <v/>
      </c>
      <c r="L267" s="873"/>
      <c r="M267" s="870">
        <f t="shared" ref="M267:N267" si="290">IF(M205="","",M205)</f>
        <v>0</v>
      </c>
      <c r="N267" s="870">
        <f t="shared" si="290"/>
        <v>0</v>
      </c>
      <c r="O267" s="933" t="str">
        <f t="shared" si="281"/>
        <v/>
      </c>
      <c r="P267" s="933"/>
      <c r="Q267" s="933" t="str">
        <f t="shared" si="282"/>
        <v/>
      </c>
      <c r="R267" s="873"/>
      <c r="S267" s="934" t="str">
        <f t="shared" si="272"/>
        <v/>
      </c>
      <c r="T267" s="922" t="str">
        <f t="shared" si="283"/>
        <v/>
      </c>
      <c r="U267" s="1040" t="str">
        <f t="shared" si="284"/>
        <v/>
      </c>
      <c r="V267" s="469"/>
      <c r="Z267" s="1013" t="str">
        <f t="shared" si="273"/>
        <v/>
      </c>
      <c r="AA267" s="1014">
        <f>+tab!$C$156</f>
        <v>0.62</v>
      </c>
      <c r="AB267" s="1015" t="e">
        <f t="shared" si="285"/>
        <v>#VALUE!</v>
      </c>
      <c r="AC267" s="1015" t="e">
        <f t="shared" si="286"/>
        <v>#VALUE!</v>
      </c>
      <c r="AD267" s="1015" t="e">
        <f t="shared" si="287"/>
        <v>#VALUE!</v>
      </c>
      <c r="AE267" s="993" t="e">
        <f t="shared" si="274"/>
        <v>#VALUE!</v>
      </c>
      <c r="AF267" s="993">
        <f t="shared" si="275"/>
        <v>0</v>
      </c>
      <c r="AG267" s="1016">
        <f>IF(I267&gt;8,tab!C$157,tab!C$160)</f>
        <v>0.5</v>
      </c>
      <c r="AH267" s="993">
        <f t="shared" si="276"/>
        <v>0</v>
      </c>
      <c r="AI267" s="993">
        <f t="shared" si="277"/>
        <v>0</v>
      </c>
    </row>
    <row r="268" spans="3:40" ht="13.7" customHeight="1" x14ac:dyDescent="0.2">
      <c r="C268" s="35"/>
      <c r="D268" s="175" t="str">
        <f t="shared" si="269"/>
        <v/>
      </c>
      <c r="E268" s="175" t="str">
        <f t="shared" si="269"/>
        <v/>
      </c>
      <c r="F268" s="175" t="str">
        <f t="shared" si="269"/>
        <v/>
      </c>
      <c r="G268" s="38" t="str">
        <f t="shared" si="288"/>
        <v/>
      </c>
      <c r="H268" s="176" t="str">
        <f t="shared" si="278"/>
        <v/>
      </c>
      <c r="I268" s="38" t="str">
        <f t="shared" si="279"/>
        <v/>
      </c>
      <c r="J268" s="177" t="str">
        <f t="shared" si="270"/>
        <v/>
      </c>
      <c r="K268" s="178" t="str">
        <f t="shared" si="271"/>
        <v/>
      </c>
      <c r="L268" s="873"/>
      <c r="M268" s="870">
        <f t="shared" ref="M268:N268" si="291">IF(M206="","",M206)</f>
        <v>0</v>
      </c>
      <c r="N268" s="870">
        <f t="shared" si="291"/>
        <v>0</v>
      </c>
      <c r="O268" s="933" t="str">
        <f t="shared" si="281"/>
        <v/>
      </c>
      <c r="P268" s="933"/>
      <c r="Q268" s="933" t="str">
        <f t="shared" si="282"/>
        <v/>
      </c>
      <c r="R268" s="873"/>
      <c r="S268" s="934" t="str">
        <f t="shared" si="272"/>
        <v/>
      </c>
      <c r="T268" s="922" t="str">
        <f t="shared" si="283"/>
        <v/>
      </c>
      <c r="U268" s="1040" t="str">
        <f t="shared" si="284"/>
        <v/>
      </c>
      <c r="V268" s="469"/>
      <c r="Z268" s="1013" t="str">
        <f t="shared" si="273"/>
        <v/>
      </c>
      <c r="AA268" s="1014">
        <f>+tab!$C$156</f>
        <v>0.62</v>
      </c>
      <c r="AB268" s="1015" t="e">
        <f t="shared" si="285"/>
        <v>#VALUE!</v>
      </c>
      <c r="AC268" s="1015" t="e">
        <f t="shared" si="286"/>
        <v>#VALUE!</v>
      </c>
      <c r="AD268" s="1015" t="e">
        <f t="shared" si="287"/>
        <v>#VALUE!</v>
      </c>
      <c r="AE268" s="993" t="e">
        <f t="shared" si="274"/>
        <v>#VALUE!</v>
      </c>
      <c r="AF268" s="993">
        <f t="shared" si="275"/>
        <v>0</v>
      </c>
      <c r="AG268" s="1016">
        <f>IF(I268&gt;8,tab!C$157,tab!C$160)</f>
        <v>0.5</v>
      </c>
      <c r="AH268" s="993">
        <f t="shared" si="276"/>
        <v>0</v>
      </c>
      <c r="AI268" s="993">
        <f t="shared" si="277"/>
        <v>0</v>
      </c>
    </row>
    <row r="269" spans="3:40" ht="13.7" customHeight="1" x14ac:dyDescent="0.2">
      <c r="C269" s="35"/>
      <c r="D269" s="175" t="str">
        <f t="shared" si="269"/>
        <v/>
      </c>
      <c r="E269" s="175" t="str">
        <f t="shared" si="269"/>
        <v/>
      </c>
      <c r="F269" s="175" t="str">
        <f t="shared" si="269"/>
        <v/>
      </c>
      <c r="G269" s="38" t="str">
        <f t="shared" si="288"/>
        <v/>
      </c>
      <c r="H269" s="176" t="str">
        <f t="shared" si="278"/>
        <v/>
      </c>
      <c r="I269" s="38" t="str">
        <f t="shared" si="279"/>
        <v/>
      </c>
      <c r="J269" s="177" t="str">
        <f t="shared" si="270"/>
        <v/>
      </c>
      <c r="K269" s="178" t="str">
        <f t="shared" si="271"/>
        <v/>
      </c>
      <c r="L269" s="873"/>
      <c r="M269" s="870">
        <f t="shared" ref="M269:N269" si="292">IF(M207="","",M207)</f>
        <v>0</v>
      </c>
      <c r="N269" s="870">
        <f t="shared" si="292"/>
        <v>0</v>
      </c>
      <c r="O269" s="933" t="str">
        <f t="shared" si="281"/>
        <v/>
      </c>
      <c r="P269" s="933"/>
      <c r="Q269" s="933" t="str">
        <f t="shared" si="282"/>
        <v/>
      </c>
      <c r="R269" s="873"/>
      <c r="S269" s="934" t="str">
        <f t="shared" si="272"/>
        <v/>
      </c>
      <c r="T269" s="922" t="str">
        <f t="shared" si="283"/>
        <v/>
      </c>
      <c r="U269" s="1040" t="str">
        <f t="shared" si="284"/>
        <v/>
      </c>
      <c r="V269" s="469"/>
      <c r="Z269" s="1013" t="str">
        <f t="shared" si="273"/>
        <v/>
      </c>
      <c r="AA269" s="1014">
        <f>+tab!$C$156</f>
        <v>0.62</v>
      </c>
      <c r="AB269" s="1015" t="e">
        <f t="shared" si="285"/>
        <v>#VALUE!</v>
      </c>
      <c r="AC269" s="1015" t="e">
        <f t="shared" si="286"/>
        <v>#VALUE!</v>
      </c>
      <c r="AD269" s="1015" t="e">
        <f t="shared" si="287"/>
        <v>#VALUE!</v>
      </c>
      <c r="AE269" s="993" t="e">
        <f t="shared" si="274"/>
        <v>#VALUE!</v>
      </c>
      <c r="AF269" s="993">
        <f t="shared" si="275"/>
        <v>0</v>
      </c>
      <c r="AG269" s="1016">
        <f>IF(I269&gt;8,tab!C$157,tab!C$160)</f>
        <v>0.5</v>
      </c>
      <c r="AH269" s="993">
        <f t="shared" si="276"/>
        <v>0</v>
      </c>
      <c r="AI269" s="993">
        <f t="shared" si="277"/>
        <v>0</v>
      </c>
    </row>
    <row r="270" spans="3:40" ht="13.7" customHeight="1" x14ac:dyDescent="0.2">
      <c r="C270" s="35"/>
      <c r="D270" s="175" t="str">
        <f t="shared" si="269"/>
        <v/>
      </c>
      <c r="E270" s="175" t="str">
        <f t="shared" si="269"/>
        <v/>
      </c>
      <c r="F270" s="175" t="str">
        <f t="shared" si="269"/>
        <v/>
      </c>
      <c r="G270" s="38" t="str">
        <f t="shared" si="288"/>
        <v/>
      </c>
      <c r="H270" s="176" t="str">
        <f t="shared" si="278"/>
        <v/>
      </c>
      <c r="I270" s="38" t="str">
        <f t="shared" si="279"/>
        <v/>
      </c>
      <c r="J270" s="177" t="str">
        <f t="shared" si="270"/>
        <v/>
      </c>
      <c r="K270" s="178" t="str">
        <f t="shared" si="271"/>
        <v/>
      </c>
      <c r="L270" s="873"/>
      <c r="M270" s="870">
        <f t="shared" ref="M270:N270" si="293">IF(M208="","",M208)</f>
        <v>0</v>
      </c>
      <c r="N270" s="870">
        <f t="shared" si="293"/>
        <v>0</v>
      </c>
      <c r="O270" s="933" t="str">
        <f t="shared" si="281"/>
        <v/>
      </c>
      <c r="P270" s="933"/>
      <c r="Q270" s="933" t="str">
        <f t="shared" si="282"/>
        <v/>
      </c>
      <c r="R270" s="873"/>
      <c r="S270" s="934" t="str">
        <f t="shared" si="272"/>
        <v/>
      </c>
      <c r="T270" s="922" t="str">
        <f t="shared" si="283"/>
        <v/>
      </c>
      <c r="U270" s="1040" t="str">
        <f t="shared" si="284"/>
        <v/>
      </c>
      <c r="V270" s="469"/>
      <c r="Z270" s="1013" t="str">
        <f t="shared" si="273"/>
        <v/>
      </c>
      <c r="AA270" s="1014">
        <f>+tab!$C$156</f>
        <v>0.62</v>
      </c>
      <c r="AB270" s="1015" t="e">
        <f t="shared" si="285"/>
        <v>#VALUE!</v>
      </c>
      <c r="AC270" s="1015" t="e">
        <f t="shared" si="286"/>
        <v>#VALUE!</v>
      </c>
      <c r="AD270" s="1015" t="e">
        <f t="shared" si="287"/>
        <v>#VALUE!</v>
      </c>
      <c r="AE270" s="993" t="e">
        <f t="shared" si="274"/>
        <v>#VALUE!</v>
      </c>
      <c r="AF270" s="993">
        <f t="shared" si="275"/>
        <v>0</v>
      </c>
      <c r="AG270" s="1016">
        <f>IF(I270&gt;8,tab!C$157,tab!C$160)</f>
        <v>0.5</v>
      </c>
      <c r="AH270" s="993">
        <f t="shared" si="276"/>
        <v>0</v>
      </c>
      <c r="AI270" s="993">
        <f t="shared" si="277"/>
        <v>0</v>
      </c>
    </row>
    <row r="271" spans="3:40" ht="13.7" customHeight="1" x14ac:dyDescent="0.2">
      <c r="C271" s="35"/>
      <c r="D271" s="175" t="str">
        <f t="shared" si="269"/>
        <v/>
      </c>
      <c r="E271" s="175" t="str">
        <f t="shared" si="269"/>
        <v/>
      </c>
      <c r="F271" s="175" t="str">
        <f t="shared" si="269"/>
        <v/>
      </c>
      <c r="G271" s="38" t="str">
        <f t="shared" si="288"/>
        <v/>
      </c>
      <c r="H271" s="176" t="str">
        <f t="shared" si="278"/>
        <v/>
      </c>
      <c r="I271" s="38" t="str">
        <f t="shared" si="279"/>
        <v/>
      </c>
      <c r="J271" s="177" t="str">
        <f t="shared" si="270"/>
        <v/>
      </c>
      <c r="K271" s="178" t="str">
        <f t="shared" si="271"/>
        <v/>
      </c>
      <c r="L271" s="873"/>
      <c r="M271" s="870">
        <f t="shared" ref="M271:N271" si="294">IF(M209="","",M209)</f>
        <v>0</v>
      </c>
      <c r="N271" s="870">
        <f t="shared" si="294"/>
        <v>0</v>
      </c>
      <c r="O271" s="933" t="str">
        <f t="shared" si="281"/>
        <v/>
      </c>
      <c r="P271" s="933"/>
      <c r="Q271" s="933" t="str">
        <f t="shared" si="282"/>
        <v/>
      </c>
      <c r="R271" s="873"/>
      <c r="S271" s="934" t="str">
        <f t="shared" si="272"/>
        <v/>
      </c>
      <c r="T271" s="922" t="str">
        <f t="shared" si="283"/>
        <v/>
      </c>
      <c r="U271" s="1040" t="str">
        <f t="shared" si="284"/>
        <v/>
      </c>
      <c r="V271" s="469"/>
      <c r="Z271" s="1013" t="str">
        <f t="shared" si="273"/>
        <v/>
      </c>
      <c r="AA271" s="1014">
        <f>+tab!$C$156</f>
        <v>0.62</v>
      </c>
      <c r="AB271" s="1015" t="e">
        <f t="shared" si="285"/>
        <v>#VALUE!</v>
      </c>
      <c r="AC271" s="1015" t="e">
        <f t="shared" si="286"/>
        <v>#VALUE!</v>
      </c>
      <c r="AD271" s="1015" t="e">
        <f t="shared" si="287"/>
        <v>#VALUE!</v>
      </c>
      <c r="AE271" s="993" t="e">
        <f t="shared" si="274"/>
        <v>#VALUE!</v>
      </c>
      <c r="AF271" s="993">
        <f t="shared" si="275"/>
        <v>0</v>
      </c>
      <c r="AG271" s="1016">
        <f>IF(I271&gt;8,tab!C$157,tab!C$160)</f>
        <v>0.5</v>
      </c>
      <c r="AH271" s="993">
        <f t="shared" si="276"/>
        <v>0</v>
      </c>
      <c r="AI271" s="993">
        <f t="shared" si="277"/>
        <v>0</v>
      </c>
    </row>
    <row r="272" spans="3:40" ht="13.7" customHeight="1" x14ac:dyDescent="0.2">
      <c r="C272" s="35"/>
      <c r="D272" s="175" t="str">
        <f t="shared" si="269"/>
        <v/>
      </c>
      <c r="E272" s="175" t="str">
        <f t="shared" si="269"/>
        <v/>
      </c>
      <c r="F272" s="175" t="str">
        <f t="shared" si="269"/>
        <v/>
      </c>
      <c r="G272" s="38" t="str">
        <f t="shared" si="288"/>
        <v/>
      </c>
      <c r="H272" s="176" t="str">
        <f t="shared" si="278"/>
        <v/>
      </c>
      <c r="I272" s="38" t="str">
        <f t="shared" si="279"/>
        <v/>
      </c>
      <c r="J272" s="177" t="str">
        <f t="shared" si="270"/>
        <v/>
      </c>
      <c r="K272" s="178" t="str">
        <f t="shared" si="271"/>
        <v/>
      </c>
      <c r="L272" s="873"/>
      <c r="M272" s="870">
        <f t="shared" ref="M272:N272" si="295">IF(M210="","",M210)</f>
        <v>0</v>
      </c>
      <c r="N272" s="870">
        <f t="shared" si="295"/>
        <v>0</v>
      </c>
      <c r="O272" s="933" t="str">
        <f t="shared" si="281"/>
        <v/>
      </c>
      <c r="P272" s="933"/>
      <c r="Q272" s="933" t="str">
        <f t="shared" si="282"/>
        <v/>
      </c>
      <c r="R272" s="873"/>
      <c r="S272" s="934" t="str">
        <f t="shared" si="272"/>
        <v/>
      </c>
      <c r="T272" s="922" t="str">
        <f t="shared" si="283"/>
        <v/>
      </c>
      <c r="U272" s="1040" t="str">
        <f t="shared" si="284"/>
        <v/>
      </c>
      <c r="V272" s="469"/>
      <c r="Z272" s="1013" t="str">
        <f t="shared" si="273"/>
        <v/>
      </c>
      <c r="AA272" s="1014">
        <f>+tab!$C$156</f>
        <v>0.62</v>
      </c>
      <c r="AB272" s="1015" t="e">
        <f t="shared" si="285"/>
        <v>#VALUE!</v>
      </c>
      <c r="AC272" s="1015" t="e">
        <f t="shared" si="286"/>
        <v>#VALUE!</v>
      </c>
      <c r="AD272" s="1015" t="e">
        <f t="shared" si="287"/>
        <v>#VALUE!</v>
      </c>
      <c r="AE272" s="993" t="e">
        <f t="shared" si="274"/>
        <v>#VALUE!</v>
      </c>
      <c r="AF272" s="993">
        <f t="shared" si="275"/>
        <v>0</v>
      </c>
      <c r="AG272" s="1016">
        <f>IF(I272&gt;8,tab!C$157,tab!C$160)</f>
        <v>0.5</v>
      </c>
      <c r="AH272" s="993">
        <f t="shared" si="276"/>
        <v>0</v>
      </c>
      <c r="AI272" s="993">
        <f t="shared" si="277"/>
        <v>0</v>
      </c>
    </row>
    <row r="273" spans="3:40" ht="13.7" customHeight="1" x14ac:dyDescent="0.2">
      <c r="C273" s="35"/>
      <c r="D273" s="175" t="str">
        <f t="shared" si="269"/>
        <v/>
      </c>
      <c r="E273" s="175" t="str">
        <f t="shared" si="269"/>
        <v/>
      </c>
      <c r="F273" s="175" t="str">
        <f t="shared" si="269"/>
        <v/>
      </c>
      <c r="G273" s="38" t="str">
        <f t="shared" si="288"/>
        <v/>
      </c>
      <c r="H273" s="176" t="str">
        <f t="shared" si="278"/>
        <v/>
      </c>
      <c r="I273" s="38" t="str">
        <f t="shared" si="279"/>
        <v/>
      </c>
      <c r="J273" s="177" t="str">
        <f t="shared" si="270"/>
        <v/>
      </c>
      <c r="K273" s="178" t="str">
        <f t="shared" si="271"/>
        <v/>
      </c>
      <c r="L273" s="873"/>
      <c r="M273" s="870">
        <f t="shared" ref="M273:N273" si="296">IF(M211="","",M211)</f>
        <v>0</v>
      </c>
      <c r="N273" s="870">
        <f t="shared" si="296"/>
        <v>0</v>
      </c>
      <c r="O273" s="933" t="str">
        <f t="shared" si="281"/>
        <v/>
      </c>
      <c r="P273" s="933"/>
      <c r="Q273" s="933" t="str">
        <f t="shared" si="282"/>
        <v/>
      </c>
      <c r="R273" s="873"/>
      <c r="S273" s="934" t="str">
        <f t="shared" si="272"/>
        <v/>
      </c>
      <c r="T273" s="922" t="str">
        <f t="shared" si="283"/>
        <v/>
      </c>
      <c r="U273" s="1040" t="str">
        <f t="shared" si="284"/>
        <v/>
      </c>
      <c r="V273" s="469"/>
      <c r="Z273" s="1013" t="str">
        <f t="shared" si="273"/>
        <v/>
      </c>
      <c r="AA273" s="1014">
        <f>+tab!$C$156</f>
        <v>0.62</v>
      </c>
      <c r="AB273" s="1015" t="e">
        <f t="shared" si="285"/>
        <v>#VALUE!</v>
      </c>
      <c r="AC273" s="1015" t="e">
        <f t="shared" si="286"/>
        <v>#VALUE!</v>
      </c>
      <c r="AD273" s="1015" t="e">
        <f t="shared" si="287"/>
        <v>#VALUE!</v>
      </c>
      <c r="AE273" s="993" t="e">
        <f t="shared" si="274"/>
        <v>#VALUE!</v>
      </c>
      <c r="AF273" s="993">
        <f t="shared" si="275"/>
        <v>0</v>
      </c>
      <c r="AG273" s="1016">
        <f>IF(I273&gt;8,tab!C$157,tab!C$160)</f>
        <v>0.5</v>
      </c>
      <c r="AH273" s="993">
        <f t="shared" si="276"/>
        <v>0</v>
      </c>
      <c r="AI273" s="993">
        <f t="shared" si="277"/>
        <v>0</v>
      </c>
      <c r="AM273" s="39"/>
      <c r="AN273" s="39"/>
    </row>
    <row r="274" spans="3:40" ht="13.7" customHeight="1" x14ac:dyDescent="0.2">
      <c r="C274" s="35"/>
      <c r="D274" s="175" t="str">
        <f t="shared" si="269"/>
        <v/>
      </c>
      <c r="E274" s="175" t="str">
        <f t="shared" si="269"/>
        <v/>
      </c>
      <c r="F274" s="175" t="str">
        <f t="shared" si="269"/>
        <v/>
      </c>
      <c r="G274" s="38" t="str">
        <f t="shared" si="288"/>
        <v/>
      </c>
      <c r="H274" s="176" t="str">
        <f t="shared" si="278"/>
        <v/>
      </c>
      <c r="I274" s="38" t="str">
        <f t="shared" si="279"/>
        <v/>
      </c>
      <c r="J274" s="177" t="str">
        <f t="shared" si="270"/>
        <v/>
      </c>
      <c r="K274" s="178" t="str">
        <f t="shared" si="271"/>
        <v/>
      </c>
      <c r="L274" s="873"/>
      <c r="M274" s="870">
        <f t="shared" ref="M274:N274" si="297">IF(M212="","",M212)</f>
        <v>0</v>
      </c>
      <c r="N274" s="870">
        <f t="shared" si="297"/>
        <v>0</v>
      </c>
      <c r="O274" s="933" t="str">
        <f t="shared" si="281"/>
        <v/>
      </c>
      <c r="P274" s="933"/>
      <c r="Q274" s="933" t="str">
        <f t="shared" si="282"/>
        <v/>
      </c>
      <c r="R274" s="873"/>
      <c r="S274" s="934" t="str">
        <f t="shared" si="272"/>
        <v/>
      </c>
      <c r="T274" s="922" t="str">
        <f t="shared" si="283"/>
        <v/>
      </c>
      <c r="U274" s="1040" t="str">
        <f t="shared" si="284"/>
        <v/>
      </c>
      <c r="V274" s="469"/>
      <c r="Z274" s="1013" t="str">
        <f t="shared" si="273"/>
        <v/>
      </c>
      <c r="AA274" s="1014">
        <f>+tab!$C$156</f>
        <v>0.62</v>
      </c>
      <c r="AB274" s="1015" t="e">
        <f t="shared" si="285"/>
        <v>#VALUE!</v>
      </c>
      <c r="AC274" s="1015" t="e">
        <f t="shared" si="286"/>
        <v>#VALUE!</v>
      </c>
      <c r="AD274" s="1015" t="e">
        <f t="shared" si="287"/>
        <v>#VALUE!</v>
      </c>
      <c r="AE274" s="993" t="e">
        <f t="shared" si="274"/>
        <v>#VALUE!</v>
      </c>
      <c r="AF274" s="993">
        <f t="shared" si="275"/>
        <v>0</v>
      </c>
      <c r="AG274" s="1016">
        <f>IF(I274&gt;8,tab!C$157,tab!C$160)</f>
        <v>0.5</v>
      </c>
      <c r="AH274" s="993">
        <f t="shared" si="276"/>
        <v>0</v>
      </c>
      <c r="AI274" s="993">
        <f t="shared" si="277"/>
        <v>0</v>
      </c>
      <c r="AM274" s="39"/>
      <c r="AN274" s="39"/>
    </row>
    <row r="275" spans="3:40" ht="13.7" customHeight="1" x14ac:dyDescent="0.2">
      <c r="C275" s="35"/>
      <c r="D275" s="175" t="str">
        <f t="shared" si="269"/>
        <v/>
      </c>
      <c r="E275" s="175" t="str">
        <f t="shared" si="269"/>
        <v/>
      </c>
      <c r="F275" s="175" t="str">
        <f t="shared" si="269"/>
        <v/>
      </c>
      <c r="G275" s="38" t="str">
        <f t="shared" si="288"/>
        <v/>
      </c>
      <c r="H275" s="176" t="str">
        <f t="shared" si="278"/>
        <v/>
      </c>
      <c r="I275" s="38" t="str">
        <f t="shared" si="279"/>
        <v/>
      </c>
      <c r="J275" s="177" t="str">
        <f t="shared" si="270"/>
        <v/>
      </c>
      <c r="K275" s="178" t="str">
        <f t="shared" si="271"/>
        <v/>
      </c>
      <c r="L275" s="873"/>
      <c r="M275" s="870">
        <f t="shared" ref="M275:N275" si="298">IF(M213="","",M213)</f>
        <v>0</v>
      </c>
      <c r="N275" s="870">
        <f t="shared" si="298"/>
        <v>0</v>
      </c>
      <c r="O275" s="933" t="str">
        <f t="shared" si="281"/>
        <v/>
      </c>
      <c r="P275" s="933"/>
      <c r="Q275" s="933" t="str">
        <f t="shared" si="282"/>
        <v/>
      </c>
      <c r="R275" s="873"/>
      <c r="S275" s="934" t="str">
        <f t="shared" si="272"/>
        <v/>
      </c>
      <c r="T275" s="922" t="str">
        <f t="shared" si="283"/>
        <v/>
      </c>
      <c r="U275" s="1040" t="str">
        <f t="shared" si="284"/>
        <v/>
      </c>
      <c r="V275" s="469"/>
      <c r="Z275" s="1013" t="str">
        <f t="shared" si="273"/>
        <v/>
      </c>
      <c r="AA275" s="1014">
        <f>+tab!$C$156</f>
        <v>0.62</v>
      </c>
      <c r="AB275" s="1015" t="e">
        <f t="shared" si="285"/>
        <v>#VALUE!</v>
      </c>
      <c r="AC275" s="1015" t="e">
        <f t="shared" si="286"/>
        <v>#VALUE!</v>
      </c>
      <c r="AD275" s="1015" t="e">
        <f t="shared" si="287"/>
        <v>#VALUE!</v>
      </c>
      <c r="AE275" s="993" t="e">
        <f t="shared" si="274"/>
        <v>#VALUE!</v>
      </c>
      <c r="AF275" s="993">
        <f t="shared" si="275"/>
        <v>0</v>
      </c>
      <c r="AG275" s="1016">
        <f>IF(I275&gt;8,tab!C$157,tab!C$160)</f>
        <v>0.5</v>
      </c>
      <c r="AH275" s="993">
        <f t="shared" si="276"/>
        <v>0</v>
      </c>
      <c r="AI275" s="993">
        <f t="shared" si="277"/>
        <v>0</v>
      </c>
      <c r="AM275" s="39"/>
      <c r="AN275" s="39"/>
    </row>
    <row r="276" spans="3:40" ht="13.7" customHeight="1" x14ac:dyDescent="0.2">
      <c r="C276" s="35"/>
      <c r="D276" s="175" t="str">
        <f t="shared" si="269"/>
        <v/>
      </c>
      <c r="E276" s="175" t="str">
        <f t="shared" si="269"/>
        <v/>
      </c>
      <c r="F276" s="175" t="str">
        <f t="shared" si="269"/>
        <v/>
      </c>
      <c r="G276" s="38" t="str">
        <f t="shared" si="288"/>
        <v/>
      </c>
      <c r="H276" s="176" t="str">
        <f t="shared" si="278"/>
        <v/>
      </c>
      <c r="I276" s="38" t="str">
        <f t="shared" si="279"/>
        <v/>
      </c>
      <c r="J276" s="177" t="str">
        <f t="shared" si="270"/>
        <v/>
      </c>
      <c r="K276" s="178" t="str">
        <f t="shared" si="271"/>
        <v/>
      </c>
      <c r="L276" s="873"/>
      <c r="M276" s="870">
        <f t="shared" ref="M276:N276" si="299">IF(M214="","",M214)</f>
        <v>0</v>
      </c>
      <c r="N276" s="870">
        <f t="shared" si="299"/>
        <v>0</v>
      </c>
      <c r="O276" s="933" t="str">
        <f t="shared" si="281"/>
        <v/>
      </c>
      <c r="P276" s="933"/>
      <c r="Q276" s="933" t="str">
        <f t="shared" si="282"/>
        <v/>
      </c>
      <c r="R276" s="873"/>
      <c r="S276" s="934" t="str">
        <f t="shared" si="272"/>
        <v/>
      </c>
      <c r="T276" s="922" t="str">
        <f t="shared" si="283"/>
        <v/>
      </c>
      <c r="U276" s="1040" t="str">
        <f t="shared" si="284"/>
        <v/>
      </c>
      <c r="V276" s="469"/>
      <c r="Z276" s="1013" t="str">
        <f t="shared" si="273"/>
        <v/>
      </c>
      <c r="AA276" s="1014">
        <f>+tab!$C$156</f>
        <v>0.62</v>
      </c>
      <c r="AB276" s="1015" t="e">
        <f t="shared" si="285"/>
        <v>#VALUE!</v>
      </c>
      <c r="AC276" s="1015" t="e">
        <f t="shared" si="286"/>
        <v>#VALUE!</v>
      </c>
      <c r="AD276" s="1015" t="e">
        <f t="shared" si="287"/>
        <v>#VALUE!</v>
      </c>
      <c r="AE276" s="993" t="e">
        <f t="shared" si="274"/>
        <v>#VALUE!</v>
      </c>
      <c r="AF276" s="993">
        <f t="shared" si="275"/>
        <v>0</v>
      </c>
      <c r="AG276" s="1016">
        <f>IF(I276&gt;8,tab!C$157,tab!C$160)</f>
        <v>0.5</v>
      </c>
      <c r="AH276" s="993">
        <f t="shared" si="276"/>
        <v>0</v>
      </c>
      <c r="AI276" s="993">
        <f t="shared" si="277"/>
        <v>0</v>
      </c>
      <c r="AM276" s="39"/>
      <c r="AN276" s="39"/>
    </row>
    <row r="277" spans="3:40" ht="13.7" customHeight="1" x14ac:dyDescent="0.2">
      <c r="C277" s="35"/>
      <c r="D277" s="175" t="str">
        <f t="shared" si="269"/>
        <v/>
      </c>
      <c r="E277" s="175" t="str">
        <f t="shared" si="269"/>
        <v/>
      </c>
      <c r="F277" s="175" t="str">
        <f t="shared" si="269"/>
        <v/>
      </c>
      <c r="G277" s="38" t="str">
        <f t="shared" si="288"/>
        <v/>
      </c>
      <c r="H277" s="176" t="str">
        <f t="shared" si="278"/>
        <v/>
      </c>
      <c r="I277" s="38" t="str">
        <f t="shared" si="279"/>
        <v/>
      </c>
      <c r="J277" s="177" t="str">
        <f t="shared" si="270"/>
        <v/>
      </c>
      <c r="K277" s="178" t="str">
        <f t="shared" si="271"/>
        <v/>
      </c>
      <c r="L277" s="873"/>
      <c r="M277" s="870">
        <f t="shared" ref="M277:N277" si="300">IF(M215="","",M215)</f>
        <v>0</v>
      </c>
      <c r="N277" s="870">
        <f t="shared" si="300"/>
        <v>0</v>
      </c>
      <c r="O277" s="933" t="str">
        <f t="shared" si="281"/>
        <v/>
      </c>
      <c r="P277" s="933"/>
      <c r="Q277" s="933" t="str">
        <f t="shared" si="282"/>
        <v/>
      </c>
      <c r="R277" s="873"/>
      <c r="S277" s="934" t="str">
        <f t="shared" si="272"/>
        <v/>
      </c>
      <c r="T277" s="922" t="str">
        <f t="shared" si="283"/>
        <v/>
      </c>
      <c r="U277" s="1040" t="str">
        <f t="shared" si="284"/>
        <v/>
      </c>
      <c r="V277" s="469"/>
      <c r="Z277" s="1013" t="str">
        <f t="shared" si="273"/>
        <v/>
      </c>
      <c r="AA277" s="1014">
        <f>+tab!$C$156</f>
        <v>0.62</v>
      </c>
      <c r="AB277" s="1015" t="e">
        <f t="shared" si="285"/>
        <v>#VALUE!</v>
      </c>
      <c r="AC277" s="1015" t="e">
        <f t="shared" si="286"/>
        <v>#VALUE!</v>
      </c>
      <c r="AD277" s="1015" t="e">
        <f t="shared" si="287"/>
        <v>#VALUE!</v>
      </c>
      <c r="AE277" s="993" t="e">
        <f t="shared" si="274"/>
        <v>#VALUE!</v>
      </c>
      <c r="AF277" s="993">
        <f t="shared" si="275"/>
        <v>0</v>
      </c>
      <c r="AG277" s="1016">
        <f>IF(I277&gt;8,tab!C$157,tab!C$160)</f>
        <v>0.5</v>
      </c>
      <c r="AH277" s="993">
        <f t="shared" si="276"/>
        <v>0</v>
      </c>
      <c r="AI277" s="993">
        <f t="shared" si="277"/>
        <v>0</v>
      </c>
      <c r="AM277" s="39"/>
      <c r="AN277" s="39"/>
    </row>
    <row r="278" spans="3:40" ht="13.7" customHeight="1" x14ac:dyDescent="0.2">
      <c r="C278" s="35"/>
      <c r="D278" s="175" t="str">
        <f t="shared" si="269"/>
        <v/>
      </c>
      <c r="E278" s="175" t="str">
        <f t="shared" si="269"/>
        <v/>
      </c>
      <c r="F278" s="175" t="str">
        <f t="shared" si="269"/>
        <v/>
      </c>
      <c r="G278" s="38" t="str">
        <f t="shared" si="288"/>
        <v/>
      </c>
      <c r="H278" s="176" t="str">
        <f t="shared" si="278"/>
        <v/>
      </c>
      <c r="I278" s="38" t="str">
        <f t="shared" si="279"/>
        <v/>
      </c>
      <c r="J278" s="177" t="str">
        <f t="shared" si="270"/>
        <v/>
      </c>
      <c r="K278" s="178" t="str">
        <f t="shared" si="271"/>
        <v/>
      </c>
      <c r="L278" s="873"/>
      <c r="M278" s="870">
        <f t="shared" ref="M278:N278" si="301">IF(M216="","",M216)</f>
        <v>0</v>
      </c>
      <c r="N278" s="870">
        <f t="shared" si="301"/>
        <v>0</v>
      </c>
      <c r="O278" s="933" t="str">
        <f t="shared" si="281"/>
        <v/>
      </c>
      <c r="P278" s="933"/>
      <c r="Q278" s="933" t="str">
        <f t="shared" si="282"/>
        <v/>
      </c>
      <c r="R278" s="873"/>
      <c r="S278" s="934" t="str">
        <f t="shared" si="272"/>
        <v/>
      </c>
      <c r="T278" s="922" t="str">
        <f t="shared" si="283"/>
        <v/>
      </c>
      <c r="U278" s="1040" t="str">
        <f t="shared" si="284"/>
        <v/>
      </c>
      <c r="V278" s="469"/>
      <c r="Z278" s="1013" t="str">
        <f t="shared" si="273"/>
        <v/>
      </c>
      <c r="AA278" s="1014">
        <f>+tab!$C$156</f>
        <v>0.62</v>
      </c>
      <c r="AB278" s="1015" t="e">
        <f t="shared" si="285"/>
        <v>#VALUE!</v>
      </c>
      <c r="AC278" s="1015" t="e">
        <f t="shared" si="286"/>
        <v>#VALUE!</v>
      </c>
      <c r="AD278" s="1015" t="e">
        <f t="shared" si="287"/>
        <v>#VALUE!</v>
      </c>
      <c r="AE278" s="993" t="e">
        <f t="shared" si="274"/>
        <v>#VALUE!</v>
      </c>
      <c r="AF278" s="993">
        <f t="shared" si="275"/>
        <v>0</v>
      </c>
      <c r="AG278" s="1016">
        <f>IF(I278&gt;8,tab!C$157,tab!C$160)</f>
        <v>0.5</v>
      </c>
      <c r="AH278" s="993">
        <f t="shared" si="276"/>
        <v>0</v>
      </c>
      <c r="AI278" s="993">
        <f t="shared" si="277"/>
        <v>0</v>
      </c>
      <c r="AM278" s="39"/>
      <c r="AN278" s="39"/>
    </row>
    <row r="279" spans="3:40" ht="13.7" customHeight="1" x14ac:dyDescent="0.2">
      <c r="C279" s="35"/>
      <c r="D279" s="175" t="str">
        <f t="shared" si="269"/>
        <v/>
      </c>
      <c r="E279" s="175" t="str">
        <f t="shared" si="269"/>
        <v/>
      </c>
      <c r="F279" s="175" t="str">
        <f t="shared" si="269"/>
        <v/>
      </c>
      <c r="G279" s="38" t="str">
        <f t="shared" si="288"/>
        <v/>
      </c>
      <c r="H279" s="176" t="str">
        <f t="shared" si="278"/>
        <v/>
      </c>
      <c r="I279" s="38" t="str">
        <f t="shared" si="279"/>
        <v/>
      </c>
      <c r="J279" s="177" t="str">
        <f t="shared" si="270"/>
        <v/>
      </c>
      <c r="K279" s="178" t="str">
        <f t="shared" si="271"/>
        <v/>
      </c>
      <c r="L279" s="873"/>
      <c r="M279" s="870">
        <f t="shared" ref="M279:N279" si="302">IF(M217="","",M217)</f>
        <v>0</v>
      </c>
      <c r="N279" s="870">
        <f t="shared" si="302"/>
        <v>0</v>
      </c>
      <c r="O279" s="933" t="str">
        <f t="shared" si="281"/>
        <v/>
      </c>
      <c r="P279" s="933"/>
      <c r="Q279" s="933" t="str">
        <f t="shared" si="282"/>
        <v/>
      </c>
      <c r="R279" s="873"/>
      <c r="S279" s="934" t="str">
        <f t="shared" si="272"/>
        <v/>
      </c>
      <c r="T279" s="922" t="str">
        <f t="shared" si="283"/>
        <v/>
      </c>
      <c r="U279" s="1040" t="str">
        <f t="shared" si="284"/>
        <v/>
      </c>
      <c r="V279" s="469"/>
      <c r="Z279" s="1013" t="str">
        <f t="shared" si="273"/>
        <v/>
      </c>
      <c r="AA279" s="1014">
        <f>+tab!$C$156</f>
        <v>0.62</v>
      </c>
      <c r="AB279" s="1015" t="e">
        <f t="shared" si="285"/>
        <v>#VALUE!</v>
      </c>
      <c r="AC279" s="1015" t="e">
        <f t="shared" si="286"/>
        <v>#VALUE!</v>
      </c>
      <c r="AD279" s="1015" t="e">
        <f t="shared" si="287"/>
        <v>#VALUE!</v>
      </c>
      <c r="AE279" s="993" t="e">
        <f t="shared" si="274"/>
        <v>#VALUE!</v>
      </c>
      <c r="AF279" s="993">
        <f t="shared" si="275"/>
        <v>0</v>
      </c>
      <c r="AG279" s="1016">
        <f>IF(I279&gt;8,tab!C$157,tab!C$160)</f>
        <v>0.5</v>
      </c>
      <c r="AH279" s="993">
        <f t="shared" si="276"/>
        <v>0</v>
      </c>
      <c r="AI279" s="993">
        <f t="shared" si="277"/>
        <v>0</v>
      </c>
      <c r="AM279" s="39"/>
      <c r="AN279" s="39"/>
    </row>
    <row r="280" spans="3:40" ht="13.7" customHeight="1" x14ac:dyDescent="0.2">
      <c r="C280" s="35"/>
      <c r="D280" s="175" t="str">
        <f t="shared" si="269"/>
        <v/>
      </c>
      <c r="E280" s="175" t="str">
        <f t="shared" si="269"/>
        <v/>
      </c>
      <c r="F280" s="175" t="str">
        <f t="shared" si="269"/>
        <v/>
      </c>
      <c r="G280" s="38" t="str">
        <f t="shared" si="288"/>
        <v/>
      </c>
      <c r="H280" s="176" t="str">
        <f t="shared" si="278"/>
        <v/>
      </c>
      <c r="I280" s="38" t="str">
        <f t="shared" si="279"/>
        <v/>
      </c>
      <c r="J280" s="177" t="str">
        <f t="shared" si="270"/>
        <v/>
      </c>
      <c r="K280" s="178" t="str">
        <f t="shared" si="271"/>
        <v/>
      </c>
      <c r="L280" s="873"/>
      <c r="M280" s="870">
        <f t="shared" ref="M280:N280" si="303">IF(M218="","",M218)</f>
        <v>0</v>
      </c>
      <c r="N280" s="870">
        <f t="shared" si="303"/>
        <v>0</v>
      </c>
      <c r="O280" s="933" t="str">
        <f t="shared" si="281"/>
        <v/>
      </c>
      <c r="P280" s="933"/>
      <c r="Q280" s="933" t="str">
        <f t="shared" si="282"/>
        <v/>
      </c>
      <c r="R280" s="873"/>
      <c r="S280" s="934" t="str">
        <f t="shared" si="272"/>
        <v/>
      </c>
      <c r="T280" s="922" t="str">
        <f t="shared" si="283"/>
        <v/>
      </c>
      <c r="U280" s="1040" t="str">
        <f t="shared" si="284"/>
        <v/>
      </c>
      <c r="V280" s="469"/>
      <c r="Z280" s="1013" t="str">
        <f t="shared" si="273"/>
        <v/>
      </c>
      <c r="AA280" s="1014">
        <f>+tab!$C$156</f>
        <v>0.62</v>
      </c>
      <c r="AB280" s="1015" t="e">
        <f t="shared" si="285"/>
        <v>#VALUE!</v>
      </c>
      <c r="AC280" s="1015" t="e">
        <f t="shared" si="286"/>
        <v>#VALUE!</v>
      </c>
      <c r="AD280" s="1015" t="e">
        <f t="shared" si="287"/>
        <v>#VALUE!</v>
      </c>
      <c r="AE280" s="993" t="e">
        <f t="shared" si="274"/>
        <v>#VALUE!</v>
      </c>
      <c r="AF280" s="993">
        <f t="shared" si="275"/>
        <v>0</v>
      </c>
      <c r="AG280" s="1016">
        <f>IF(I280&gt;8,tab!C$157,tab!C$160)</f>
        <v>0.5</v>
      </c>
      <c r="AH280" s="993">
        <f t="shared" si="276"/>
        <v>0</v>
      </c>
      <c r="AI280" s="993">
        <f t="shared" si="277"/>
        <v>0</v>
      </c>
      <c r="AM280" s="39"/>
      <c r="AN280" s="39"/>
    </row>
    <row r="281" spans="3:40" ht="13.7" customHeight="1" x14ac:dyDescent="0.2">
      <c r="C281" s="35"/>
      <c r="D281" s="175" t="str">
        <f t="shared" si="269"/>
        <v/>
      </c>
      <c r="E281" s="175" t="str">
        <f t="shared" si="269"/>
        <v/>
      </c>
      <c r="F281" s="175" t="str">
        <f t="shared" si="269"/>
        <v/>
      </c>
      <c r="G281" s="38" t="str">
        <f t="shared" si="288"/>
        <v/>
      </c>
      <c r="H281" s="176" t="str">
        <f t="shared" si="278"/>
        <v/>
      </c>
      <c r="I281" s="38" t="str">
        <f t="shared" si="279"/>
        <v/>
      </c>
      <c r="J281" s="177" t="str">
        <f t="shared" si="270"/>
        <v/>
      </c>
      <c r="K281" s="178" t="str">
        <f t="shared" si="271"/>
        <v/>
      </c>
      <c r="L281" s="873"/>
      <c r="M281" s="870">
        <f t="shared" ref="M281:N281" si="304">IF(M219="","",M219)</f>
        <v>0</v>
      </c>
      <c r="N281" s="870">
        <f t="shared" si="304"/>
        <v>0</v>
      </c>
      <c r="O281" s="933" t="str">
        <f t="shared" si="281"/>
        <v/>
      </c>
      <c r="P281" s="933"/>
      <c r="Q281" s="933" t="str">
        <f t="shared" si="282"/>
        <v/>
      </c>
      <c r="R281" s="873"/>
      <c r="S281" s="934" t="str">
        <f t="shared" si="272"/>
        <v/>
      </c>
      <c r="T281" s="922" t="str">
        <f t="shared" si="283"/>
        <v/>
      </c>
      <c r="U281" s="1040" t="str">
        <f t="shared" si="284"/>
        <v/>
      </c>
      <c r="V281" s="469"/>
      <c r="Z281" s="1013" t="str">
        <f t="shared" si="273"/>
        <v/>
      </c>
      <c r="AA281" s="1014">
        <f>+tab!$C$156</f>
        <v>0.62</v>
      </c>
      <c r="AB281" s="1015" t="e">
        <f t="shared" si="285"/>
        <v>#VALUE!</v>
      </c>
      <c r="AC281" s="1015" t="e">
        <f t="shared" si="286"/>
        <v>#VALUE!</v>
      </c>
      <c r="AD281" s="1015" t="e">
        <f t="shared" si="287"/>
        <v>#VALUE!</v>
      </c>
      <c r="AE281" s="993" t="e">
        <f t="shared" si="274"/>
        <v>#VALUE!</v>
      </c>
      <c r="AF281" s="993">
        <f t="shared" si="275"/>
        <v>0</v>
      </c>
      <c r="AG281" s="1016">
        <f>IF(I281&gt;8,tab!C$157,tab!C$160)</f>
        <v>0.5</v>
      </c>
      <c r="AH281" s="993">
        <f t="shared" si="276"/>
        <v>0</v>
      </c>
      <c r="AI281" s="993">
        <f t="shared" si="277"/>
        <v>0</v>
      </c>
      <c r="AM281" s="39"/>
      <c r="AN281" s="39"/>
    </row>
    <row r="282" spans="3:40" ht="13.7" customHeight="1" x14ac:dyDescent="0.2">
      <c r="C282" s="35"/>
      <c r="D282" s="175" t="str">
        <f t="shared" si="269"/>
        <v/>
      </c>
      <c r="E282" s="175" t="str">
        <f t="shared" si="269"/>
        <v/>
      </c>
      <c r="F282" s="175" t="str">
        <f t="shared" si="269"/>
        <v/>
      </c>
      <c r="G282" s="38" t="str">
        <f t="shared" si="288"/>
        <v/>
      </c>
      <c r="H282" s="176" t="str">
        <f t="shared" si="278"/>
        <v/>
      </c>
      <c r="I282" s="38" t="str">
        <f t="shared" si="279"/>
        <v/>
      </c>
      <c r="J282" s="177" t="str">
        <f t="shared" si="270"/>
        <v/>
      </c>
      <c r="K282" s="178" t="str">
        <f t="shared" si="271"/>
        <v/>
      </c>
      <c r="L282" s="873"/>
      <c r="M282" s="870">
        <f t="shared" ref="M282:N282" si="305">IF(M220="","",M220)</f>
        <v>0</v>
      </c>
      <c r="N282" s="870">
        <f t="shared" si="305"/>
        <v>0</v>
      </c>
      <c r="O282" s="933" t="str">
        <f t="shared" si="281"/>
        <v/>
      </c>
      <c r="P282" s="933"/>
      <c r="Q282" s="933" t="str">
        <f t="shared" si="282"/>
        <v/>
      </c>
      <c r="R282" s="873"/>
      <c r="S282" s="934" t="str">
        <f t="shared" si="272"/>
        <v/>
      </c>
      <c r="T282" s="922" t="str">
        <f t="shared" si="283"/>
        <v/>
      </c>
      <c r="U282" s="1040" t="str">
        <f t="shared" si="284"/>
        <v/>
      </c>
      <c r="V282" s="469"/>
      <c r="Z282" s="1013" t="str">
        <f t="shared" si="273"/>
        <v/>
      </c>
      <c r="AA282" s="1014">
        <f>+tab!$C$156</f>
        <v>0.62</v>
      </c>
      <c r="AB282" s="1015" t="e">
        <f t="shared" si="285"/>
        <v>#VALUE!</v>
      </c>
      <c r="AC282" s="1015" t="e">
        <f t="shared" si="286"/>
        <v>#VALUE!</v>
      </c>
      <c r="AD282" s="1015" t="e">
        <f t="shared" si="287"/>
        <v>#VALUE!</v>
      </c>
      <c r="AE282" s="993" t="e">
        <f t="shared" si="274"/>
        <v>#VALUE!</v>
      </c>
      <c r="AF282" s="993">
        <f t="shared" si="275"/>
        <v>0</v>
      </c>
      <c r="AG282" s="1016">
        <f>IF(I282&gt;8,tab!C$157,tab!C$160)</f>
        <v>0.5</v>
      </c>
      <c r="AH282" s="993">
        <f t="shared" si="276"/>
        <v>0</v>
      </c>
      <c r="AI282" s="993">
        <f t="shared" si="277"/>
        <v>0</v>
      </c>
      <c r="AM282" s="39"/>
      <c r="AN282" s="39"/>
    </row>
    <row r="283" spans="3:40" ht="13.7" customHeight="1" x14ac:dyDescent="0.2">
      <c r="C283" s="35"/>
      <c r="D283" s="175" t="str">
        <f t="shared" si="269"/>
        <v/>
      </c>
      <c r="E283" s="175" t="str">
        <f t="shared" si="269"/>
        <v/>
      </c>
      <c r="F283" s="175" t="str">
        <f t="shared" si="269"/>
        <v/>
      </c>
      <c r="G283" s="38" t="str">
        <f t="shared" si="288"/>
        <v/>
      </c>
      <c r="H283" s="176" t="str">
        <f t="shared" si="278"/>
        <v/>
      </c>
      <c r="I283" s="38" t="str">
        <f t="shared" si="279"/>
        <v/>
      </c>
      <c r="J283" s="177" t="str">
        <f t="shared" si="270"/>
        <v/>
      </c>
      <c r="K283" s="178" t="str">
        <f t="shared" si="271"/>
        <v/>
      </c>
      <c r="L283" s="873"/>
      <c r="M283" s="870">
        <f t="shared" ref="M283:N283" si="306">IF(M221="","",M221)</f>
        <v>0</v>
      </c>
      <c r="N283" s="870">
        <f t="shared" si="306"/>
        <v>0</v>
      </c>
      <c r="O283" s="933" t="str">
        <f t="shared" si="281"/>
        <v/>
      </c>
      <c r="P283" s="933"/>
      <c r="Q283" s="933" t="str">
        <f t="shared" si="282"/>
        <v/>
      </c>
      <c r="R283" s="873"/>
      <c r="S283" s="934" t="str">
        <f t="shared" si="272"/>
        <v/>
      </c>
      <c r="T283" s="922" t="str">
        <f t="shared" si="283"/>
        <v/>
      </c>
      <c r="U283" s="1040" t="str">
        <f t="shared" si="284"/>
        <v/>
      </c>
      <c r="V283" s="469"/>
      <c r="Z283" s="1013" t="str">
        <f t="shared" si="273"/>
        <v/>
      </c>
      <c r="AA283" s="1014">
        <f>+tab!$C$156</f>
        <v>0.62</v>
      </c>
      <c r="AB283" s="1015" t="e">
        <f t="shared" si="285"/>
        <v>#VALUE!</v>
      </c>
      <c r="AC283" s="1015" t="e">
        <f t="shared" si="286"/>
        <v>#VALUE!</v>
      </c>
      <c r="AD283" s="1015" t="e">
        <f t="shared" si="287"/>
        <v>#VALUE!</v>
      </c>
      <c r="AE283" s="993" t="e">
        <f t="shared" si="274"/>
        <v>#VALUE!</v>
      </c>
      <c r="AF283" s="993">
        <f t="shared" si="275"/>
        <v>0</v>
      </c>
      <c r="AG283" s="1016">
        <f>IF(I283&gt;8,tab!C$157,tab!C$160)</f>
        <v>0.5</v>
      </c>
      <c r="AH283" s="993">
        <f t="shared" si="276"/>
        <v>0</v>
      </c>
      <c r="AI283" s="993">
        <f t="shared" si="277"/>
        <v>0</v>
      </c>
      <c r="AM283" s="39"/>
      <c r="AN283" s="39"/>
    </row>
    <row r="284" spans="3:40" ht="13.7" customHeight="1" x14ac:dyDescent="0.2">
      <c r="C284" s="35"/>
      <c r="D284" s="175" t="str">
        <f t="shared" ref="D284:F303" si="307">IF(D222=0,"",D222)</f>
        <v/>
      </c>
      <c r="E284" s="175" t="str">
        <f t="shared" si="307"/>
        <v/>
      </c>
      <c r="F284" s="175" t="str">
        <f t="shared" si="307"/>
        <v/>
      </c>
      <c r="G284" s="38" t="str">
        <f t="shared" si="288"/>
        <v/>
      </c>
      <c r="H284" s="176" t="str">
        <f t="shared" si="278"/>
        <v/>
      </c>
      <c r="I284" s="38" t="str">
        <f t="shared" si="279"/>
        <v/>
      </c>
      <c r="J284" s="177" t="str">
        <f t="shared" si="270"/>
        <v/>
      </c>
      <c r="K284" s="178" t="str">
        <f t="shared" ref="K284:K303" si="308">IF(K222="","",K222)</f>
        <v/>
      </c>
      <c r="L284" s="873"/>
      <c r="M284" s="870">
        <f t="shared" ref="M284:N284" si="309">IF(M222="","",M222)</f>
        <v>0</v>
      </c>
      <c r="N284" s="870">
        <f t="shared" si="309"/>
        <v>0</v>
      </c>
      <c r="O284" s="933" t="str">
        <f t="shared" si="281"/>
        <v/>
      </c>
      <c r="P284" s="933"/>
      <c r="Q284" s="933" t="str">
        <f t="shared" si="282"/>
        <v/>
      </c>
      <c r="R284" s="873"/>
      <c r="S284" s="934" t="str">
        <f t="shared" si="272"/>
        <v/>
      </c>
      <c r="T284" s="922" t="str">
        <f t="shared" si="283"/>
        <v/>
      </c>
      <c r="U284" s="1040" t="str">
        <f t="shared" si="284"/>
        <v/>
      </c>
      <c r="V284" s="469"/>
      <c r="Z284" s="1013" t="str">
        <f t="shared" si="273"/>
        <v/>
      </c>
      <c r="AA284" s="1014">
        <f>+tab!$C$156</f>
        <v>0.62</v>
      </c>
      <c r="AB284" s="1015" t="e">
        <f t="shared" si="285"/>
        <v>#VALUE!</v>
      </c>
      <c r="AC284" s="1015" t="e">
        <f t="shared" si="286"/>
        <v>#VALUE!</v>
      </c>
      <c r="AD284" s="1015" t="e">
        <f t="shared" si="287"/>
        <v>#VALUE!</v>
      </c>
      <c r="AE284" s="993" t="e">
        <f t="shared" si="274"/>
        <v>#VALUE!</v>
      </c>
      <c r="AF284" s="993">
        <f t="shared" si="275"/>
        <v>0</v>
      </c>
      <c r="AG284" s="1016">
        <f>IF(I284&gt;8,tab!C$157,tab!C$160)</f>
        <v>0.5</v>
      </c>
      <c r="AH284" s="993">
        <f t="shared" si="276"/>
        <v>0</v>
      </c>
      <c r="AI284" s="993">
        <f t="shared" si="277"/>
        <v>0</v>
      </c>
      <c r="AM284" s="39"/>
      <c r="AN284" s="39"/>
    </row>
    <row r="285" spans="3:40" ht="13.7" customHeight="1" x14ac:dyDescent="0.2">
      <c r="C285" s="35"/>
      <c r="D285" s="175" t="str">
        <f t="shared" si="307"/>
        <v/>
      </c>
      <c r="E285" s="175" t="str">
        <f t="shared" si="307"/>
        <v/>
      </c>
      <c r="F285" s="175" t="str">
        <f t="shared" si="307"/>
        <v/>
      </c>
      <c r="G285" s="38" t="str">
        <f t="shared" si="288"/>
        <v/>
      </c>
      <c r="H285" s="176" t="str">
        <f t="shared" si="278"/>
        <v/>
      </c>
      <c r="I285" s="38" t="str">
        <f t="shared" si="279"/>
        <v/>
      </c>
      <c r="J285" s="177" t="str">
        <f t="shared" si="270"/>
        <v/>
      </c>
      <c r="K285" s="178" t="str">
        <f t="shared" si="308"/>
        <v/>
      </c>
      <c r="L285" s="873"/>
      <c r="M285" s="870">
        <f t="shared" ref="M285:N285" si="310">IF(M223="","",M223)</f>
        <v>0</v>
      </c>
      <c r="N285" s="870">
        <f t="shared" si="310"/>
        <v>0</v>
      </c>
      <c r="O285" s="933" t="str">
        <f t="shared" si="281"/>
        <v/>
      </c>
      <c r="P285" s="933"/>
      <c r="Q285" s="933" t="str">
        <f t="shared" si="282"/>
        <v/>
      </c>
      <c r="R285" s="873"/>
      <c r="S285" s="934" t="str">
        <f t="shared" si="272"/>
        <v/>
      </c>
      <c r="T285" s="922" t="str">
        <f t="shared" si="283"/>
        <v/>
      </c>
      <c r="U285" s="1040" t="str">
        <f t="shared" si="284"/>
        <v/>
      </c>
      <c r="V285" s="469"/>
      <c r="Z285" s="1013" t="str">
        <f t="shared" si="273"/>
        <v/>
      </c>
      <c r="AA285" s="1014">
        <f>+tab!$C$156</f>
        <v>0.62</v>
      </c>
      <c r="AB285" s="1015" t="e">
        <f t="shared" si="285"/>
        <v>#VALUE!</v>
      </c>
      <c r="AC285" s="1015" t="e">
        <f t="shared" si="286"/>
        <v>#VALUE!</v>
      </c>
      <c r="AD285" s="1015" t="e">
        <f t="shared" si="287"/>
        <v>#VALUE!</v>
      </c>
      <c r="AE285" s="993" t="e">
        <f t="shared" si="274"/>
        <v>#VALUE!</v>
      </c>
      <c r="AF285" s="993">
        <f t="shared" si="275"/>
        <v>0</v>
      </c>
      <c r="AG285" s="1016">
        <f>IF(I285&gt;8,tab!C$157,tab!C$160)</f>
        <v>0.5</v>
      </c>
      <c r="AH285" s="993">
        <f t="shared" si="276"/>
        <v>0</v>
      </c>
      <c r="AI285" s="993">
        <f t="shared" si="277"/>
        <v>0</v>
      </c>
      <c r="AM285" s="39"/>
      <c r="AN285" s="39"/>
    </row>
    <row r="286" spans="3:40" ht="13.7" customHeight="1" x14ac:dyDescent="0.2">
      <c r="C286" s="35"/>
      <c r="D286" s="175" t="str">
        <f t="shared" si="307"/>
        <v/>
      </c>
      <c r="E286" s="175" t="str">
        <f t="shared" si="307"/>
        <v/>
      </c>
      <c r="F286" s="175" t="str">
        <f t="shared" si="307"/>
        <v/>
      </c>
      <c r="G286" s="38" t="str">
        <f t="shared" si="288"/>
        <v/>
      </c>
      <c r="H286" s="176" t="str">
        <f t="shared" si="278"/>
        <v/>
      </c>
      <c r="I286" s="38" t="str">
        <f t="shared" si="279"/>
        <v/>
      </c>
      <c r="J286" s="177" t="str">
        <f t="shared" si="270"/>
        <v/>
      </c>
      <c r="K286" s="178" t="str">
        <f t="shared" si="308"/>
        <v/>
      </c>
      <c r="L286" s="873"/>
      <c r="M286" s="870">
        <f t="shared" ref="M286:N286" si="311">IF(M224="","",M224)</f>
        <v>0</v>
      </c>
      <c r="N286" s="870">
        <f t="shared" si="311"/>
        <v>0</v>
      </c>
      <c r="O286" s="933" t="str">
        <f t="shared" si="281"/>
        <v/>
      </c>
      <c r="P286" s="933"/>
      <c r="Q286" s="933" t="str">
        <f t="shared" si="282"/>
        <v/>
      </c>
      <c r="R286" s="873"/>
      <c r="S286" s="934" t="str">
        <f t="shared" si="272"/>
        <v/>
      </c>
      <c r="T286" s="922" t="str">
        <f t="shared" si="283"/>
        <v/>
      </c>
      <c r="U286" s="1040" t="str">
        <f t="shared" si="284"/>
        <v/>
      </c>
      <c r="V286" s="469"/>
      <c r="Z286" s="1013" t="str">
        <f t="shared" si="273"/>
        <v/>
      </c>
      <c r="AA286" s="1014">
        <f>+tab!$C$156</f>
        <v>0.62</v>
      </c>
      <c r="AB286" s="1015" t="e">
        <f t="shared" si="285"/>
        <v>#VALUE!</v>
      </c>
      <c r="AC286" s="1015" t="e">
        <f t="shared" si="286"/>
        <v>#VALUE!</v>
      </c>
      <c r="AD286" s="1015" t="e">
        <f t="shared" si="287"/>
        <v>#VALUE!</v>
      </c>
      <c r="AE286" s="993" t="e">
        <f t="shared" si="274"/>
        <v>#VALUE!</v>
      </c>
      <c r="AF286" s="993">
        <f t="shared" si="275"/>
        <v>0</v>
      </c>
      <c r="AG286" s="1016">
        <f>IF(I286&gt;8,tab!C$157,tab!C$160)</f>
        <v>0.5</v>
      </c>
      <c r="AH286" s="993">
        <f t="shared" si="276"/>
        <v>0</v>
      </c>
      <c r="AI286" s="993">
        <f t="shared" si="277"/>
        <v>0</v>
      </c>
      <c r="AM286" s="39"/>
      <c r="AN286" s="39"/>
    </row>
    <row r="287" spans="3:40" ht="13.7" customHeight="1" x14ac:dyDescent="0.2">
      <c r="C287" s="35"/>
      <c r="D287" s="175" t="str">
        <f t="shared" si="307"/>
        <v/>
      </c>
      <c r="E287" s="175" t="str">
        <f t="shared" si="307"/>
        <v/>
      </c>
      <c r="F287" s="175" t="str">
        <f t="shared" si="307"/>
        <v/>
      </c>
      <c r="G287" s="38" t="str">
        <f t="shared" si="288"/>
        <v/>
      </c>
      <c r="H287" s="176" t="str">
        <f t="shared" si="278"/>
        <v/>
      </c>
      <c r="I287" s="38" t="str">
        <f t="shared" si="279"/>
        <v/>
      </c>
      <c r="J287" s="177" t="str">
        <f t="shared" si="270"/>
        <v/>
      </c>
      <c r="K287" s="178" t="str">
        <f t="shared" si="308"/>
        <v/>
      </c>
      <c r="L287" s="873"/>
      <c r="M287" s="870">
        <f t="shared" ref="M287:N287" si="312">IF(M225="","",M225)</f>
        <v>0</v>
      </c>
      <c r="N287" s="870">
        <f t="shared" si="312"/>
        <v>0</v>
      </c>
      <c r="O287" s="933" t="str">
        <f t="shared" si="281"/>
        <v/>
      </c>
      <c r="P287" s="933"/>
      <c r="Q287" s="933" t="str">
        <f t="shared" si="282"/>
        <v/>
      </c>
      <c r="R287" s="873"/>
      <c r="S287" s="934" t="str">
        <f t="shared" si="272"/>
        <v/>
      </c>
      <c r="T287" s="922" t="str">
        <f t="shared" si="283"/>
        <v/>
      </c>
      <c r="U287" s="1040" t="str">
        <f t="shared" si="284"/>
        <v/>
      </c>
      <c r="V287" s="469"/>
      <c r="Z287" s="1013" t="str">
        <f t="shared" si="273"/>
        <v/>
      </c>
      <c r="AA287" s="1014">
        <f>+tab!$C$156</f>
        <v>0.62</v>
      </c>
      <c r="AB287" s="1015" t="e">
        <f t="shared" si="285"/>
        <v>#VALUE!</v>
      </c>
      <c r="AC287" s="1015" t="e">
        <f t="shared" si="286"/>
        <v>#VALUE!</v>
      </c>
      <c r="AD287" s="1015" t="e">
        <f t="shared" si="287"/>
        <v>#VALUE!</v>
      </c>
      <c r="AE287" s="993" t="e">
        <f t="shared" si="274"/>
        <v>#VALUE!</v>
      </c>
      <c r="AF287" s="993">
        <f t="shared" si="275"/>
        <v>0</v>
      </c>
      <c r="AG287" s="1016">
        <f>IF(I287&gt;8,tab!C$157,tab!C$160)</f>
        <v>0.5</v>
      </c>
      <c r="AH287" s="993">
        <f t="shared" si="276"/>
        <v>0</v>
      </c>
      <c r="AI287" s="993">
        <f t="shared" si="277"/>
        <v>0</v>
      </c>
      <c r="AM287" s="39"/>
      <c r="AN287" s="39"/>
    </row>
    <row r="288" spans="3:40" ht="13.7" customHeight="1" x14ac:dyDescent="0.2">
      <c r="C288" s="35"/>
      <c r="D288" s="175" t="str">
        <f t="shared" si="307"/>
        <v/>
      </c>
      <c r="E288" s="175" t="str">
        <f t="shared" si="307"/>
        <v/>
      </c>
      <c r="F288" s="175" t="str">
        <f t="shared" si="307"/>
        <v/>
      </c>
      <c r="G288" s="38" t="str">
        <f t="shared" si="288"/>
        <v/>
      </c>
      <c r="H288" s="176" t="str">
        <f t="shared" si="278"/>
        <v/>
      </c>
      <c r="I288" s="38" t="str">
        <f t="shared" si="279"/>
        <v/>
      </c>
      <c r="J288" s="177" t="str">
        <f t="shared" si="270"/>
        <v/>
      </c>
      <c r="K288" s="178" t="str">
        <f t="shared" si="308"/>
        <v/>
      </c>
      <c r="L288" s="873"/>
      <c r="M288" s="870">
        <f t="shared" ref="M288:N288" si="313">IF(M226="","",M226)</f>
        <v>0</v>
      </c>
      <c r="N288" s="870">
        <f t="shared" si="313"/>
        <v>0</v>
      </c>
      <c r="O288" s="933" t="str">
        <f t="shared" si="281"/>
        <v/>
      </c>
      <c r="P288" s="933"/>
      <c r="Q288" s="933" t="str">
        <f t="shared" si="282"/>
        <v/>
      </c>
      <c r="R288" s="873"/>
      <c r="S288" s="934" t="str">
        <f t="shared" si="272"/>
        <v/>
      </c>
      <c r="T288" s="922" t="str">
        <f t="shared" si="283"/>
        <v/>
      </c>
      <c r="U288" s="1040" t="str">
        <f t="shared" si="284"/>
        <v/>
      </c>
      <c r="V288" s="469"/>
      <c r="Z288" s="1013" t="str">
        <f t="shared" si="273"/>
        <v/>
      </c>
      <c r="AA288" s="1014">
        <f>+tab!$C$156</f>
        <v>0.62</v>
      </c>
      <c r="AB288" s="1015" t="e">
        <f t="shared" si="285"/>
        <v>#VALUE!</v>
      </c>
      <c r="AC288" s="1015" t="e">
        <f t="shared" si="286"/>
        <v>#VALUE!</v>
      </c>
      <c r="AD288" s="1015" t="e">
        <f t="shared" si="287"/>
        <v>#VALUE!</v>
      </c>
      <c r="AE288" s="993" t="e">
        <f t="shared" si="274"/>
        <v>#VALUE!</v>
      </c>
      <c r="AF288" s="993">
        <f t="shared" si="275"/>
        <v>0</v>
      </c>
      <c r="AG288" s="1016">
        <f>IF(I288&gt;8,tab!C$157,tab!C$160)</f>
        <v>0.5</v>
      </c>
      <c r="AH288" s="993">
        <f t="shared" si="276"/>
        <v>0</v>
      </c>
      <c r="AI288" s="993">
        <f t="shared" si="277"/>
        <v>0</v>
      </c>
      <c r="AM288" s="39"/>
      <c r="AN288" s="39"/>
    </row>
    <row r="289" spans="3:40" ht="13.7" customHeight="1" x14ac:dyDescent="0.2">
      <c r="C289" s="35"/>
      <c r="D289" s="175" t="str">
        <f t="shared" si="307"/>
        <v/>
      </c>
      <c r="E289" s="175" t="str">
        <f t="shared" si="307"/>
        <v/>
      </c>
      <c r="F289" s="175" t="str">
        <f t="shared" si="307"/>
        <v/>
      </c>
      <c r="G289" s="38" t="str">
        <f t="shared" si="288"/>
        <v/>
      </c>
      <c r="H289" s="176" t="str">
        <f t="shared" si="278"/>
        <v/>
      </c>
      <c r="I289" s="38" t="str">
        <f t="shared" si="279"/>
        <v/>
      </c>
      <c r="J289" s="177" t="str">
        <f t="shared" si="270"/>
        <v/>
      </c>
      <c r="K289" s="178" t="str">
        <f t="shared" si="308"/>
        <v/>
      </c>
      <c r="L289" s="873"/>
      <c r="M289" s="870">
        <f t="shared" ref="M289:N289" si="314">IF(M227="","",M227)</f>
        <v>0</v>
      </c>
      <c r="N289" s="870">
        <f t="shared" si="314"/>
        <v>0</v>
      </c>
      <c r="O289" s="933" t="str">
        <f t="shared" si="281"/>
        <v/>
      </c>
      <c r="P289" s="933"/>
      <c r="Q289" s="933" t="str">
        <f t="shared" si="282"/>
        <v/>
      </c>
      <c r="R289" s="873"/>
      <c r="S289" s="934" t="str">
        <f t="shared" si="272"/>
        <v/>
      </c>
      <c r="T289" s="922" t="str">
        <f t="shared" si="283"/>
        <v/>
      </c>
      <c r="U289" s="1040" t="str">
        <f t="shared" si="284"/>
        <v/>
      </c>
      <c r="V289" s="469"/>
      <c r="Z289" s="1013" t="str">
        <f t="shared" si="273"/>
        <v/>
      </c>
      <c r="AA289" s="1014">
        <f>+tab!$C$156</f>
        <v>0.62</v>
      </c>
      <c r="AB289" s="1015" t="e">
        <f t="shared" si="285"/>
        <v>#VALUE!</v>
      </c>
      <c r="AC289" s="1015" t="e">
        <f t="shared" si="286"/>
        <v>#VALUE!</v>
      </c>
      <c r="AD289" s="1015" t="e">
        <f t="shared" si="287"/>
        <v>#VALUE!</v>
      </c>
      <c r="AE289" s="993" t="e">
        <f t="shared" si="274"/>
        <v>#VALUE!</v>
      </c>
      <c r="AF289" s="993">
        <f t="shared" si="275"/>
        <v>0</v>
      </c>
      <c r="AG289" s="1016">
        <f>IF(I289&gt;8,tab!C$157,tab!C$160)</f>
        <v>0.5</v>
      </c>
      <c r="AH289" s="993">
        <f t="shared" si="276"/>
        <v>0</v>
      </c>
      <c r="AI289" s="993">
        <f t="shared" si="277"/>
        <v>0</v>
      </c>
      <c r="AM289" s="39"/>
      <c r="AN289" s="39"/>
    </row>
    <row r="290" spans="3:40" ht="13.7" customHeight="1" x14ac:dyDescent="0.2">
      <c r="C290" s="35"/>
      <c r="D290" s="175" t="str">
        <f t="shared" si="307"/>
        <v/>
      </c>
      <c r="E290" s="175" t="str">
        <f t="shared" si="307"/>
        <v/>
      </c>
      <c r="F290" s="175" t="str">
        <f t="shared" si="307"/>
        <v/>
      </c>
      <c r="G290" s="38" t="str">
        <f t="shared" si="288"/>
        <v/>
      </c>
      <c r="H290" s="176" t="str">
        <f t="shared" si="278"/>
        <v/>
      </c>
      <c r="I290" s="38" t="str">
        <f t="shared" si="279"/>
        <v/>
      </c>
      <c r="J290" s="177" t="str">
        <f t="shared" si="270"/>
        <v/>
      </c>
      <c r="K290" s="178" t="str">
        <f t="shared" si="308"/>
        <v/>
      </c>
      <c r="L290" s="873"/>
      <c r="M290" s="870">
        <f t="shared" ref="M290:N290" si="315">IF(M228="","",M228)</f>
        <v>0</v>
      </c>
      <c r="N290" s="870">
        <f t="shared" si="315"/>
        <v>0</v>
      </c>
      <c r="O290" s="933" t="str">
        <f t="shared" si="281"/>
        <v/>
      </c>
      <c r="P290" s="933"/>
      <c r="Q290" s="933" t="str">
        <f t="shared" si="282"/>
        <v/>
      </c>
      <c r="R290" s="873"/>
      <c r="S290" s="934" t="str">
        <f t="shared" si="272"/>
        <v/>
      </c>
      <c r="T290" s="922" t="str">
        <f t="shared" si="283"/>
        <v/>
      </c>
      <c r="U290" s="1040" t="str">
        <f t="shared" si="284"/>
        <v/>
      </c>
      <c r="V290" s="469"/>
      <c r="Z290" s="1013" t="str">
        <f t="shared" si="273"/>
        <v/>
      </c>
      <c r="AA290" s="1014">
        <f>+tab!$C$156</f>
        <v>0.62</v>
      </c>
      <c r="AB290" s="1015" t="e">
        <f t="shared" si="285"/>
        <v>#VALUE!</v>
      </c>
      <c r="AC290" s="1015" t="e">
        <f t="shared" si="286"/>
        <v>#VALUE!</v>
      </c>
      <c r="AD290" s="1015" t="e">
        <f t="shared" si="287"/>
        <v>#VALUE!</v>
      </c>
      <c r="AE290" s="993" t="e">
        <f t="shared" si="274"/>
        <v>#VALUE!</v>
      </c>
      <c r="AF290" s="993">
        <f t="shared" si="275"/>
        <v>0</v>
      </c>
      <c r="AG290" s="1016">
        <f>IF(I290&gt;8,tab!C$157,tab!C$160)</f>
        <v>0.5</v>
      </c>
      <c r="AH290" s="993">
        <f t="shared" si="276"/>
        <v>0</v>
      </c>
      <c r="AI290" s="993">
        <f t="shared" si="277"/>
        <v>0</v>
      </c>
      <c r="AM290" s="39"/>
      <c r="AN290" s="39"/>
    </row>
    <row r="291" spans="3:40" ht="13.7" customHeight="1" x14ac:dyDescent="0.2">
      <c r="C291" s="35"/>
      <c r="D291" s="175" t="str">
        <f t="shared" si="307"/>
        <v/>
      </c>
      <c r="E291" s="175" t="str">
        <f t="shared" si="307"/>
        <v/>
      </c>
      <c r="F291" s="175" t="str">
        <f t="shared" si="307"/>
        <v/>
      </c>
      <c r="G291" s="38" t="str">
        <f t="shared" si="288"/>
        <v/>
      </c>
      <c r="H291" s="176" t="str">
        <f t="shared" si="278"/>
        <v/>
      </c>
      <c r="I291" s="38" t="str">
        <f t="shared" si="279"/>
        <v/>
      </c>
      <c r="J291" s="177" t="str">
        <f t="shared" si="270"/>
        <v/>
      </c>
      <c r="K291" s="178" t="str">
        <f t="shared" si="308"/>
        <v/>
      </c>
      <c r="L291" s="873"/>
      <c r="M291" s="870">
        <f t="shared" ref="M291:N291" si="316">IF(M229="","",M229)</f>
        <v>0</v>
      </c>
      <c r="N291" s="870">
        <f t="shared" si="316"/>
        <v>0</v>
      </c>
      <c r="O291" s="933" t="str">
        <f t="shared" si="281"/>
        <v/>
      </c>
      <c r="P291" s="933"/>
      <c r="Q291" s="933" t="str">
        <f t="shared" si="282"/>
        <v/>
      </c>
      <c r="R291" s="873"/>
      <c r="S291" s="934" t="str">
        <f t="shared" si="272"/>
        <v/>
      </c>
      <c r="T291" s="922" t="str">
        <f t="shared" si="283"/>
        <v/>
      </c>
      <c r="U291" s="1040" t="str">
        <f t="shared" si="284"/>
        <v/>
      </c>
      <c r="V291" s="469"/>
      <c r="Z291" s="1013" t="str">
        <f t="shared" si="273"/>
        <v/>
      </c>
      <c r="AA291" s="1014">
        <f>+tab!$C$156</f>
        <v>0.62</v>
      </c>
      <c r="AB291" s="1015" t="e">
        <f t="shared" si="285"/>
        <v>#VALUE!</v>
      </c>
      <c r="AC291" s="1015" t="e">
        <f t="shared" si="286"/>
        <v>#VALUE!</v>
      </c>
      <c r="AD291" s="1015" t="e">
        <f t="shared" si="287"/>
        <v>#VALUE!</v>
      </c>
      <c r="AE291" s="993" t="e">
        <f t="shared" si="274"/>
        <v>#VALUE!</v>
      </c>
      <c r="AF291" s="993">
        <f t="shared" si="275"/>
        <v>0</v>
      </c>
      <c r="AG291" s="1016">
        <f>IF(I291&gt;8,tab!C$157,tab!C$160)</f>
        <v>0.5</v>
      </c>
      <c r="AH291" s="993">
        <f t="shared" si="276"/>
        <v>0</v>
      </c>
      <c r="AI291" s="993">
        <f t="shared" si="277"/>
        <v>0</v>
      </c>
      <c r="AM291" s="39"/>
      <c r="AN291" s="39"/>
    </row>
    <row r="292" spans="3:40" ht="13.7" customHeight="1" x14ac:dyDescent="0.2">
      <c r="C292" s="35"/>
      <c r="D292" s="175" t="str">
        <f t="shared" si="307"/>
        <v/>
      </c>
      <c r="E292" s="175" t="str">
        <f t="shared" si="307"/>
        <v/>
      </c>
      <c r="F292" s="175" t="str">
        <f t="shared" si="307"/>
        <v/>
      </c>
      <c r="G292" s="38" t="str">
        <f t="shared" si="288"/>
        <v/>
      </c>
      <c r="H292" s="176" t="str">
        <f t="shared" si="278"/>
        <v/>
      </c>
      <c r="I292" s="38" t="str">
        <f t="shared" si="279"/>
        <v/>
      </c>
      <c r="J292" s="177" t="str">
        <f t="shared" si="270"/>
        <v/>
      </c>
      <c r="K292" s="178" t="str">
        <f t="shared" si="308"/>
        <v/>
      </c>
      <c r="L292" s="873"/>
      <c r="M292" s="870">
        <f t="shared" ref="M292:N292" si="317">IF(M230="","",M230)</f>
        <v>0</v>
      </c>
      <c r="N292" s="870">
        <f t="shared" si="317"/>
        <v>0</v>
      </c>
      <c r="O292" s="933" t="str">
        <f t="shared" si="281"/>
        <v/>
      </c>
      <c r="P292" s="933"/>
      <c r="Q292" s="933" t="str">
        <f t="shared" si="282"/>
        <v/>
      </c>
      <c r="R292" s="873"/>
      <c r="S292" s="934" t="str">
        <f t="shared" si="272"/>
        <v/>
      </c>
      <c r="T292" s="922" t="str">
        <f t="shared" si="283"/>
        <v/>
      </c>
      <c r="U292" s="1040" t="str">
        <f t="shared" si="284"/>
        <v/>
      </c>
      <c r="V292" s="469"/>
      <c r="Z292" s="1013" t="str">
        <f t="shared" si="273"/>
        <v/>
      </c>
      <c r="AA292" s="1014">
        <f>+tab!$C$156</f>
        <v>0.62</v>
      </c>
      <c r="AB292" s="1015" t="e">
        <f t="shared" si="285"/>
        <v>#VALUE!</v>
      </c>
      <c r="AC292" s="1015" t="e">
        <f t="shared" si="286"/>
        <v>#VALUE!</v>
      </c>
      <c r="AD292" s="1015" t="e">
        <f t="shared" si="287"/>
        <v>#VALUE!</v>
      </c>
      <c r="AE292" s="993" t="e">
        <f t="shared" si="274"/>
        <v>#VALUE!</v>
      </c>
      <c r="AF292" s="993">
        <f t="shared" si="275"/>
        <v>0</v>
      </c>
      <c r="AG292" s="1016">
        <f>IF(I292&gt;8,tab!C$157,tab!C$160)</f>
        <v>0.5</v>
      </c>
      <c r="AH292" s="993">
        <f t="shared" si="276"/>
        <v>0</v>
      </c>
      <c r="AI292" s="993">
        <f t="shared" si="277"/>
        <v>0</v>
      </c>
      <c r="AM292" s="39"/>
      <c r="AN292" s="39"/>
    </row>
    <row r="293" spans="3:40" ht="13.7" customHeight="1" x14ac:dyDescent="0.2">
      <c r="C293" s="35"/>
      <c r="D293" s="175" t="str">
        <f t="shared" si="307"/>
        <v/>
      </c>
      <c r="E293" s="175" t="str">
        <f t="shared" si="307"/>
        <v/>
      </c>
      <c r="F293" s="175" t="str">
        <f t="shared" si="307"/>
        <v/>
      </c>
      <c r="G293" s="38" t="str">
        <f t="shared" si="288"/>
        <v/>
      </c>
      <c r="H293" s="176" t="str">
        <f t="shared" si="278"/>
        <v/>
      </c>
      <c r="I293" s="38" t="str">
        <f t="shared" si="279"/>
        <v/>
      </c>
      <c r="J293" s="177" t="str">
        <f t="shared" si="270"/>
        <v/>
      </c>
      <c r="K293" s="178" t="str">
        <f t="shared" si="308"/>
        <v/>
      </c>
      <c r="L293" s="873"/>
      <c r="M293" s="870">
        <f t="shared" ref="M293:N293" si="318">IF(M231="","",M231)</f>
        <v>0</v>
      </c>
      <c r="N293" s="870">
        <f t="shared" si="318"/>
        <v>0</v>
      </c>
      <c r="O293" s="933" t="str">
        <f t="shared" si="281"/>
        <v/>
      </c>
      <c r="P293" s="933"/>
      <c r="Q293" s="933" t="str">
        <f t="shared" si="282"/>
        <v/>
      </c>
      <c r="R293" s="873"/>
      <c r="S293" s="934" t="str">
        <f t="shared" si="272"/>
        <v/>
      </c>
      <c r="T293" s="922" t="str">
        <f t="shared" si="283"/>
        <v/>
      </c>
      <c r="U293" s="1040" t="str">
        <f t="shared" si="284"/>
        <v/>
      </c>
      <c r="V293" s="469"/>
      <c r="Z293" s="1013" t="str">
        <f t="shared" si="273"/>
        <v/>
      </c>
      <c r="AA293" s="1014">
        <f>+tab!$C$156</f>
        <v>0.62</v>
      </c>
      <c r="AB293" s="1015" t="e">
        <f t="shared" si="285"/>
        <v>#VALUE!</v>
      </c>
      <c r="AC293" s="1015" t="e">
        <f t="shared" si="286"/>
        <v>#VALUE!</v>
      </c>
      <c r="AD293" s="1015" t="e">
        <f t="shared" si="287"/>
        <v>#VALUE!</v>
      </c>
      <c r="AE293" s="993" t="e">
        <f t="shared" si="274"/>
        <v>#VALUE!</v>
      </c>
      <c r="AF293" s="993">
        <f t="shared" si="275"/>
        <v>0</v>
      </c>
      <c r="AG293" s="1016">
        <f>IF(I293&gt;8,tab!C$157,tab!C$160)</f>
        <v>0.5</v>
      </c>
      <c r="AH293" s="993">
        <f t="shared" si="276"/>
        <v>0</v>
      </c>
      <c r="AI293" s="993">
        <f t="shared" si="277"/>
        <v>0</v>
      </c>
      <c r="AM293" s="39"/>
      <c r="AN293" s="39"/>
    </row>
    <row r="294" spans="3:40" ht="13.7" customHeight="1" x14ac:dyDescent="0.2">
      <c r="C294" s="35"/>
      <c r="D294" s="175" t="str">
        <f t="shared" si="307"/>
        <v/>
      </c>
      <c r="E294" s="175" t="str">
        <f t="shared" si="307"/>
        <v/>
      </c>
      <c r="F294" s="175" t="str">
        <f t="shared" si="307"/>
        <v/>
      </c>
      <c r="G294" s="38" t="str">
        <f t="shared" si="288"/>
        <v/>
      </c>
      <c r="H294" s="176" t="str">
        <f t="shared" si="278"/>
        <v/>
      </c>
      <c r="I294" s="38" t="str">
        <f t="shared" si="279"/>
        <v/>
      </c>
      <c r="J294" s="177" t="str">
        <f t="shared" si="270"/>
        <v/>
      </c>
      <c r="K294" s="178" t="str">
        <f t="shared" si="308"/>
        <v/>
      </c>
      <c r="L294" s="873"/>
      <c r="M294" s="870">
        <f t="shared" ref="M294:N294" si="319">IF(M232="","",M232)</f>
        <v>0</v>
      </c>
      <c r="N294" s="870">
        <f t="shared" si="319"/>
        <v>0</v>
      </c>
      <c r="O294" s="933" t="str">
        <f t="shared" si="281"/>
        <v/>
      </c>
      <c r="P294" s="933"/>
      <c r="Q294" s="933" t="str">
        <f t="shared" si="282"/>
        <v/>
      </c>
      <c r="R294" s="873"/>
      <c r="S294" s="934" t="str">
        <f t="shared" si="272"/>
        <v/>
      </c>
      <c r="T294" s="922" t="str">
        <f t="shared" si="283"/>
        <v/>
      </c>
      <c r="U294" s="1040" t="str">
        <f t="shared" si="284"/>
        <v/>
      </c>
      <c r="V294" s="469"/>
      <c r="Z294" s="1013" t="str">
        <f t="shared" si="273"/>
        <v/>
      </c>
      <c r="AA294" s="1014">
        <f>+tab!$C$156</f>
        <v>0.62</v>
      </c>
      <c r="AB294" s="1015" t="e">
        <f t="shared" si="285"/>
        <v>#VALUE!</v>
      </c>
      <c r="AC294" s="1015" t="e">
        <f t="shared" si="286"/>
        <v>#VALUE!</v>
      </c>
      <c r="AD294" s="1015" t="e">
        <f t="shared" si="287"/>
        <v>#VALUE!</v>
      </c>
      <c r="AE294" s="993" t="e">
        <f t="shared" si="274"/>
        <v>#VALUE!</v>
      </c>
      <c r="AF294" s="993">
        <f t="shared" si="275"/>
        <v>0</v>
      </c>
      <c r="AG294" s="1016">
        <f>IF(I294&gt;8,tab!C$157,tab!C$160)</f>
        <v>0.5</v>
      </c>
      <c r="AH294" s="993">
        <f t="shared" si="276"/>
        <v>0</v>
      </c>
      <c r="AI294" s="993">
        <f t="shared" si="277"/>
        <v>0</v>
      </c>
      <c r="AM294" s="39"/>
      <c r="AN294" s="39"/>
    </row>
    <row r="295" spans="3:40" ht="13.7" customHeight="1" x14ac:dyDescent="0.2">
      <c r="C295" s="35"/>
      <c r="D295" s="175" t="str">
        <f t="shared" si="307"/>
        <v/>
      </c>
      <c r="E295" s="175" t="str">
        <f t="shared" si="307"/>
        <v/>
      </c>
      <c r="F295" s="175" t="str">
        <f t="shared" si="307"/>
        <v/>
      </c>
      <c r="G295" s="38" t="str">
        <f t="shared" si="288"/>
        <v/>
      </c>
      <c r="H295" s="176" t="str">
        <f t="shared" si="278"/>
        <v/>
      </c>
      <c r="I295" s="38" t="str">
        <f t="shared" si="279"/>
        <v/>
      </c>
      <c r="J295" s="177" t="str">
        <f t="shared" si="270"/>
        <v/>
      </c>
      <c r="K295" s="178" t="str">
        <f t="shared" si="308"/>
        <v/>
      </c>
      <c r="L295" s="873"/>
      <c r="M295" s="870">
        <f t="shared" ref="M295:N295" si="320">IF(M233="","",M233)</f>
        <v>0</v>
      </c>
      <c r="N295" s="870">
        <f t="shared" si="320"/>
        <v>0</v>
      </c>
      <c r="O295" s="933" t="str">
        <f t="shared" si="281"/>
        <v/>
      </c>
      <c r="P295" s="933"/>
      <c r="Q295" s="933" t="str">
        <f t="shared" si="282"/>
        <v/>
      </c>
      <c r="R295" s="873"/>
      <c r="S295" s="934" t="str">
        <f t="shared" si="272"/>
        <v/>
      </c>
      <c r="T295" s="922" t="str">
        <f t="shared" si="283"/>
        <v/>
      </c>
      <c r="U295" s="1040" t="str">
        <f t="shared" si="284"/>
        <v/>
      </c>
      <c r="V295" s="469"/>
      <c r="Z295" s="1013" t="str">
        <f t="shared" si="273"/>
        <v/>
      </c>
      <c r="AA295" s="1014">
        <f>+tab!$C$156</f>
        <v>0.62</v>
      </c>
      <c r="AB295" s="1015" t="e">
        <f t="shared" si="285"/>
        <v>#VALUE!</v>
      </c>
      <c r="AC295" s="1015" t="e">
        <f t="shared" si="286"/>
        <v>#VALUE!</v>
      </c>
      <c r="AD295" s="1015" t="e">
        <f t="shared" si="287"/>
        <v>#VALUE!</v>
      </c>
      <c r="AE295" s="993" t="e">
        <f t="shared" si="274"/>
        <v>#VALUE!</v>
      </c>
      <c r="AF295" s="993">
        <f t="shared" si="275"/>
        <v>0</v>
      </c>
      <c r="AG295" s="1016">
        <f>IF(I295&gt;8,tab!C$157,tab!C$160)</f>
        <v>0.5</v>
      </c>
      <c r="AH295" s="993">
        <f t="shared" si="276"/>
        <v>0</v>
      </c>
      <c r="AI295" s="993">
        <f t="shared" si="277"/>
        <v>0</v>
      </c>
      <c r="AM295" s="39"/>
      <c r="AN295" s="39"/>
    </row>
    <row r="296" spans="3:40" ht="13.7" customHeight="1" x14ac:dyDescent="0.2">
      <c r="C296" s="35"/>
      <c r="D296" s="175" t="str">
        <f t="shared" si="307"/>
        <v/>
      </c>
      <c r="E296" s="175" t="str">
        <f t="shared" si="307"/>
        <v/>
      </c>
      <c r="F296" s="175" t="str">
        <f t="shared" si="307"/>
        <v/>
      </c>
      <c r="G296" s="38" t="str">
        <f t="shared" si="288"/>
        <v/>
      </c>
      <c r="H296" s="176" t="str">
        <f t="shared" si="278"/>
        <v/>
      </c>
      <c r="I296" s="38" t="str">
        <f t="shared" si="279"/>
        <v/>
      </c>
      <c r="J296" s="177" t="str">
        <f t="shared" ref="J296:J313" si="321">IF(E296="","",IF(J234+1&gt;VLOOKUP(I296,Schaal2014,22,FALSE),J234,J234+1))</f>
        <v/>
      </c>
      <c r="K296" s="178" t="str">
        <f t="shared" si="308"/>
        <v/>
      </c>
      <c r="L296" s="873"/>
      <c r="M296" s="870">
        <f t="shared" ref="M296:N296" si="322">IF(M234="","",M234)</f>
        <v>0</v>
      </c>
      <c r="N296" s="870">
        <f t="shared" si="322"/>
        <v>0</v>
      </c>
      <c r="O296" s="933" t="str">
        <f t="shared" si="281"/>
        <v/>
      </c>
      <c r="P296" s="933"/>
      <c r="Q296" s="933" t="str">
        <f t="shared" si="282"/>
        <v/>
      </c>
      <c r="R296" s="873"/>
      <c r="S296" s="934" t="str">
        <f t="shared" ref="S296:S313" si="323">IF(K296="","",(1659*K296-Q296)*AC296)</f>
        <v/>
      </c>
      <c r="T296" s="922" t="str">
        <f t="shared" si="283"/>
        <v/>
      </c>
      <c r="U296" s="1040" t="str">
        <f t="shared" si="284"/>
        <v/>
      </c>
      <c r="V296" s="469"/>
      <c r="Z296" s="1013" t="str">
        <f t="shared" ref="Z296:Z313" si="324">IF(I296="","",VLOOKUP(I296,Schaal2014,J296+1,FALSE))</f>
        <v/>
      </c>
      <c r="AA296" s="1014">
        <f>+tab!$C$156</f>
        <v>0.62</v>
      </c>
      <c r="AB296" s="1015" t="e">
        <f t="shared" si="285"/>
        <v>#VALUE!</v>
      </c>
      <c r="AC296" s="1015" t="e">
        <f t="shared" si="286"/>
        <v>#VALUE!</v>
      </c>
      <c r="AD296" s="1015" t="e">
        <f t="shared" si="287"/>
        <v>#VALUE!</v>
      </c>
      <c r="AE296" s="993" t="e">
        <f t="shared" ref="AE296:AE313" si="325">O296+P296</f>
        <v>#VALUE!</v>
      </c>
      <c r="AF296" s="993">
        <f t="shared" ref="AF296:AF313" si="326">M296+N296</f>
        <v>0</v>
      </c>
      <c r="AG296" s="1016">
        <f>IF(I296&gt;8,tab!C$157,tab!C$160)</f>
        <v>0.5</v>
      </c>
      <c r="AH296" s="993">
        <f t="shared" ref="AH296:AH313" si="327">IF(G296&lt;25,0,IF(G296=25,25,IF(G296&lt;40,0,IF(G296=40,40,IF(G296&gt;=40,0)))))</f>
        <v>0</v>
      </c>
      <c r="AI296" s="993">
        <f t="shared" ref="AI296:AI313" si="328">IF(AH296=25,Z296*1.08*K296/2,IF(AH296=40,Z296*1.08*K296,IF(AH296=0,0)))</f>
        <v>0</v>
      </c>
      <c r="AM296" s="39"/>
      <c r="AN296" s="39"/>
    </row>
    <row r="297" spans="3:40" ht="13.7" customHeight="1" x14ac:dyDescent="0.2">
      <c r="C297" s="35"/>
      <c r="D297" s="175" t="str">
        <f t="shared" si="307"/>
        <v/>
      </c>
      <c r="E297" s="175" t="str">
        <f t="shared" si="307"/>
        <v/>
      </c>
      <c r="F297" s="175" t="str">
        <f t="shared" si="307"/>
        <v/>
      </c>
      <c r="G297" s="38" t="str">
        <f t="shared" si="288"/>
        <v/>
      </c>
      <c r="H297" s="176" t="str">
        <f t="shared" si="278"/>
        <v/>
      </c>
      <c r="I297" s="38" t="str">
        <f t="shared" si="279"/>
        <v/>
      </c>
      <c r="J297" s="177" t="str">
        <f t="shared" si="321"/>
        <v/>
      </c>
      <c r="K297" s="178" t="str">
        <f t="shared" si="308"/>
        <v/>
      </c>
      <c r="L297" s="873"/>
      <c r="M297" s="870">
        <f t="shared" ref="M297:N297" si="329">IF(M235="","",M235)</f>
        <v>0</v>
      </c>
      <c r="N297" s="870">
        <f t="shared" si="329"/>
        <v>0</v>
      </c>
      <c r="O297" s="933" t="str">
        <f t="shared" si="281"/>
        <v/>
      </c>
      <c r="P297" s="933"/>
      <c r="Q297" s="933" t="str">
        <f t="shared" si="282"/>
        <v/>
      </c>
      <c r="R297" s="873"/>
      <c r="S297" s="934" t="str">
        <f t="shared" si="323"/>
        <v/>
      </c>
      <c r="T297" s="922" t="str">
        <f t="shared" si="283"/>
        <v/>
      </c>
      <c r="U297" s="1040" t="str">
        <f t="shared" si="284"/>
        <v/>
      </c>
      <c r="V297" s="469"/>
      <c r="Z297" s="1013" t="str">
        <f t="shared" si="324"/>
        <v/>
      </c>
      <c r="AA297" s="1014">
        <f>+tab!$C$156</f>
        <v>0.62</v>
      </c>
      <c r="AB297" s="1015" t="e">
        <f t="shared" si="285"/>
        <v>#VALUE!</v>
      </c>
      <c r="AC297" s="1015" t="e">
        <f t="shared" si="286"/>
        <v>#VALUE!</v>
      </c>
      <c r="AD297" s="1015" t="e">
        <f t="shared" si="287"/>
        <v>#VALUE!</v>
      </c>
      <c r="AE297" s="993" t="e">
        <f t="shared" si="325"/>
        <v>#VALUE!</v>
      </c>
      <c r="AF297" s="993">
        <f t="shared" si="326"/>
        <v>0</v>
      </c>
      <c r="AG297" s="1016">
        <f>IF(I297&gt;8,tab!C$157,tab!C$160)</f>
        <v>0.5</v>
      </c>
      <c r="AH297" s="993">
        <f t="shared" si="327"/>
        <v>0</v>
      </c>
      <c r="AI297" s="993">
        <f t="shared" si="328"/>
        <v>0</v>
      </c>
      <c r="AM297" s="39"/>
      <c r="AN297" s="39"/>
    </row>
    <row r="298" spans="3:40" ht="13.7" customHeight="1" x14ac:dyDescent="0.2">
      <c r="C298" s="35"/>
      <c r="D298" s="175" t="str">
        <f t="shared" si="307"/>
        <v/>
      </c>
      <c r="E298" s="175" t="str">
        <f t="shared" si="307"/>
        <v/>
      </c>
      <c r="F298" s="175" t="str">
        <f t="shared" si="307"/>
        <v/>
      </c>
      <c r="G298" s="38" t="str">
        <f t="shared" si="288"/>
        <v/>
      </c>
      <c r="H298" s="176" t="str">
        <f t="shared" si="278"/>
        <v/>
      </c>
      <c r="I298" s="38" t="str">
        <f t="shared" si="279"/>
        <v/>
      </c>
      <c r="J298" s="177" t="str">
        <f t="shared" si="321"/>
        <v/>
      </c>
      <c r="K298" s="178" t="str">
        <f t="shared" si="308"/>
        <v/>
      </c>
      <c r="L298" s="873"/>
      <c r="M298" s="870">
        <f t="shared" ref="M298:N298" si="330">IF(M236="","",M236)</f>
        <v>0</v>
      </c>
      <c r="N298" s="870">
        <f t="shared" si="330"/>
        <v>0</v>
      </c>
      <c r="O298" s="933" t="str">
        <f t="shared" si="281"/>
        <v/>
      </c>
      <c r="P298" s="933"/>
      <c r="Q298" s="933" t="str">
        <f t="shared" si="282"/>
        <v/>
      </c>
      <c r="R298" s="873"/>
      <c r="S298" s="934" t="str">
        <f t="shared" si="323"/>
        <v/>
      </c>
      <c r="T298" s="922" t="str">
        <f t="shared" si="283"/>
        <v/>
      </c>
      <c r="U298" s="1040" t="str">
        <f t="shared" si="284"/>
        <v/>
      </c>
      <c r="V298" s="469"/>
      <c r="Z298" s="1013" t="str">
        <f t="shared" si="324"/>
        <v/>
      </c>
      <c r="AA298" s="1014">
        <f>+tab!$C$156</f>
        <v>0.62</v>
      </c>
      <c r="AB298" s="1015" t="e">
        <f t="shared" si="285"/>
        <v>#VALUE!</v>
      </c>
      <c r="AC298" s="1015" t="e">
        <f t="shared" si="286"/>
        <v>#VALUE!</v>
      </c>
      <c r="AD298" s="1015" t="e">
        <f t="shared" si="287"/>
        <v>#VALUE!</v>
      </c>
      <c r="AE298" s="993" t="e">
        <f t="shared" si="325"/>
        <v>#VALUE!</v>
      </c>
      <c r="AF298" s="993">
        <f t="shared" si="326"/>
        <v>0</v>
      </c>
      <c r="AG298" s="1016">
        <f>IF(I298&gt;8,tab!C$157,tab!C$160)</f>
        <v>0.5</v>
      </c>
      <c r="AH298" s="993">
        <f t="shared" si="327"/>
        <v>0</v>
      </c>
      <c r="AI298" s="993">
        <f t="shared" si="328"/>
        <v>0</v>
      </c>
      <c r="AM298" s="39"/>
      <c r="AN298" s="39"/>
    </row>
    <row r="299" spans="3:40" ht="13.7" customHeight="1" x14ac:dyDescent="0.2">
      <c r="C299" s="35"/>
      <c r="D299" s="175" t="str">
        <f t="shared" si="307"/>
        <v/>
      </c>
      <c r="E299" s="175" t="str">
        <f t="shared" si="307"/>
        <v/>
      </c>
      <c r="F299" s="175" t="str">
        <f t="shared" si="307"/>
        <v/>
      </c>
      <c r="G299" s="38" t="str">
        <f t="shared" si="288"/>
        <v/>
      </c>
      <c r="H299" s="176" t="str">
        <f t="shared" si="278"/>
        <v/>
      </c>
      <c r="I299" s="38" t="str">
        <f t="shared" si="279"/>
        <v/>
      </c>
      <c r="J299" s="177" t="str">
        <f t="shared" si="321"/>
        <v/>
      </c>
      <c r="K299" s="178" t="str">
        <f t="shared" si="308"/>
        <v/>
      </c>
      <c r="L299" s="873"/>
      <c r="M299" s="870">
        <f t="shared" ref="M299:N299" si="331">IF(M237="","",M237)</f>
        <v>0</v>
      </c>
      <c r="N299" s="870">
        <f t="shared" si="331"/>
        <v>0</v>
      </c>
      <c r="O299" s="933" t="str">
        <f t="shared" si="281"/>
        <v/>
      </c>
      <c r="P299" s="933"/>
      <c r="Q299" s="933" t="str">
        <f t="shared" si="282"/>
        <v/>
      </c>
      <c r="R299" s="873"/>
      <c r="S299" s="934" t="str">
        <f t="shared" si="323"/>
        <v/>
      </c>
      <c r="T299" s="922" t="str">
        <f t="shared" si="283"/>
        <v/>
      </c>
      <c r="U299" s="1040" t="str">
        <f t="shared" si="284"/>
        <v/>
      </c>
      <c r="V299" s="469"/>
      <c r="Z299" s="1013" t="str">
        <f t="shared" si="324"/>
        <v/>
      </c>
      <c r="AA299" s="1014">
        <f>+tab!$C$156</f>
        <v>0.62</v>
      </c>
      <c r="AB299" s="1015" t="e">
        <f t="shared" si="285"/>
        <v>#VALUE!</v>
      </c>
      <c r="AC299" s="1015" t="e">
        <f t="shared" si="286"/>
        <v>#VALUE!</v>
      </c>
      <c r="AD299" s="1015" t="e">
        <f t="shared" si="287"/>
        <v>#VALUE!</v>
      </c>
      <c r="AE299" s="993" t="e">
        <f t="shared" si="325"/>
        <v>#VALUE!</v>
      </c>
      <c r="AF299" s="993">
        <f t="shared" si="326"/>
        <v>0</v>
      </c>
      <c r="AG299" s="1016">
        <f>IF(I299&gt;8,tab!C$157,tab!C$160)</f>
        <v>0.5</v>
      </c>
      <c r="AH299" s="993">
        <f t="shared" si="327"/>
        <v>0</v>
      </c>
      <c r="AI299" s="993">
        <f t="shared" si="328"/>
        <v>0</v>
      </c>
      <c r="AM299" s="39"/>
      <c r="AN299" s="39"/>
    </row>
    <row r="300" spans="3:40" ht="13.7" customHeight="1" x14ac:dyDescent="0.2">
      <c r="C300" s="35"/>
      <c r="D300" s="175" t="str">
        <f t="shared" si="307"/>
        <v/>
      </c>
      <c r="E300" s="175" t="str">
        <f t="shared" si="307"/>
        <v/>
      </c>
      <c r="F300" s="175" t="str">
        <f t="shared" si="307"/>
        <v/>
      </c>
      <c r="G300" s="38" t="str">
        <f t="shared" si="288"/>
        <v/>
      </c>
      <c r="H300" s="176" t="str">
        <f t="shared" si="278"/>
        <v/>
      </c>
      <c r="I300" s="38" t="str">
        <f t="shared" si="279"/>
        <v/>
      </c>
      <c r="J300" s="177" t="str">
        <f t="shared" si="321"/>
        <v/>
      </c>
      <c r="K300" s="178" t="str">
        <f t="shared" si="308"/>
        <v/>
      </c>
      <c r="L300" s="873"/>
      <c r="M300" s="870">
        <f t="shared" ref="M300:N300" si="332">IF(M238="","",M238)</f>
        <v>0</v>
      </c>
      <c r="N300" s="870">
        <f t="shared" si="332"/>
        <v>0</v>
      </c>
      <c r="O300" s="933" t="str">
        <f t="shared" si="281"/>
        <v/>
      </c>
      <c r="P300" s="933"/>
      <c r="Q300" s="933" t="str">
        <f t="shared" si="282"/>
        <v/>
      </c>
      <c r="R300" s="873"/>
      <c r="S300" s="934" t="str">
        <f t="shared" si="323"/>
        <v/>
      </c>
      <c r="T300" s="922" t="str">
        <f t="shared" si="283"/>
        <v/>
      </c>
      <c r="U300" s="1040" t="str">
        <f t="shared" si="284"/>
        <v/>
      </c>
      <c r="V300" s="469"/>
      <c r="Z300" s="1013" t="str">
        <f t="shared" si="324"/>
        <v/>
      </c>
      <c r="AA300" s="1014">
        <f>+tab!$C$156</f>
        <v>0.62</v>
      </c>
      <c r="AB300" s="1015" t="e">
        <f t="shared" si="285"/>
        <v>#VALUE!</v>
      </c>
      <c r="AC300" s="1015" t="e">
        <f t="shared" si="286"/>
        <v>#VALUE!</v>
      </c>
      <c r="AD300" s="1015" t="e">
        <f t="shared" si="287"/>
        <v>#VALUE!</v>
      </c>
      <c r="AE300" s="993" t="e">
        <f t="shared" si="325"/>
        <v>#VALUE!</v>
      </c>
      <c r="AF300" s="993">
        <f t="shared" si="326"/>
        <v>0</v>
      </c>
      <c r="AG300" s="1016">
        <f>IF(I300&gt;8,tab!C$157,tab!C$160)</f>
        <v>0.5</v>
      </c>
      <c r="AH300" s="993">
        <f t="shared" si="327"/>
        <v>0</v>
      </c>
      <c r="AI300" s="993">
        <f t="shared" si="328"/>
        <v>0</v>
      </c>
      <c r="AM300" s="39"/>
      <c r="AN300" s="39"/>
    </row>
    <row r="301" spans="3:40" ht="13.7" customHeight="1" x14ac:dyDescent="0.2">
      <c r="C301" s="35"/>
      <c r="D301" s="175" t="str">
        <f t="shared" si="307"/>
        <v/>
      </c>
      <c r="E301" s="175" t="str">
        <f t="shared" si="307"/>
        <v/>
      </c>
      <c r="F301" s="175" t="str">
        <f t="shared" si="307"/>
        <v/>
      </c>
      <c r="G301" s="38" t="str">
        <f t="shared" si="288"/>
        <v/>
      </c>
      <c r="H301" s="176" t="str">
        <f t="shared" si="278"/>
        <v/>
      </c>
      <c r="I301" s="38" t="str">
        <f t="shared" si="279"/>
        <v/>
      </c>
      <c r="J301" s="177" t="str">
        <f t="shared" si="321"/>
        <v/>
      </c>
      <c r="K301" s="178" t="str">
        <f t="shared" si="308"/>
        <v/>
      </c>
      <c r="L301" s="873"/>
      <c r="M301" s="870">
        <f t="shared" ref="M301:N301" si="333">IF(M239="","",M239)</f>
        <v>0</v>
      </c>
      <c r="N301" s="870">
        <f t="shared" si="333"/>
        <v>0</v>
      </c>
      <c r="O301" s="933" t="str">
        <f t="shared" si="281"/>
        <v/>
      </c>
      <c r="P301" s="933"/>
      <c r="Q301" s="933" t="str">
        <f t="shared" si="282"/>
        <v/>
      </c>
      <c r="R301" s="873"/>
      <c r="S301" s="934" t="str">
        <f t="shared" si="323"/>
        <v/>
      </c>
      <c r="T301" s="922" t="str">
        <f t="shared" si="283"/>
        <v/>
      </c>
      <c r="U301" s="1040" t="str">
        <f t="shared" si="284"/>
        <v/>
      </c>
      <c r="V301" s="469"/>
      <c r="Z301" s="1013" t="str">
        <f t="shared" si="324"/>
        <v/>
      </c>
      <c r="AA301" s="1014">
        <f>+tab!$C$156</f>
        <v>0.62</v>
      </c>
      <c r="AB301" s="1015" t="e">
        <f t="shared" si="285"/>
        <v>#VALUE!</v>
      </c>
      <c r="AC301" s="1015" t="e">
        <f t="shared" si="286"/>
        <v>#VALUE!</v>
      </c>
      <c r="AD301" s="1015" t="e">
        <f t="shared" si="287"/>
        <v>#VALUE!</v>
      </c>
      <c r="AE301" s="993" t="e">
        <f t="shared" si="325"/>
        <v>#VALUE!</v>
      </c>
      <c r="AF301" s="993">
        <f t="shared" si="326"/>
        <v>0</v>
      </c>
      <c r="AG301" s="1016">
        <f>IF(I301&gt;8,tab!C$157,tab!C$160)</f>
        <v>0.5</v>
      </c>
      <c r="AH301" s="993">
        <f t="shared" si="327"/>
        <v>0</v>
      </c>
      <c r="AI301" s="993">
        <f t="shared" si="328"/>
        <v>0</v>
      </c>
      <c r="AM301" s="39"/>
      <c r="AN301" s="39"/>
    </row>
    <row r="302" spans="3:40" ht="13.7" customHeight="1" x14ac:dyDescent="0.2">
      <c r="C302" s="35"/>
      <c r="D302" s="175" t="str">
        <f t="shared" si="307"/>
        <v/>
      </c>
      <c r="E302" s="175" t="str">
        <f t="shared" si="307"/>
        <v/>
      </c>
      <c r="F302" s="175" t="str">
        <f t="shared" si="307"/>
        <v/>
      </c>
      <c r="G302" s="38" t="str">
        <f t="shared" si="288"/>
        <v/>
      </c>
      <c r="H302" s="176" t="str">
        <f t="shared" si="278"/>
        <v/>
      </c>
      <c r="I302" s="38" t="str">
        <f t="shared" si="279"/>
        <v/>
      </c>
      <c r="J302" s="177" t="str">
        <f t="shared" si="321"/>
        <v/>
      </c>
      <c r="K302" s="178" t="str">
        <f t="shared" si="308"/>
        <v/>
      </c>
      <c r="L302" s="873"/>
      <c r="M302" s="870">
        <f t="shared" ref="M302:N302" si="334">IF(M240="","",M240)</f>
        <v>0</v>
      </c>
      <c r="N302" s="870">
        <f t="shared" si="334"/>
        <v>0</v>
      </c>
      <c r="O302" s="933" t="str">
        <f t="shared" si="281"/>
        <v/>
      </c>
      <c r="P302" s="933"/>
      <c r="Q302" s="933" t="str">
        <f t="shared" si="282"/>
        <v/>
      </c>
      <c r="R302" s="873"/>
      <c r="S302" s="934" t="str">
        <f t="shared" si="323"/>
        <v/>
      </c>
      <c r="T302" s="922" t="str">
        <f t="shared" si="283"/>
        <v/>
      </c>
      <c r="U302" s="1040" t="str">
        <f t="shared" si="284"/>
        <v/>
      </c>
      <c r="V302" s="469"/>
      <c r="Z302" s="1013" t="str">
        <f t="shared" si="324"/>
        <v/>
      </c>
      <c r="AA302" s="1014">
        <f>+tab!$C$156</f>
        <v>0.62</v>
      </c>
      <c r="AB302" s="1015" t="e">
        <f t="shared" si="285"/>
        <v>#VALUE!</v>
      </c>
      <c r="AC302" s="1015" t="e">
        <f t="shared" si="286"/>
        <v>#VALUE!</v>
      </c>
      <c r="AD302" s="1015" t="e">
        <f t="shared" si="287"/>
        <v>#VALUE!</v>
      </c>
      <c r="AE302" s="993" t="e">
        <f t="shared" si="325"/>
        <v>#VALUE!</v>
      </c>
      <c r="AF302" s="993">
        <f t="shared" si="326"/>
        <v>0</v>
      </c>
      <c r="AG302" s="1016">
        <f>IF(I302&gt;8,tab!C$157,tab!C$160)</f>
        <v>0.5</v>
      </c>
      <c r="AH302" s="993">
        <f t="shared" si="327"/>
        <v>0</v>
      </c>
      <c r="AI302" s="993">
        <f t="shared" si="328"/>
        <v>0</v>
      </c>
      <c r="AM302" s="39"/>
      <c r="AN302" s="39"/>
    </row>
    <row r="303" spans="3:40" ht="13.7" customHeight="1" x14ac:dyDescent="0.2">
      <c r="C303" s="35"/>
      <c r="D303" s="175" t="str">
        <f t="shared" si="307"/>
        <v/>
      </c>
      <c r="E303" s="175" t="str">
        <f t="shared" si="307"/>
        <v/>
      </c>
      <c r="F303" s="175" t="str">
        <f t="shared" si="307"/>
        <v/>
      </c>
      <c r="G303" s="38" t="str">
        <f t="shared" si="288"/>
        <v/>
      </c>
      <c r="H303" s="176" t="str">
        <f t="shared" si="278"/>
        <v/>
      </c>
      <c r="I303" s="38" t="str">
        <f t="shared" si="279"/>
        <v/>
      </c>
      <c r="J303" s="177" t="str">
        <f t="shared" si="321"/>
        <v/>
      </c>
      <c r="K303" s="178" t="str">
        <f t="shared" si="308"/>
        <v/>
      </c>
      <c r="L303" s="873"/>
      <c r="M303" s="870">
        <f t="shared" ref="M303:N303" si="335">IF(M241="","",M241)</f>
        <v>0</v>
      </c>
      <c r="N303" s="870">
        <f t="shared" si="335"/>
        <v>0</v>
      </c>
      <c r="O303" s="933" t="str">
        <f t="shared" si="281"/>
        <v/>
      </c>
      <c r="P303" s="933"/>
      <c r="Q303" s="933" t="str">
        <f t="shared" si="282"/>
        <v/>
      </c>
      <c r="R303" s="873"/>
      <c r="S303" s="934" t="str">
        <f t="shared" si="323"/>
        <v/>
      </c>
      <c r="T303" s="922" t="str">
        <f t="shared" si="283"/>
        <v/>
      </c>
      <c r="U303" s="1040" t="str">
        <f t="shared" si="284"/>
        <v/>
      </c>
      <c r="V303" s="469"/>
      <c r="Z303" s="1013" t="str">
        <f t="shared" si="324"/>
        <v/>
      </c>
      <c r="AA303" s="1014">
        <f>+tab!$C$156</f>
        <v>0.62</v>
      </c>
      <c r="AB303" s="1015" t="e">
        <f t="shared" si="285"/>
        <v>#VALUE!</v>
      </c>
      <c r="AC303" s="1015" t="e">
        <f t="shared" si="286"/>
        <v>#VALUE!</v>
      </c>
      <c r="AD303" s="1015" t="e">
        <f t="shared" si="287"/>
        <v>#VALUE!</v>
      </c>
      <c r="AE303" s="993" t="e">
        <f t="shared" si="325"/>
        <v>#VALUE!</v>
      </c>
      <c r="AF303" s="993">
        <f t="shared" si="326"/>
        <v>0</v>
      </c>
      <c r="AG303" s="1016">
        <f>IF(I303&gt;8,tab!C$157,tab!C$160)</f>
        <v>0.5</v>
      </c>
      <c r="AH303" s="993">
        <f t="shared" si="327"/>
        <v>0</v>
      </c>
      <c r="AI303" s="993">
        <f t="shared" si="328"/>
        <v>0</v>
      </c>
      <c r="AM303" s="39"/>
      <c r="AN303" s="39"/>
    </row>
    <row r="304" spans="3:40" ht="13.7" customHeight="1" x14ac:dyDescent="0.2">
      <c r="C304" s="35"/>
      <c r="D304" s="175" t="str">
        <f t="shared" ref="D304:F313" si="336">IF(D242=0,"",D242)</f>
        <v/>
      </c>
      <c r="E304" s="175" t="str">
        <f t="shared" si="336"/>
        <v/>
      </c>
      <c r="F304" s="175" t="str">
        <f t="shared" si="336"/>
        <v/>
      </c>
      <c r="G304" s="38" t="str">
        <f t="shared" si="288"/>
        <v/>
      </c>
      <c r="H304" s="176" t="str">
        <f t="shared" si="278"/>
        <v/>
      </c>
      <c r="I304" s="38" t="str">
        <f t="shared" si="279"/>
        <v/>
      </c>
      <c r="J304" s="177" t="str">
        <f t="shared" si="321"/>
        <v/>
      </c>
      <c r="K304" s="178" t="str">
        <f t="shared" ref="K304:K313" si="337">IF(K242="","",K242)</f>
        <v/>
      </c>
      <c r="L304" s="873"/>
      <c r="M304" s="870">
        <f t="shared" ref="M304:N304" si="338">IF(M242="","",M242)</f>
        <v>0</v>
      </c>
      <c r="N304" s="870">
        <f t="shared" si="338"/>
        <v>0</v>
      </c>
      <c r="O304" s="933" t="str">
        <f t="shared" si="281"/>
        <v/>
      </c>
      <c r="P304" s="933"/>
      <c r="Q304" s="933" t="str">
        <f t="shared" si="282"/>
        <v/>
      </c>
      <c r="R304" s="873"/>
      <c r="S304" s="934" t="str">
        <f t="shared" si="323"/>
        <v/>
      </c>
      <c r="T304" s="922" t="str">
        <f t="shared" si="283"/>
        <v/>
      </c>
      <c r="U304" s="1040" t="str">
        <f t="shared" si="284"/>
        <v/>
      </c>
      <c r="V304" s="469"/>
      <c r="Z304" s="1013" t="str">
        <f t="shared" si="324"/>
        <v/>
      </c>
      <c r="AA304" s="1014">
        <f>+tab!$C$156</f>
        <v>0.62</v>
      </c>
      <c r="AB304" s="1015" t="e">
        <f t="shared" si="285"/>
        <v>#VALUE!</v>
      </c>
      <c r="AC304" s="1015" t="e">
        <f t="shared" si="286"/>
        <v>#VALUE!</v>
      </c>
      <c r="AD304" s="1015" t="e">
        <f t="shared" si="287"/>
        <v>#VALUE!</v>
      </c>
      <c r="AE304" s="993" t="e">
        <f t="shared" si="325"/>
        <v>#VALUE!</v>
      </c>
      <c r="AF304" s="993">
        <f t="shared" si="326"/>
        <v>0</v>
      </c>
      <c r="AG304" s="1016">
        <f>IF(I304&gt;8,tab!C$157,tab!C$160)</f>
        <v>0.5</v>
      </c>
      <c r="AH304" s="993">
        <f t="shared" si="327"/>
        <v>0</v>
      </c>
      <c r="AI304" s="993">
        <f t="shared" si="328"/>
        <v>0</v>
      </c>
      <c r="AM304" s="39"/>
      <c r="AN304" s="39"/>
    </row>
    <row r="305" spans="3:40" ht="13.7" customHeight="1" x14ac:dyDescent="0.2">
      <c r="C305" s="35"/>
      <c r="D305" s="175" t="str">
        <f t="shared" si="336"/>
        <v/>
      </c>
      <c r="E305" s="175" t="str">
        <f t="shared" si="336"/>
        <v/>
      </c>
      <c r="F305" s="175" t="str">
        <f t="shared" si="336"/>
        <v/>
      </c>
      <c r="G305" s="38" t="str">
        <f t="shared" si="288"/>
        <v/>
      </c>
      <c r="H305" s="176" t="str">
        <f t="shared" si="278"/>
        <v/>
      </c>
      <c r="I305" s="38" t="str">
        <f t="shared" si="279"/>
        <v/>
      </c>
      <c r="J305" s="177" t="str">
        <f t="shared" si="321"/>
        <v/>
      </c>
      <c r="K305" s="178" t="str">
        <f t="shared" si="337"/>
        <v/>
      </c>
      <c r="L305" s="873"/>
      <c r="M305" s="870">
        <f t="shared" ref="M305:N305" si="339">IF(M243="","",M243)</f>
        <v>0</v>
      </c>
      <c r="N305" s="870">
        <f t="shared" si="339"/>
        <v>0</v>
      </c>
      <c r="O305" s="933" t="str">
        <f t="shared" si="281"/>
        <v/>
      </c>
      <c r="P305" s="933"/>
      <c r="Q305" s="933" t="str">
        <f t="shared" si="282"/>
        <v/>
      </c>
      <c r="R305" s="873"/>
      <c r="S305" s="934" t="str">
        <f t="shared" si="323"/>
        <v/>
      </c>
      <c r="T305" s="922" t="str">
        <f t="shared" si="283"/>
        <v/>
      </c>
      <c r="U305" s="1040" t="str">
        <f t="shared" si="284"/>
        <v/>
      </c>
      <c r="V305" s="469"/>
      <c r="Z305" s="1013" t="str">
        <f t="shared" si="324"/>
        <v/>
      </c>
      <c r="AA305" s="1014">
        <f>+tab!$C$156</f>
        <v>0.62</v>
      </c>
      <c r="AB305" s="1015" t="e">
        <f t="shared" si="285"/>
        <v>#VALUE!</v>
      </c>
      <c r="AC305" s="1015" t="e">
        <f t="shared" si="286"/>
        <v>#VALUE!</v>
      </c>
      <c r="AD305" s="1015" t="e">
        <f t="shared" si="287"/>
        <v>#VALUE!</v>
      </c>
      <c r="AE305" s="993" t="e">
        <f t="shared" si="325"/>
        <v>#VALUE!</v>
      </c>
      <c r="AF305" s="993">
        <f t="shared" si="326"/>
        <v>0</v>
      </c>
      <c r="AG305" s="1016">
        <f>IF(I305&gt;8,tab!C$157,tab!C$160)</f>
        <v>0.5</v>
      </c>
      <c r="AH305" s="993">
        <f t="shared" si="327"/>
        <v>0</v>
      </c>
      <c r="AI305" s="993">
        <f t="shared" si="328"/>
        <v>0</v>
      </c>
      <c r="AM305" s="39"/>
      <c r="AN305" s="39"/>
    </row>
    <row r="306" spans="3:40" ht="13.7" customHeight="1" x14ac:dyDescent="0.2">
      <c r="C306" s="35"/>
      <c r="D306" s="175" t="str">
        <f t="shared" si="336"/>
        <v/>
      </c>
      <c r="E306" s="175" t="str">
        <f t="shared" si="336"/>
        <v/>
      </c>
      <c r="F306" s="175" t="str">
        <f t="shared" si="336"/>
        <v/>
      </c>
      <c r="G306" s="38" t="str">
        <f t="shared" si="288"/>
        <v/>
      </c>
      <c r="H306" s="176" t="str">
        <f t="shared" si="278"/>
        <v/>
      </c>
      <c r="I306" s="38" t="str">
        <f t="shared" si="279"/>
        <v/>
      </c>
      <c r="J306" s="177" t="str">
        <f t="shared" si="321"/>
        <v/>
      </c>
      <c r="K306" s="178" t="str">
        <f t="shared" si="337"/>
        <v/>
      </c>
      <c r="L306" s="873"/>
      <c r="M306" s="870">
        <f t="shared" ref="M306:N306" si="340">IF(M244="","",M244)</f>
        <v>0</v>
      </c>
      <c r="N306" s="870">
        <f t="shared" si="340"/>
        <v>0</v>
      </c>
      <c r="O306" s="933" t="str">
        <f t="shared" si="281"/>
        <v/>
      </c>
      <c r="P306" s="933"/>
      <c r="Q306" s="933" t="str">
        <f t="shared" si="282"/>
        <v/>
      </c>
      <c r="R306" s="873"/>
      <c r="S306" s="934" t="str">
        <f t="shared" si="323"/>
        <v/>
      </c>
      <c r="T306" s="922" t="str">
        <f t="shared" si="283"/>
        <v/>
      </c>
      <c r="U306" s="1040" t="str">
        <f t="shared" si="284"/>
        <v/>
      </c>
      <c r="V306" s="469"/>
      <c r="Z306" s="1013" t="str">
        <f t="shared" si="324"/>
        <v/>
      </c>
      <c r="AA306" s="1014">
        <f>+tab!$C$156</f>
        <v>0.62</v>
      </c>
      <c r="AB306" s="1015" t="e">
        <f t="shared" si="285"/>
        <v>#VALUE!</v>
      </c>
      <c r="AC306" s="1015" t="e">
        <f t="shared" si="286"/>
        <v>#VALUE!</v>
      </c>
      <c r="AD306" s="1015" t="e">
        <f t="shared" si="287"/>
        <v>#VALUE!</v>
      </c>
      <c r="AE306" s="993" t="e">
        <f t="shared" si="325"/>
        <v>#VALUE!</v>
      </c>
      <c r="AF306" s="993">
        <f t="shared" si="326"/>
        <v>0</v>
      </c>
      <c r="AG306" s="1016">
        <f>IF(I306&gt;8,tab!C$157,tab!C$160)</f>
        <v>0.5</v>
      </c>
      <c r="AH306" s="993">
        <f t="shared" si="327"/>
        <v>0</v>
      </c>
      <c r="AI306" s="993">
        <f t="shared" si="328"/>
        <v>0</v>
      </c>
      <c r="AM306" s="39"/>
      <c r="AN306" s="39"/>
    </row>
    <row r="307" spans="3:40" ht="13.7" customHeight="1" x14ac:dyDescent="0.2">
      <c r="C307" s="35"/>
      <c r="D307" s="175" t="str">
        <f t="shared" si="336"/>
        <v/>
      </c>
      <c r="E307" s="175" t="str">
        <f t="shared" si="336"/>
        <v/>
      </c>
      <c r="F307" s="175" t="str">
        <f t="shared" si="336"/>
        <v/>
      </c>
      <c r="G307" s="38" t="str">
        <f t="shared" si="288"/>
        <v/>
      </c>
      <c r="H307" s="176" t="str">
        <f t="shared" si="278"/>
        <v/>
      </c>
      <c r="I307" s="38" t="str">
        <f t="shared" si="279"/>
        <v/>
      </c>
      <c r="J307" s="177" t="str">
        <f t="shared" si="321"/>
        <v/>
      </c>
      <c r="K307" s="178" t="str">
        <f t="shared" si="337"/>
        <v/>
      </c>
      <c r="L307" s="873"/>
      <c r="M307" s="870">
        <f t="shared" ref="M307:N307" si="341">IF(M245="","",M245)</f>
        <v>0</v>
      </c>
      <c r="N307" s="870">
        <f t="shared" si="341"/>
        <v>0</v>
      </c>
      <c r="O307" s="933" t="str">
        <f t="shared" si="281"/>
        <v/>
      </c>
      <c r="P307" s="933"/>
      <c r="Q307" s="933" t="str">
        <f t="shared" si="282"/>
        <v/>
      </c>
      <c r="R307" s="873"/>
      <c r="S307" s="934" t="str">
        <f t="shared" si="323"/>
        <v/>
      </c>
      <c r="T307" s="922" t="str">
        <f t="shared" si="283"/>
        <v/>
      </c>
      <c r="U307" s="1040" t="str">
        <f t="shared" si="284"/>
        <v/>
      </c>
      <c r="V307" s="469"/>
      <c r="Z307" s="1013" t="str">
        <f t="shared" si="324"/>
        <v/>
      </c>
      <c r="AA307" s="1014">
        <f>+tab!$C$156</f>
        <v>0.62</v>
      </c>
      <c r="AB307" s="1015" t="e">
        <f t="shared" si="285"/>
        <v>#VALUE!</v>
      </c>
      <c r="AC307" s="1015" t="e">
        <f t="shared" si="286"/>
        <v>#VALUE!</v>
      </c>
      <c r="AD307" s="1015" t="e">
        <f t="shared" si="287"/>
        <v>#VALUE!</v>
      </c>
      <c r="AE307" s="993" t="e">
        <f t="shared" si="325"/>
        <v>#VALUE!</v>
      </c>
      <c r="AF307" s="993">
        <f t="shared" si="326"/>
        <v>0</v>
      </c>
      <c r="AG307" s="1016">
        <f>IF(I307&gt;8,tab!C$157,tab!C$160)</f>
        <v>0.5</v>
      </c>
      <c r="AH307" s="993">
        <f t="shared" si="327"/>
        <v>0</v>
      </c>
      <c r="AI307" s="993">
        <f t="shared" si="328"/>
        <v>0</v>
      </c>
      <c r="AM307" s="39"/>
      <c r="AN307" s="39"/>
    </row>
    <row r="308" spans="3:40" ht="13.7" customHeight="1" x14ac:dyDescent="0.2">
      <c r="C308" s="35"/>
      <c r="D308" s="175" t="str">
        <f t="shared" si="336"/>
        <v/>
      </c>
      <c r="E308" s="175" t="str">
        <f t="shared" si="336"/>
        <v/>
      </c>
      <c r="F308" s="175" t="str">
        <f t="shared" si="336"/>
        <v/>
      </c>
      <c r="G308" s="38" t="str">
        <f t="shared" si="288"/>
        <v/>
      </c>
      <c r="H308" s="176" t="str">
        <f t="shared" si="278"/>
        <v/>
      </c>
      <c r="I308" s="38" t="str">
        <f t="shared" si="279"/>
        <v/>
      </c>
      <c r="J308" s="177" t="str">
        <f t="shared" si="321"/>
        <v/>
      </c>
      <c r="K308" s="178" t="str">
        <f t="shared" si="337"/>
        <v/>
      </c>
      <c r="L308" s="873"/>
      <c r="M308" s="870">
        <f t="shared" ref="M308:N308" si="342">IF(M246="","",M246)</f>
        <v>0</v>
      </c>
      <c r="N308" s="870">
        <f t="shared" si="342"/>
        <v>0</v>
      </c>
      <c r="O308" s="933" t="str">
        <f t="shared" si="281"/>
        <v/>
      </c>
      <c r="P308" s="933"/>
      <c r="Q308" s="933" t="str">
        <f t="shared" si="282"/>
        <v/>
      </c>
      <c r="R308" s="873"/>
      <c r="S308" s="934" t="str">
        <f t="shared" si="323"/>
        <v/>
      </c>
      <c r="T308" s="922" t="str">
        <f t="shared" si="283"/>
        <v/>
      </c>
      <c r="U308" s="1040" t="str">
        <f t="shared" si="284"/>
        <v/>
      </c>
      <c r="V308" s="469"/>
      <c r="Z308" s="1013" t="str">
        <f t="shared" si="324"/>
        <v/>
      </c>
      <c r="AA308" s="1014">
        <f>+tab!$C$156</f>
        <v>0.62</v>
      </c>
      <c r="AB308" s="1015" t="e">
        <f t="shared" si="285"/>
        <v>#VALUE!</v>
      </c>
      <c r="AC308" s="1015" t="e">
        <f t="shared" si="286"/>
        <v>#VALUE!</v>
      </c>
      <c r="AD308" s="1015" t="e">
        <f t="shared" si="287"/>
        <v>#VALUE!</v>
      </c>
      <c r="AE308" s="993" t="e">
        <f t="shared" si="325"/>
        <v>#VALUE!</v>
      </c>
      <c r="AF308" s="993">
        <f t="shared" si="326"/>
        <v>0</v>
      </c>
      <c r="AG308" s="1016">
        <f>IF(I308&gt;8,tab!C$157,tab!C$160)</f>
        <v>0.5</v>
      </c>
      <c r="AH308" s="993">
        <f t="shared" si="327"/>
        <v>0</v>
      </c>
      <c r="AI308" s="993">
        <f t="shared" si="328"/>
        <v>0</v>
      </c>
      <c r="AM308" s="39"/>
      <c r="AN308" s="39"/>
    </row>
    <row r="309" spans="3:40" ht="13.7" customHeight="1" x14ac:dyDescent="0.2">
      <c r="C309" s="35"/>
      <c r="D309" s="175" t="str">
        <f t="shared" si="336"/>
        <v/>
      </c>
      <c r="E309" s="175" t="str">
        <f t="shared" si="336"/>
        <v/>
      </c>
      <c r="F309" s="175" t="str">
        <f t="shared" si="336"/>
        <v/>
      </c>
      <c r="G309" s="38" t="str">
        <f t="shared" si="288"/>
        <v/>
      </c>
      <c r="H309" s="176" t="str">
        <f t="shared" si="278"/>
        <v/>
      </c>
      <c r="I309" s="38" t="str">
        <f t="shared" si="279"/>
        <v/>
      </c>
      <c r="J309" s="177" t="str">
        <f t="shared" si="321"/>
        <v/>
      </c>
      <c r="K309" s="178" t="str">
        <f t="shared" si="337"/>
        <v/>
      </c>
      <c r="L309" s="873"/>
      <c r="M309" s="870">
        <f t="shared" ref="M309:N309" si="343">IF(M247="","",M247)</f>
        <v>0</v>
      </c>
      <c r="N309" s="870">
        <f t="shared" si="343"/>
        <v>0</v>
      </c>
      <c r="O309" s="933" t="str">
        <f t="shared" si="281"/>
        <v/>
      </c>
      <c r="P309" s="933"/>
      <c r="Q309" s="933" t="str">
        <f t="shared" si="282"/>
        <v/>
      </c>
      <c r="R309" s="873"/>
      <c r="S309" s="934" t="str">
        <f t="shared" si="323"/>
        <v/>
      </c>
      <c r="T309" s="922" t="str">
        <f t="shared" si="283"/>
        <v/>
      </c>
      <c r="U309" s="1040" t="str">
        <f t="shared" si="284"/>
        <v/>
      </c>
      <c r="V309" s="469"/>
      <c r="Z309" s="1013" t="str">
        <f t="shared" si="324"/>
        <v/>
      </c>
      <c r="AA309" s="1014">
        <f>+tab!$C$156</f>
        <v>0.62</v>
      </c>
      <c r="AB309" s="1015" t="e">
        <f t="shared" si="285"/>
        <v>#VALUE!</v>
      </c>
      <c r="AC309" s="1015" t="e">
        <f t="shared" si="286"/>
        <v>#VALUE!</v>
      </c>
      <c r="AD309" s="1015" t="e">
        <f t="shared" si="287"/>
        <v>#VALUE!</v>
      </c>
      <c r="AE309" s="993" t="e">
        <f t="shared" si="325"/>
        <v>#VALUE!</v>
      </c>
      <c r="AF309" s="993">
        <f t="shared" si="326"/>
        <v>0</v>
      </c>
      <c r="AG309" s="1016">
        <f>IF(I309&gt;8,tab!C$157,tab!C$160)</f>
        <v>0.5</v>
      </c>
      <c r="AH309" s="993">
        <f t="shared" si="327"/>
        <v>0</v>
      </c>
      <c r="AI309" s="993">
        <f t="shared" si="328"/>
        <v>0</v>
      </c>
      <c r="AM309" s="39"/>
      <c r="AN309" s="39"/>
    </row>
    <row r="310" spans="3:40" ht="13.7" customHeight="1" x14ac:dyDescent="0.2">
      <c r="C310" s="35"/>
      <c r="D310" s="175" t="str">
        <f t="shared" si="336"/>
        <v/>
      </c>
      <c r="E310" s="175" t="str">
        <f t="shared" si="336"/>
        <v/>
      </c>
      <c r="F310" s="175" t="str">
        <f t="shared" si="336"/>
        <v/>
      </c>
      <c r="G310" s="38" t="str">
        <f t="shared" si="288"/>
        <v/>
      </c>
      <c r="H310" s="176" t="str">
        <f t="shared" si="278"/>
        <v/>
      </c>
      <c r="I310" s="38" t="str">
        <f t="shared" si="279"/>
        <v/>
      </c>
      <c r="J310" s="177" t="str">
        <f t="shared" si="321"/>
        <v/>
      </c>
      <c r="K310" s="178" t="str">
        <f t="shared" si="337"/>
        <v/>
      </c>
      <c r="L310" s="873"/>
      <c r="M310" s="870">
        <f t="shared" ref="M310:N310" si="344">IF(M248="","",M248)</f>
        <v>0</v>
      </c>
      <c r="N310" s="870">
        <f t="shared" si="344"/>
        <v>0</v>
      </c>
      <c r="O310" s="933" t="str">
        <f t="shared" si="281"/>
        <v/>
      </c>
      <c r="P310" s="933"/>
      <c r="Q310" s="933" t="str">
        <f t="shared" si="282"/>
        <v/>
      </c>
      <c r="R310" s="873"/>
      <c r="S310" s="934" t="str">
        <f t="shared" si="323"/>
        <v/>
      </c>
      <c r="T310" s="922" t="str">
        <f t="shared" si="283"/>
        <v/>
      </c>
      <c r="U310" s="1040" t="str">
        <f t="shared" si="284"/>
        <v/>
      </c>
      <c r="V310" s="469"/>
      <c r="Z310" s="1013" t="str">
        <f t="shared" si="324"/>
        <v/>
      </c>
      <c r="AA310" s="1014">
        <f>+tab!$C$156</f>
        <v>0.62</v>
      </c>
      <c r="AB310" s="1015" t="e">
        <f t="shared" si="285"/>
        <v>#VALUE!</v>
      </c>
      <c r="AC310" s="1015" t="e">
        <f t="shared" si="286"/>
        <v>#VALUE!</v>
      </c>
      <c r="AD310" s="1015" t="e">
        <f t="shared" si="287"/>
        <v>#VALUE!</v>
      </c>
      <c r="AE310" s="993" t="e">
        <f t="shared" si="325"/>
        <v>#VALUE!</v>
      </c>
      <c r="AF310" s="993">
        <f t="shared" si="326"/>
        <v>0</v>
      </c>
      <c r="AG310" s="1016">
        <f>IF(I310&gt;8,tab!C$157,tab!C$160)</f>
        <v>0.5</v>
      </c>
      <c r="AH310" s="993">
        <f t="shared" si="327"/>
        <v>0</v>
      </c>
      <c r="AI310" s="993">
        <f t="shared" si="328"/>
        <v>0</v>
      </c>
      <c r="AM310" s="39"/>
      <c r="AN310" s="39"/>
    </row>
    <row r="311" spans="3:40" ht="13.7" customHeight="1" x14ac:dyDescent="0.2">
      <c r="C311" s="35"/>
      <c r="D311" s="175" t="str">
        <f t="shared" si="336"/>
        <v/>
      </c>
      <c r="E311" s="175" t="str">
        <f t="shared" si="336"/>
        <v/>
      </c>
      <c r="F311" s="175" t="str">
        <f t="shared" si="336"/>
        <v/>
      </c>
      <c r="G311" s="38" t="str">
        <f t="shared" si="288"/>
        <v/>
      </c>
      <c r="H311" s="176" t="str">
        <f t="shared" si="278"/>
        <v/>
      </c>
      <c r="I311" s="38" t="str">
        <f t="shared" si="279"/>
        <v/>
      </c>
      <c r="J311" s="177" t="str">
        <f t="shared" si="321"/>
        <v/>
      </c>
      <c r="K311" s="178" t="str">
        <f t="shared" si="337"/>
        <v/>
      </c>
      <c r="L311" s="873"/>
      <c r="M311" s="870">
        <f t="shared" ref="M311:N311" si="345">IF(M249="","",M249)</f>
        <v>0</v>
      </c>
      <c r="N311" s="870">
        <f t="shared" si="345"/>
        <v>0</v>
      </c>
      <c r="O311" s="933" t="str">
        <f t="shared" si="281"/>
        <v/>
      </c>
      <c r="P311" s="933"/>
      <c r="Q311" s="933" t="str">
        <f t="shared" si="282"/>
        <v/>
      </c>
      <c r="R311" s="873"/>
      <c r="S311" s="934" t="str">
        <f t="shared" si="323"/>
        <v/>
      </c>
      <c r="T311" s="922" t="str">
        <f t="shared" si="283"/>
        <v/>
      </c>
      <c r="U311" s="1040" t="str">
        <f t="shared" si="284"/>
        <v/>
      </c>
      <c r="V311" s="469"/>
      <c r="Z311" s="1013" t="str">
        <f t="shared" si="324"/>
        <v/>
      </c>
      <c r="AA311" s="1014">
        <f>+tab!$C$156</f>
        <v>0.62</v>
      </c>
      <c r="AB311" s="1015" t="e">
        <f t="shared" si="285"/>
        <v>#VALUE!</v>
      </c>
      <c r="AC311" s="1015" t="e">
        <f t="shared" si="286"/>
        <v>#VALUE!</v>
      </c>
      <c r="AD311" s="1015" t="e">
        <f t="shared" si="287"/>
        <v>#VALUE!</v>
      </c>
      <c r="AE311" s="993" t="e">
        <f t="shared" si="325"/>
        <v>#VALUE!</v>
      </c>
      <c r="AF311" s="993">
        <f t="shared" si="326"/>
        <v>0</v>
      </c>
      <c r="AG311" s="1016">
        <f>IF(I311&gt;8,tab!C$157,tab!C$160)</f>
        <v>0.5</v>
      </c>
      <c r="AH311" s="993">
        <f t="shared" si="327"/>
        <v>0</v>
      </c>
      <c r="AI311" s="993">
        <f t="shared" si="328"/>
        <v>0</v>
      </c>
      <c r="AM311" s="39"/>
      <c r="AN311" s="39"/>
    </row>
    <row r="312" spans="3:40" ht="13.7" customHeight="1" x14ac:dyDescent="0.2">
      <c r="C312" s="35"/>
      <c r="D312" s="175" t="str">
        <f t="shared" si="336"/>
        <v/>
      </c>
      <c r="E312" s="175" t="str">
        <f t="shared" si="336"/>
        <v/>
      </c>
      <c r="F312" s="175" t="str">
        <f t="shared" si="336"/>
        <v/>
      </c>
      <c r="G312" s="38" t="str">
        <f t="shared" si="288"/>
        <v/>
      </c>
      <c r="H312" s="176" t="str">
        <f t="shared" si="278"/>
        <v/>
      </c>
      <c r="I312" s="38" t="str">
        <f t="shared" si="279"/>
        <v/>
      </c>
      <c r="J312" s="177" t="str">
        <f t="shared" si="321"/>
        <v/>
      </c>
      <c r="K312" s="178" t="str">
        <f t="shared" si="337"/>
        <v/>
      </c>
      <c r="L312" s="873"/>
      <c r="M312" s="870">
        <f t="shared" ref="M312:N312" si="346">IF(M250="","",M250)</f>
        <v>0</v>
      </c>
      <c r="N312" s="870">
        <f t="shared" si="346"/>
        <v>0</v>
      </c>
      <c r="O312" s="933" t="str">
        <f t="shared" si="281"/>
        <v/>
      </c>
      <c r="P312" s="933"/>
      <c r="Q312" s="933" t="str">
        <f t="shared" si="282"/>
        <v/>
      </c>
      <c r="R312" s="873"/>
      <c r="S312" s="934" t="str">
        <f t="shared" si="323"/>
        <v/>
      </c>
      <c r="T312" s="922" t="str">
        <f t="shared" si="283"/>
        <v/>
      </c>
      <c r="U312" s="1040" t="str">
        <f t="shared" si="284"/>
        <v/>
      </c>
      <c r="V312" s="469"/>
      <c r="Z312" s="1013" t="str">
        <f t="shared" si="324"/>
        <v/>
      </c>
      <c r="AA312" s="1014">
        <f>+tab!$C$156</f>
        <v>0.62</v>
      </c>
      <c r="AB312" s="1015" t="e">
        <f t="shared" si="285"/>
        <v>#VALUE!</v>
      </c>
      <c r="AC312" s="1015" t="e">
        <f t="shared" si="286"/>
        <v>#VALUE!</v>
      </c>
      <c r="AD312" s="1015" t="e">
        <f t="shared" si="287"/>
        <v>#VALUE!</v>
      </c>
      <c r="AE312" s="993" t="e">
        <f t="shared" si="325"/>
        <v>#VALUE!</v>
      </c>
      <c r="AF312" s="993">
        <f t="shared" si="326"/>
        <v>0</v>
      </c>
      <c r="AG312" s="1016">
        <f>IF(I312&gt;8,tab!C$157,tab!C$160)</f>
        <v>0.5</v>
      </c>
      <c r="AH312" s="993">
        <f t="shared" si="327"/>
        <v>0</v>
      </c>
      <c r="AI312" s="993">
        <f t="shared" si="328"/>
        <v>0</v>
      </c>
      <c r="AM312" s="39"/>
      <c r="AN312" s="39"/>
    </row>
    <row r="313" spans="3:40" ht="13.7" customHeight="1" x14ac:dyDescent="0.2">
      <c r="C313" s="35"/>
      <c r="D313" s="175" t="str">
        <f t="shared" si="336"/>
        <v/>
      </c>
      <c r="E313" s="175" t="str">
        <f t="shared" si="336"/>
        <v/>
      </c>
      <c r="F313" s="175" t="str">
        <f t="shared" si="336"/>
        <v/>
      </c>
      <c r="G313" s="38" t="str">
        <f t="shared" si="288"/>
        <v/>
      </c>
      <c r="H313" s="176" t="str">
        <f t="shared" si="278"/>
        <v/>
      </c>
      <c r="I313" s="38" t="str">
        <f t="shared" si="279"/>
        <v/>
      </c>
      <c r="J313" s="177" t="str">
        <f t="shared" si="321"/>
        <v/>
      </c>
      <c r="K313" s="178" t="str">
        <f t="shared" si="337"/>
        <v/>
      </c>
      <c r="L313" s="873"/>
      <c r="M313" s="870">
        <f t="shared" ref="M313:N313" si="347">IF(M251="","",M251)</f>
        <v>0</v>
      </c>
      <c r="N313" s="870">
        <f t="shared" si="347"/>
        <v>0</v>
      </c>
      <c r="O313" s="933" t="str">
        <f t="shared" si="281"/>
        <v/>
      </c>
      <c r="P313" s="933"/>
      <c r="Q313" s="933" t="str">
        <f t="shared" si="282"/>
        <v/>
      </c>
      <c r="R313" s="873"/>
      <c r="S313" s="934" t="str">
        <f t="shared" si="323"/>
        <v/>
      </c>
      <c r="T313" s="922" t="str">
        <f t="shared" si="283"/>
        <v/>
      </c>
      <c r="U313" s="1040" t="str">
        <f t="shared" si="284"/>
        <v/>
      </c>
      <c r="V313" s="469"/>
      <c r="Z313" s="1013" t="str">
        <f t="shared" si="324"/>
        <v/>
      </c>
      <c r="AA313" s="1014">
        <f>+tab!$C$156</f>
        <v>0.62</v>
      </c>
      <c r="AB313" s="1015" t="e">
        <f t="shared" si="285"/>
        <v>#VALUE!</v>
      </c>
      <c r="AC313" s="1015" t="e">
        <f t="shared" si="286"/>
        <v>#VALUE!</v>
      </c>
      <c r="AD313" s="1015" t="e">
        <f t="shared" si="287"/>
        <v>#VALUE!</v>
      </c>
      <c r="AE313" s="993" t="e">
        <f t="shared" si="325"/>
        <v>#VALUE!</v>
      </c>
      <c r="AF313" s="993">
        <f t="shared" si="326"/>
        <v>0</v>
      </c>
      <c r="AG313" s="1016">
        <f>IF(I313&gt;8,tab!C$157,tab!C$160)</f>
        <v>0.5</v>
      </c>
      <c r="AH313" s="993">
        <f t="shared" si="327"/>
        <v>0</v>
      </c>
      <c r="AI313" s="993">
        <f t="shared" si="328"/>
        <v>0</v>
      </c>
      <c r="AM313" s="39"/>
      <c r="AN313" s="39"/>
    </row>
    <row r="314" spans="3:40" ht="13.7" customHeight="1" x14ac:dyDescent="0.2">
      <c r="C314" s="35"/>
      <c r="D314" s="31"/>
      <c r="E314" s="31"/>
      <c r="F314" s="31"/>
      <c r="G314" s="31"/>
      <c r="H314" s="34"/>
      <c r="I314" s="34"/>
      <c r="J314" s="240"/>
      <c r="K314" s="1032">
        <f>SUM(K264:K313)</f>
        <v>0</v>
      </c>
      <c r="L314" s="858"/>
      <c r="M314" s="1033">
        <f>SUM(M264:M313)</f>
        <v>0</v>
      </c>
      <c r="N314" s="1033">
        <f t="shared" ref="N314" si="348">SUM(N264:N313)</f>
        <v>0</v>
      </c>
      <c r="O314" s="1033">
        <f t="shared" ref="O314" si="349">SUM(O264:O313)</f>
        <v>0</v>
      </c>
      <c r="P314" s="1033">
        <f t="shared" ref="P314" si="350">SUM(P264:P313)</f>
        <v>0</v>
      </c>
      <c r="Q314" s="1033">
        <f t="shared" ref="Q314" si="351">SUM(Q264:Q313)</f>
        <v>0</v>
      </c>
      <c r="R314" s="858"/>
      <c r="S314" s="1034">
        <f>SUM(S264:S313)</f>
        <v>0</v>
      </c>
      <c r="T314" s="1034">
        <f>SUM(T264:T313)</f>
        <v>0</v>
      </c>
      <c r="U314" s="1035">
        <f>SUM(U264:U313)</f>
        <v>0</v>
      </c>
      <c r="V314" s="867"/>
      <c r="AI314" s="993">
        <f>SUM(AI264:AI313)</f>
        <v>0</v>
      </c>
      <c r="AM314" s="39"/>
      <c r="AN314" s="39"/>
    </row>
    <row r="315" spans="3:40" ht="13.7" customHeight="1" x14ac:dyDescent="0.2">
      <c r="C315" s="41"/>
      <c r="D315" s="187"/>
      <c r="E315" s="187"/>
      <c r="F315" s="187"/>
      <c r="G315" s="187"/>
      <c r="H315" s="188"/>
      <c r="I315" s="188"/>
      <c r="J315" s="189"/>
      <c r="K315" s="190"/>
      <c r="L315" s="189"/>
      <c r="M315" s="190"/>
      <c r="N315" s="189"/>
      <c r="O315" s="189"/>
      <c r="P315" s="191"/>
      <c r="Q315" s="191"/>
      <c r="R315" s="189"/>
      <c r="S315" s="191"/>
      <c r="T315" s="192"/>
      <c r="U315" s="191"/>
      <c r="V315" s="193"/>
      <c r="AD315" s="993"/>
      <c r="AE315" s="993"/>
      <c r="AM315" s="39"/>
      <c r="AN315" s="39"/>
    </row>
    <row r="318" spans="3:40" ht="13.7" customHeight="1" x14ac:dyDescent="0.2">
      <c r="C318" s="39" t="s">
        <v>49</v>
      </c>
      <c r="E318" s="211" t="str">
        <f>tab!H2</f>
        <v>2019/20</v>
      </c>
      <c r="H318" s="1191"/>
      <c r="I318" s="9"/>
      <c r="K318" s="180"/>
      <c r="O318" s="208"/>
      <c r="P318" s="174"/>
      <c r="Q318" s="174"/>
      <c r="S318" s="174"/>
      <c r="T318" s="209"/>
      <c r="U318" s="1065"/>
      <c r="V318" s="210"/>
      <c r="AM318" s="39"/>
      <c r="AN318" s="39"/>
    </row>
    <row r="319" spans="3:40" ht="13.7" customHeight="1" x14ac:dyDescent="0.2">
      <c r="C319" s="39" t="s">
        <v>165</v>
      </c>
      <c r="E319" s="211">
        <f>tab!I3</f>
        <v>43739</v>
      </c>
      <c r="H319" s="1191"/>
      <c r="I319" s="9"/>
      <c r="K319" s="180"/>
      <c r="O319" s="208"/>
      <c r="P319" s="174"/>
      <c r="Q319" s="174"/>
      <c r="S319" s="174"/>
      <c r="T319" s="209"/>
      <c r="U319" s="1065"/>
      <c r="V319" s="210"/>
    </row>
    <row r="320" spans="3:40" ht="13.7" customHeight="1" x14ac:dyDescent="0.2">
      <c r="H320" s="1191"/>
      <c r="I320" s="9"/>
      <c r="K320" s="180"/>
      <c r="O320" s="208"/>
      <c r="P320" s="174"/>
      <c r="Q320" s="174"/>
      <c r="S320" s="174"/>
      <c r="T320" s="209"/>
      <c r="U320" s="1065"/>
      <c r="V320" s="210"/>
    </row>
    <row r="321" spans="3:40" ht="13.7" customHeight="1" x14ac:dyDescent="0.2">
      <c r="C321" s="1017"/>
      <c r="D321" s="1018"/>
      <c r="E321" s="1019"/>
      <c r="F321" s="1020"/>
      <c r="G321" s="1021"/>
      <c r="H321" s="1022"/>
      <c r="I321" s="1023"/>
      <c r="J321" s="1023"/>
      <c r="K321" s="1024"/>
      <c r="L321" s="1023"/>
      <c r="M321" s="1025"/>
      <c r="N321" s="1026"/>
      <c r="O321" s="1027"/>
      <c r="P321" s="1026"/>
      <c r="Q321" s="1026"/>
      <c r="R321" s="1023"/>
      <c r="S321" s="1026"/>
      <c r="T321" s="1028"/>
      <c r="U321" s="1061"/>
      <c r="V321" s="271"/>
    </row>
    <row r="322" spans="3:40" s="218" customFormat="1" ht="13.7" customHeight="1" x14ac:dyDescent="0.2">
      <c r="C322" s="1029"/>
      <c r="D322" s="914" t="s">
        <v>166</v>
      </c>
      <c r="E322" s="923"/>
      <c r="F322" s="923"/>
      <c r="G322" s="923"/>
      <c r="H322" s="917"/>
      <c r="I322" s="924"/>
      <c r="J322" s="924"/>
      <c r="K322" s="924"/>
      <c r="L322" s="924"/>
      <c r="M322" s="914" t="s">
        <v>627</v>
      </c>
      <c r="N322" s="925"/>
      <c r="O322" s="925"/>
      <c r="P322" s="925"/>
      <c r="Q322" s="925"/>
      <c r="R322" s="924"/>
      <c r="S322" s="1237" t="s">
        <v>637</v>
      </c>
      <c r="T322" s="1238"/>
      <c r="U322" s="1239"/>
      <c r="V322" s="156"/>
      <c r="W322" s="159"/>
      <c r="X322" s="159"/>
      <c r="Y322" s="159"/>
      <c r="Z322" s="1006"/>
      <c r="AA322" s="1007"/>
      <c r="AB322" s="994"/>
      <c r="AC322" s="994"/>
      <c r="AD322" s="994"/>
      <c r="AE322" s="994"/>
      <c r="AF322" s="994"/>
      <c r="AG322" s="994"/>
      <c r="AH322" s="994"/>
      <c r="AI322" s="994"/>
      <c r="AM322" s="9"/>
      <c r="AN322" s="862"/>
    </row>
    <row r="323" spans="3:40" ht="13.7" customHeight="1" x14ac:dyDescent="0.2">
      <c r="C323" s="1030"/>
      <c r="D323" s="898" t="s">
        <v>662</v>
      </c>
      <c r="E323" s="898" t="s">
        <v>121</v>
      </c>
      <c r="F323" s="898" t="s">
        <v>168</v>
      </c>
      <c r="G323" s="926" t="s">
        <v>169</v>
      </c>
      <c r="H323" s="1169" t="s">
        <v>170</v>
      </c>
      <c r="I323" s="926" t="s">
        <v>171</v>
      </c>
      <c r="J323" s="926" t="s">
        <v>172</v>
      </c>
      <c r="K323" s="927" t="s">
        <v>173</v>
      </c>
      <c r="L323" s="929"/>
      <c r="M323" s="916" t="s">
        <v>628</v>
      </c>
      <c r="N323" s="916" t="s">
        <v>630</v>
      </c>
      <c r="O323" s="916" t="s">
        <v>632</v>
      </c>
      <c r="P323" s="916" t="s">
        <v>634</v>
      </c>
      <c r="Q323" s="918" t="s">
        <v>636</v>
      </c>
      <c r="R323" s="929"/>
      <c r="S323" s="928" t="s">
        <v>638</v>
      </c>
      <c r="T323" s="928" t="s">
        <v>641</v>
      </c>
      <c r="U323" s="1038" t="s">
        <v>174</v>
      </c>
      <c r="V323" s="162"/>
      <c r="W323" s="165"/>
      <c r="X323" s="165"/>
      <c r="Y323" s="165"/>
      <c r="Z323" s="1008" t="s">
        <v>180</v>
      </c>
      <c r="AA323" s="1009" t="s">
        <v>643</v>
      </c>
      <c r="AB323" s="1010" t="s">
        <v>644</v>
      </c>
      <c r="AC323" s="1010" t="s">
        <v>644</v>
      </c>
      <c r="AD323" s="1010" t="s">
        <v>647</v>
      </c>
      <c r="AE323" s="1010" t="s">
        <v>652</v>
      </c>
      <c r="AF323" s="1010" t="s">
        <v>650</v>
      </c>
      <c r="AG323" s="1010" t="s">
        <v>653</v>
      </c>
      <c r="AH323" s="1010" t="s">
        <v>175</v>
      </c>
      <c r="AI323" s="1011" t="s">
        <v>176</v>
      </c>
    </row>
    <row r="324" spans="3:40" s="196" customFormat="1" ht="13.7" customHeight="1" x14ac:dyDescent="0.2">
      <c r="C324" s="1031"/>
      <c r="D324" s="923"/>
      <c r="E324" s="898"/>
      <c r="F324" s="929"/>
      <c r="G324" s="926" t="s">
        <v>177</v>
      </c>
      <c r="H324" s="1169" t="s">
        <v>178</v>
      </c>
      <c r="I324" s="926"/>
      <c r="J324" s="926"/>
      <c r="K324" s="927" t="s">
        <v>179</v>
      </c>
      <c r="L324" s="929"/>
      <c r="M324" s="916" t="s">
        <v>629</v>
      </c>
      <c r="N324" s="916" t="s">
        <v>631</v>
      </c>
      <c r="O324" s="916" t="s">
        <v>633</v>
      </c>
      <c r="P324" s="916" t="s">
        <v>635</v>
      </c>
      <c r="Q324" s="918" t="s">
        <v>182</v>
      </c>
      <c r="R324" s="929"/>
      <c r="S324" s="928" t="s">
        <v>639</v>
      </c>
      <c r="T324" s="928" t="s">
        <v>640</v>
      </c>
      <c r="U324" s="1038" t="s">
        <v>182</v>
      </c>
      <c r="V324" s="169"/>
      <c r="W324" s="166"/>
      <c r="X324" s="166"/>
      <c r="Y324" s="166"/>
      <c r="Z324" s="1010" t="s">
        <v>642</v>
      </c>
      <c r="AA324" s="1012">
        <f>+tab!$C$156</f>
        <v>0.62</v>
      </c>
      <c r="AB324" s="1010" t="s">
        <v>645</v>
      </c>
      <c r="AC324" s="1010" t="s">
        <v>646</v>
      </c>
      <c r="AD324" s="1010" t="s">
        <v>648</v>
      </c>
      <c r="AE324" s="1010" t="s">
        <v>651</v>
      </c>
      <c r="AF324" s="1010" t="s">
        <v>651</v>
      </c>
      <c r="AG324" s="1010" t="s">
        <v>649</v>
      </c>
      <c r="AH324" s="1010"/>
      <c r="AI324" s="1010" t="s">
        <v>181</v>
      </c>
      <c r="AM324" s="152"/>
      <c r="AN324" s="261"/>
    </row>
    <row r="325" spans="3:40" ht="13.7" customHeight="1" x14ac:dyDescent="0.2">
      <c r="C325" s="1031"/>
      <c r="D325" s="923"/>
      <c r="E325" s="923"/>
      <c r="F325" s="923"/>
      <c r="G325" s="923"/>
      <c r="H325" s="1178"/>
      <c r="I325" s="926"/>
      <c r="J325" s="926"/>
      <c r="K325" s="930"/>
      <c r="L325" s="931"/>
      <c r="M325" s="931"/>
      <c r="N325" s="931"/>
      <c r="O325" s="931"/>
      <c r="P325" s="931"/>
      <c r="Q325" s="931"/>
      <c r="R325" s="931"/>
      <c r="S325" s="932"/>
      <c r="T325" s="932"/>
      <c r="U325" s="1039"/>
      <c r="V325" s="6"/>
      <c r="AD325" s="993"/>
      <c r="AE325" s="993"/>
    </row>
    <row r="326" spans="3:40" ht="13.7" customHeight="1" x14ac:dyDescent="0.2">
      <c r="C326" s="35"/>
      <c r="D326" s="175" t="str">
        <f t="shared" ref="D326:F345" si="352">IF(D264=0,"",D264)</f>
        <v/>
      </c>
      <c r="E326" s="175" t="str">
        <f t="shared" si="352"/>
        <v/>
      </c>
      <c r="F326" s="175" t="str">
        <f t="shared" si="352"/>
        <v/>
      </c>
      <c r="G326" s="38" t="str">
        <f t="shared" ref="G326:G375" si="353">IF(G264="","",G264+1)</f>
        <v/>
      </c>
      <c r="H326" s="176" t="str">
        <f>IF(H264="","",H264)</f>
        <v/>
      </c>
      <c r="I326" s="38" t="str">
        <f>IF(I264=0,"",I264)</f>
        <v/>
      </c>
      <c r="J326" s="177" t="str">
        <f t="shared" ref="J326:J375" si="354">IF(E326="","",IF(J264+1&gt;VLOOKUP(I326,Schaal2014,22,FALSE),J264,J264+1))</f>
        <v/>
      </c>
      <c r="K326" s="178" t="str">
        <f t="shared" ref="K326:K345" si="355">IF(K264="","",K264)</f>
        <v/>
      </c>
      <c r="L326" s="873"/>
      <c r="M326" s="870">
        <f>IF(M264="","",M264)</f>
        <v>0</v>
      </c>
      <c r="N326" s="870">
        <f>IF(N264="","",N264)</f>
        <v>0</v>
      </c>
      <c r="O326" s="933" t="str">
        <f>IF(K326="","",IF(K326*40&gt;40,40,K326*40))</f>
        <v/>
      </c>
      <c r="P326" s="933"/>
      <c r="Q326" s="933" t="str">
        <f>IF(K326="","",SUM(M326:P326))</f>
        <v/>
      </c>
      <c r="R326" s="873"/>
      <c r="S326" s="934" t="str">
        <f t="shared" ref="S326:S357" si="356">IF(K326="","",(1659*K326-Q326)*AC326)</f>
        <v/>
      </c>
      <c r="T326" s="922" t="str">
        <f>IF(K326="","",(Q326*AD326)+AB326*(AE326+AF326*(1-AG326)))</f>
        <v/>
      </c>
      <c r="U326" s="1040" t="str">
        <f>IF(K326="","",(S326+T326))</f>
        <v/>
      </c>
      <c r="V326" s="169"/>
      <c r="W326" s="180"/>
      <c r="X326" s="180"/>
      <c r="Y326" s="180"/>
      <c r="Z326" s="1013" t="str">
        <f t="shared" ref="Z326:Z357" si="357">IF(I326="","",VLOOKUP(I326,Schaal2014,J326+1,FALSE))</f>
        <v/>
      </c>
      <c r="AA326" s="1014">
        <f>+tab!$C$156</f>
        <v>0.62</v>
      </c>
      <c r="AB326" s="1015" t="e">
        <f>Z326*12/1659</f>
        <v>#VALUE!</v>
      </c>
      <c r="AC326" s="1015" t="e">
        <f>Z326*12*(1+AA326)/1659</f>
        <v>#VALUE!</v>
      </c>
      <c r="AD326" s="1015" t="e">
        <f>AC326-AB326</f>
        <v>#VALUE!</v>
      </c>
      <c r="AE326" s="993" t="e">
        <f t="shared" ref="AE326:AE357" si="358">O326+P326</f>
        <v>#VALUE!</v>
      </c>
      <c r="AF326" s="993">
        <f t="shared" ref="AF326:AF357" si="359">M326+N326</f>
        <v>0</v>
      </c>
      <c r="AG326" s="1016">
        <f>IF(I326&gt;8,tab!C$157,tab!C$160)</f>
        <v>0.5</v>
      </c>
      <c r="AH326" s="993">
        <f t="shared" ref="AH326:AH357" si="360">IF(G326&lt;25,0,IF(G326=25,25,IF(G326&lt;40,0,IF(G326=40,40,IF(G326&gt;=40,0)))))</f>
        <v>0</v>
      </c>
      <c r="AI326" s="993">
        <f t="shared" ref="AI326:AI357" si="361">IF(AH326=25,Z326*1.08*K326/2,IF(AH326=40,Z326*1.08*K326,IF(AH326=0,0)))</f>
        <v>0</v>
      </c>
    </row>
    <row r="327" spans="3:40" ht="13.7" customHeight="1" x14ac:dyDescent="0.2">
      <c r="C327" s="35"/>
      <c r="D327" s="175" t="str">
        <f t="shared" si="352"/>
        <v/>
      </c>
      <c r="E327" s="175" t="str">
        <f t="shared" si="352"/>
        <v/>
      </c>
      <c r="F327" s="175" t="str">
        <f t="shared" si="352"/>
        <v/>
      </c>
      <c r="G327" s="38" t="str">
        <f>IF(G265="","",G265+1)</f>
        <v/>
      </c>
      <c r="H327" s="176" t="str">
        <f t="shared" ref="H327:H375" si="362">IF(H265="","",H265)</f>
        <v/>
      </c>
      <c r="I327" s="38" t="str">
        <f t="shared" ref="I327:I375" si="363">IF(I265=0,"",I265)</f>
        <v/>
      </c>
      <c r="J327" s="177" t="str">
        <f t="shared" si="354"/>
        <v/>
      </c>
      <c r="K327" s="178" t="str">
        <f t="shared" si="355"/>
        <v/>
      </c>
      <c r="L327" s="873"/>
      <c r="M327" s="870">
        <f t="shared" ref="M327:N327" si="364">IF(M265="","",M265)</f>
        <v>0</v>
      </c>
      <c r="N327" s="870">
        <f t="shared" si="364"/>
        <v>0</v>
      </c>
      <c r="O327" s="933" t="str">
        <f t="shared" ref="O327:O375" si="365">IF(K327="","",IF(K327*40&gt;40,40,K327*40))</f>
        <v/>
      </c>
      <c r="P327" s="933"/>
      <c r="Q327" s="933" t="str">
        <f t="shared" ref="Q327:Q375" si="366">IF(K327="","",SUM(M327:P327))</f>
        <v/>
      </c>
      <c r="R327" s="873"/>
      <c r="S327" s="934" t="str">
        <f t="shared" si="356"/>
        <v/>
      </c>
      <c r="T327" s="922" t="str">
        <f t="shared" ref="T327:T375" si="367">IF(K327="","",(Q327*AD327)+AB327*(AE327+AF327*(1-AG327)))</f>
        <v/>
      </c>
      <c r="U327" s="1040" t="str">
        <f t="shared" ref="U327:U375" si="368">IF(K327="","",(S327+T327))</f>
        <v/>
      </c>
      <c r="V327" s="469"/>
      <c r="Z327" s="1013" t="str">
        <f t="shared" si="357"/>
        <v/>
      </c>
      <c r="AA327" s="1014">
        <f>+tab!$C$156</f>
        <v>0.62</v>
      </c>
      <c r="AB327" s="1015" t="e">
        <f t="shared" ref="AB327:AB375" si="369">Z327*12/1659</f>
        <v>#VALUE!</v>
      </c>
      <c r="AC327" s="1015" t="e">
        <f t="shared" ref="AC327:AC375" si="370">Z327*12*(1+AA327)/1659</f>
        <v>#VALUE!</v>
      </c>
      <c r="AD327" s="1015" t="e">
        <f t="shared" ref="AD327:AD375" si="371">AC327-AB327</f>
        <v>#VALUE!</v>
      </c>
      <c r="AE327" s="993" t="e">
        <f t="shared" si="358"/>
        <v>#VALUE!</v>
      </c>
      <c r="AF327" s="993">
        <f t="shared" si="359"/>
        <v>0</v>
      </c>
      <c r="AG327" s="1016">
        <f>IF(I327&gt;8,tab!C$157,tab!C$160)</f>
        <v>0.5</v>
      </c>
      <c r="AH327" s="993">
        <f t="shared" si="360"/>
        <v>0</v>
      </c>
      <c r="AI327" s="993">
        <f t="shared" si="361"/>
        <v>0</v>
      </c>
    </row>
    <row r="328" spans="3:40" ht="13.7" customHeight="1" x14ac:dyDescent="0.2">
      <c r="C328" s="35"/>
      <c r="D328" s="175" t="str">
        <f t="shared" si="352"/>
        <v/>
      </c>
      <c r="E328" s="175" t="str">
        <f t="shared" si="352"/>
        <v/>
      </c>
      <c r="F328" s="175" t="str">
        <f t="shared" si="352"/>
        <v/>
      </c>
      <c r="G328" s="38" t="str">
        <f t="shared" si="353"/>
        <v/>
      </c>
      <c r="H328" s="176" t="str">
        <f t="shared" si="362"/>
        <v/>
      </c>
      <c r="I328" s="38" t="str">
        <f t="shared" si="363"/>
        <v/>
      </c>
      <c r="J328" s="177" t="str">
        <f t="shared" si="354"/>
        <v/>
      </c>
      <c r="K328" s="178" t="str">
        <f t="shared" si="355"/>
        <v/>
      </c>
      <c r="L328" s="873"/>
      <c r="M328" s="870">
        <f t="shared" ref="M328:N328" si="372">IF(M266="","",M266)</f>
        <v>0</v>
      </c>
      <c r="N328" s="870">
        <f t="shared" si="372"/>
        <v>0</v>
      </c>
      <c r="O328" s="933" t="str">
        <f t="shared" si="365"/>
        <v/>
      </c>
      <c r="P328" s="933"/>
      <c r="Q328" s="933" t="str">
        <f t="shared" si="366"/>
        <v/>
      </c>
      <c r="R328" s="873"/>
      <c r="S328" s="934" t="str">
        <f t="shared" si="356"/>
        <v/>
      </c>
      <c r="T328" s="922" t="str">
        <f t="shared" si="367"/>
        <v/>
      </c>
      <c r="U328" s="1040" t="str">
        <f t="shared" si="368"/>
        <v/>
      </c>
      <c r="V328" s="469"/>
      <c r="Z328" s="1013" t="str">
        <f t="shared" si="357"/>
        <v/>
      </c>
      <c r="AA328" s="1014">
        <f>+tab!$C$156</f>
        <v>0.62</v>
      </c>
      <c r="AB328" s="1015" t="e">
        <f t="shared" si="369"/>
        <v>#VALUE!</v>
      </c>
      <c r="AC328" s="1015" t="e">
        <f t="shared" si="370"/>
        <v>#VALUE!</v>
      </c>
      <c r="AD328" s="1015" t="e">
        <f t="shared" si="371"/>
        <v>#VALUE!</v>
      </c>
      <c r="AE328" s="993" t="e">
        <f t="shared" si="358"/>
        <v>#VALUE!</v>
      </c>
      <c r="AF328" s="993">
        <f t="shared" si="359"/>
        <v>0</v>
      </c>
      <c r="AG328" s="1016">
        <f>IF(I328&gt;8,tab!C$157,tab!C$160)</f>
        <v>0.5</v>
      </c>
      <c r="AH328" s="993">
        <f t="shared" si="360"/>
        <v>0</v>
      </c>
      <c r="AI328" s="993">
        <f t="shared" si="361"/>
        <v>0</v>
      </c>
    </row>
    <row r="329" spans="3:40" ht="13.7" customHeight="1" x14ac:dyDescent="0.2">
      <c r="C329" s="35"/>
      <c r="D329" s="175" t="str">
        <f t="shared" si="352"/>
        <v/>
      </c>
      <c r="E329" s="175" t="str">
        <f t="shared" si="352"/>
        <v/>
      </c>
      <c r="F329" s="175" t="str">
        <f t="shared" si="352"/>
        <v/>
      </c>
      <c r="G329" s="38" t="str">
        <f t="shared" si="353"/>
        <v/>
      </c>
      <c r="H329" s="176" t="str">
        <f t="shared" si="362"/>
        <v/>
      </c>
      <c r="I329" s="38" t="str">
        <f t="shared" si="363"/>
        <v/>
      </c>
      <c r="J329" s="177" t="str">
        <f t="shared" si="354"/>
        <v/>
      </c>
      <c r="K329" s="178" t="str">
        <f t="shared" si="355"/>
        <v/>
      </c>
      <c r="L329" s="873"/>
      <c r="M329" s="870">
        <f t="shared" ref="M329:N329" si="373">IF(M267="","",M267)</f>
        <v>0</v>
      </c>
      <c r="N329" s="870">
        <f t="shared" si="373"/>
        <v>0</v>
      </c>
      <c r="O329" s="933" t="str">
        <f t="shared" si="365"/>
        <v/>
      </c>
      <c r="P329" s="933"/>
      <c r="Q329" s="933" t="str">
        <f t="shared" si="366"/>
        <v/>
      </c>
      <c r="R329" s="873"/>
      <c r="S329" s="934" t="str">
        <f t="shared" si="356"/>
        <v/>
      </c>
      <c r="T329" s="922" t="str">
        <f t="shared" si="367"/>
        <v/>
      </c>
      <c r="U329" s="1040" t="str">
        <f t="shared" si="368"/>
        <v/>
      </c>
      <c r="V329" s="469"/>
      <c r="Z329" s="1013" t="str">
        <f t="shared" si="357"/>
        <v/>
      </c>
      <c r="AA329" s="1014">
        <f>+tab!$C$156</f>
        <v>0.62</v>
      </c>
      <c r="AB329" s="1015" t="e">
        <f t="shared" si="369"/>
        <v>#VALUE!</v>
      </c>
      <c r="AC329" s="1015" t="e">
        <f t="shared" si="370"/>
        <v>#VALUE!</v>
      </c>
      <c r="AD329" s="1015" t="e">
        <f t="shared" si="371"/>
        <v>#VALUE!</v>
      </c>
      <c r="AE329" s="993" t="e">
        <f t="shared" si="358"/>
        <v>#VALUE!</v>
      </c>
      <c r="AF329" s="993">
        <f t="shared" si="359"/>
        <v>0</v>
      </c>
      <c r="AG329" s="1016">
        <f>IF(I329&gt;8,tab!C$157,tab!C$160)</f>
        <v>0.5</v>
      </c>
      <c r="AH329" s="993">
        <f t="shared" si="360"/>
        <v>0</v>
      </c>
      <c r="AI329" s="993">
        <f t="shared" si="361"/>
        <v>0</v>
      </c>
    </row>
    <row r="330" spans="3:40" ht="13.7" customHeight="1" x14ac:dyDescent="0.2">
      <c r="C330" s="35"/>
      <c r="D330" s="175" t="str">
        <f t="shared" si="352"/>
        <v/>
      </c>
      <c r="E330" s="175" t="str">
        <f t="shared" si="352"/>
        <v/>
      </c>
      <c r="F330" s="175" t="str">
        <f t="shared" si="352"/>
        <v/>
      </c>
      <c r="G330" s="38" t="str">
        <f t="shared" si="353"/>
        <v/>
      </c>
      <c r="H330" s="176" t="str">
        <f t="shared" si="362"/>
        <v/>
      </c>
      <c r="I330" s="38" t="str">
        <f t="shared" si="363"/>
        <v/>
      </c>
      <c r="J330" s="177" t="str">
        <f t="shared" si="354"/>
        <v/>
      </c>
      <c r="K330" s="178" t="str">
        <f t="shared" si="355"/>
        <v/>
      </c>
      <c r="L330" s="873"/>
      <c r="M330" s="870">
        <f t="shared" ref="M330:N330" si="374">IF(M268="","",M268)</f>
        <v>0</v>
      </c>
      <c r="N330" s="870">
        <f t="shared" si="374"/>
        <v>0</v>
      </c>
      <c r="O330" s="933" t="str">
        <f t="shared" si="365"/>
        <v/>
      </c>
      <c r="P330" s="933"/>
      <c r="Q330" s="933" t="str">
        <f t="shared" si="366"/>
        <v/>
      </c>
      <c r="R330" s="873"/>
      <c r="S330" s="934" t="str">
        <f t="shared" si="356"/>
        <v/>
      </c>
      <c r="T330" s="922" t="str">
        <f t="shared" si="367"/>
        <v/>
      </c>
      <c r="U330" s="1040" t="str">
        <f t="shared" si="368"/>
        <v/>
      </c>
      <c r="V330" s="469"/>
      <c r="Z330" s="1013" t="str">
        <f t="shared" si="357"/>
        <v/>
      </c>
      <c r="AA330" s="1014">
        <f>+tab!$C$156</f>
        <v>0.62</v>
      </c>
      <c r="AB330" s="1015" t="e">
        <f t="shared" si="369"/>
        <v>#VALUE!</v>
      </c>
      <c r="AC330" s="1015" t="e">
        <f t="shared" si="370"/>
        <v>#VALUE!</v>
      </c>
      <c r="AD330" s="1015" t="e">
        <f t="shared" si="371"/>
        <v>#VALUE!</v>
      </c>
      <c r="AE330" s="993" t="e">
        <f t="shared" si="358"/>
        <v>#VALUE!</v>
      </c>
      <c r="AF330" s="993">
        <f t="shared" si="359"/>
        <v>0</v>
      </c>
      <c r="AG330" s="1016">
        <f>IF(I330&gt;8,tab!C$157,tab!C$160)</f>
        <v>0.5</v>
      </c>
      <c r="AH330" s="993">
        <f t="shared" si="360"/>
        <v>0</v>
      </c>
      <c r="AI330" s="993">
        <f t="shared" si="361"/>
        <v>0</v>
      </c>
    </row>
    <row r="331" spans="3:40" ht="13.7" customHeight="1" x14ac:dyDescent="0.2">
      <c r="C331" s="35"/>
      <c r="D331" s="175" t="str">
        <f t="shared" si="352"/>
        <v/>
      </c>
      <c r="E331" s="175" t="str">
        <f t="shared" si="352"/>
        <v/>
      </c>
      <c r="F331" s="175" t="str">
        <f t="shared" si="352"/>
        <v/>
      </c>
      <c r="G331" s="38" t="str">
        <f t="shared" si="353"/>
        <v/>
      </c>
      <c r="H331" s="176" t="str">
        <f t="shared" si="362"/>
        <v/>
      </c>
      <c r="I331" s="38" t="str">
        <f t="shared" si="363"/>
        <v/>
      </c>
      <c r="J331" s="177" t="str">
        <f t="shared" si="354"/>
        <v/>
      </c>
      <c r="K331" s="178" t="str">
        <f t="shared" si="355"/>
        <v/>
      </c>
      <c r="L331" s="873"/>
      <c r="M331" s="870">
        <f t="shared" ref="M331:N331" si="375">IF(M269="","",M269)</f>
        <v>0</v>
      </c>
      <c r="N331" s="870">
        <f t="shared" si="375"/>
        <v>0</v>
      </c>
      <c r="O331" s="933" t="str">
        <f t="shared" si="365"/>
        <v/>
      </c>
      <c r="P331" s="933"/>
      <c r="Q331" s="933" t="str">
        <f t="shared" si="366"/>
        <v/>
      </c>
      <c r="R331" s="873"/>
      <c r="S331" s="934" t="str">
        <f t="shared" si="356"/>
        <v/>
      </c>
      <c r="T331" s="922" t="str">
        <f t="shared" si="367"/>
        <v/>
      </c>
      <c r="U331" s="1040" t="str">
        <f t="shared" si="368"/>
        <v/>
      </c>
      <c r="V331" s="469"/>
      <c r="Z331" s="1013" t="str">
        <f t="shared" si="357"/>
        <v/>
      </c>
      <c r="AA331" s="1014">
        <f>+tab!$C$156</f>
        <v>0.62</v>
      </c>
      <c r="AB331" s="1015" t="e">
        <f t="shared" si="369"/>
        <v>#VALUE!</v>
      </c>
      <c r="AC331" s="1015" t="e">
        <f t="shared" si="370"/>
        <v>#VALUE!</v>
      </c>
      <c r="AD331" s="1015" t="e">
        <f t="shared" si="371"/>
        <v>#VALUE!</v>
      </c>
      <c r="AE331" s="993" t="e">
        <f t="shared" si="358"/>
        <v>#VALUE!</v>
      </c>
      <c r="AF331" s="993">
        <f t="shared" si="359"/>
        <v>0</v>
      </c>
      <c r="AG331" s="1016">
        <f>IF(I331&gt;8,tab!C$157,tab!C$160)</f>
        <v>0.5</v>
      </c>
      <c r="AH331" s="993">
        <f t="shared" si="360"/>
        <v>0</v>
      </c>
      <c r="AI331" s="993">
        <f t="shared" si="361"/>
        <v>0</v>
      </c>
    </row>
    <row r="332" spans="3:40" ht="13.7" customHeight="1" x14ac:dyDescent="0.2">
      <c r="C332" s="35"/>
      <c r="D332" s="175" t="str">
        <f t="shared" si="352"/>
        <v/>
      </c>
      <c r="E332" s="175" t="str">
        <f t="shared" si="352"/>
        <v/>
      </c>
      <c r="F332" s="175" t="str">
        <f t="shared" si="352"/>
        <v/>
      </c>
      <c r="G332" s="38" t="str">
        <f t="shared" si="353"/>
        <v/>
      </c>
      <c r="H332" s="176" t="str">
        <f t="shared" si="362"/>
        <v/>
      </c>
      <c r="I332" s="38" t="str">
        <f t="shared" si="363"/>
        <v/>
      </c>
      <c r="J332" s="177" t="str">
        <f t="shared" si="354"/>
        <v/>
      </c>
      <c r="K332" s="178" t="str">
        <f t="shared" si="355"/>
        <v/>
      </c>
      <c r="L332" s="873"/>
      <c r="M332" s="870">
        <f t="shared" ref="M332:N332" si="376">IF(M270="","",M270)</f>
        <v>0</v>
      </c>
      <c r="N332" s="870">
        <f t="shared" si="376"/>
        <v>0</v>
      </c>
      <c r="O332" s="933" t="str">
        <f t="shared" si="365"/>
        <v/>
      </c>
      <c r="P332" s="933"/>
      <c r="Q332" s="933" t="str">
        <f t="shared" si="366"/>
        <v/>
      </c>
      <c r="R332" s="873"/>
      <c r="S332" s="934" t="str">
        <f t="shared" si="356"/>
        <v/>
      </c>
      <c r="T332" s="922" t="str">
        <f t="shared" si="367"/>
        <v/>
      </c>
      <c r="U332" s="1040" t="str">
        <f t="shared" si="368"/>
        <v/>
      </c>
      <c r="V332" s="469"/>
      <c r="Z332" s="1013" t="str">
        <f t="shared" si="357"/>
        <v/>
      </c>
      <c r="AA332" s="1014">
        <f>+tab!$C$156</f>
        <v>0.62</v>
      </c>
      <c r="AB332" s="1015" t="e">
        <f t="shared" si="369"/>
        <v>#VALUE!</v>
      </c>
      <c r="AC332" s="1015" t="e">
        <f t="shared" si="370"/>
        <v>#VALUE!</v>
      </c>
      <c r="AD332" s="1015" t="e">
        <f t="shared" si="371"/>
        <v>#VALUE!</v>
      </c>
      <c r="AE332" s="993" t="e">
        <f t="shared" si="358"/>
        <v>#VALUE!</v>
      </c>
      <c r="AF332" s="993">
        <f t="shared" si="359"/>
        <v>0</v>
      </c>
      <c r="AG332" s="1016">
        <f>IF(I332&gt;8,tab!C$157,tab!C$160)</f>
        <v>0.5</v>
      </c>
      <c r="AH332" s="993">
        <f t="shared" si="360"/>
        <v>0</v>
      </c>
      <c r="AI332" s="993">
        <f t="shared" si="361"/>
        <v>0</v>
      </c>
    </row>
    <row r="333" spans="3:40" ht="13.7" customHeight="1" x14ac:dyDescent="0.2">
      <c r="C333" s="35"/>
      <c r="D333" s="175" t="str">
        <f t="shared" si="352"/>
        <v/>
      </c>
      <c r="E333" s="175" t="str">
        <f t="shared" si="352"/>
        <v/>
      </c>
      <c r="F333" s="175" t="str">
        <f t="shared" si="352"/>
        <v/>
      </c>
      <c r="G333" s="38" t="str">
        <f t="shared" si="353"/>
        <v/>
      </c>
      <c r="H333" s="176" t="str">
        <f t="shared" si="362"/>
        <v/>
      </c>
      <c r="I333" s="38" t="str">
        <f t="shared" si="363"/>
        <v/>
      </c>
      <c r="J333" s="177" t="str">
        <f t="shared" si="354"/>
        <v/>
      </c>
      <c r="K333" s="178" t="str">
        <f t="shared" si="355"/>
        <v/>
      </c>
      <c r="L333" s="873"/>
      <c r="M333" s="870">
        <f t="shared" ref="M333:N333" si="377">IF(M271="","",M271)</f>
        <v>0</v>
      </c>
      <c r="N333" s="870">
        <f t="shared" si="377"/>
        <v>0</v>
      </c>
      <c r="O333" s="933" t="str">
        <f t="shared" si="365"/>
        <v/>
      </c>
      <c r="P333" s="933"/>
      <c r="Q333" s="933" t="str">
        <f t="shared" si="366"/>
        <v/>
      </c>
      <c r="R333" s="873"/>
      <c r="S333" s="934" t="str">
        <f t="shared" si="356"/>
        <v/>
      </c>
      <c r="T333" s="922" t="str">
        <f t="shared" si="367"/>
        <v/>
      </c>
      <c r="U333" s="1040" t="str">
        <f t="shared" si="368"/>
        <v/>
      </c>
      <c r="V333" s="469"/>
      <c r="Z333" s="1013" t="str">
        <f t="shared" si="357"/>
        <v/>
      </c>
      <c r="AA333" s="1014">
        <f>+tab!$C$156</f>
        <v>0.62</v>
      </c>
      <c r="AB333" s="1015" t="e">
        <f t="shared" si="369"/>
        <v>#VALUE!</v>
      </c>
      <c r="AC333" s="1015" t="e">
        <f t="shared" si="370"/>
        <v>#VALUE!</v>
      </c>
      <c r="AD333" s="1015" t="e">
        <f t="shared" si="371"/>
        <v>#VALUE!</v>
      </c>
      <c r="AE333" s="993" t="e">
        <f t="shared" si="358"/>
        <v>#VALUE!</v>
      </c>
      <c r="AF333" s="993">
        <f t="shared" si="359"/>
        <v>0</v>
      </c>
      <c r="AG333" s="1016">
        <f>IF(I333&gt;8,tab!C$157,tab!C$160)</f>
        <v>0.5</v>
      </c>
      <c r="AH333" s="993">
        <f t="shared" si="360"/>
        <v>0</v>
      </c>
      <c r="AI333" s="993">
        <f t="shared" si="361"/>
        <v>0</v>
      </c>
    </row>
    <row r="334" spans="3:40" ht="13.7" customHeight="1" x14ac:dyDescent="0.2">
      <c r="C334" s="35"/>
      <c r="D334" s="175" t="str">
        <f t="shared" si="352"/>
        <v/>
      </c>
      <c r="E334" s="175" t="str">
        <f t="shared" si="352"/>
        <v/>
      </c>
      <c r="F334" s="175" t="str">
        <f t="shared" si="352"/>
        <v/>
      </c>
      <c r="G334" s="38" t="str">
        <f t="shared" si="353"/>
        <v/>
      </c>
      <c r="H334" s="176" t="str">
        <f t="shared" si="362"/>
        <v/>
      </c>
      <c r="I334" s="38" t="str">
        <f t="shared" si="363"/>
        <v/>
      </c>
      <c r="J334" s="177" t="str">
        <f t="shared" si="354"/>
        <v/>
      </c>
      <c r="K334" s="178" t="str">
        <f t="shared" si="355"/>
        <v/>
      </c>
      <c r="L334" s="873"/>
      <c r="M334" s="870">
        <f t="shared" ref="M334:N334" si="378">IF(M272="","",M272)</f>
        <v>0</v>
      </c>
      <c r="N334" s="870">
        <f t="shared" si="378"/>
        <v>0</v>
      </c>
      <c r="O334" s="933" t="str">
        <f t="shared" si="365"/>
        <v/>
      </c>
      <c r="P334" s="933"/>
      <c r="Q334" s="933" t="str">
        <f t="shared" si="366"/>
        <v/>
      </c>
      <c r="R334" s="873"/>
      <c r="S334" s="934" t="str">
        <f t="shared" si="356"/>
        <v/>
      </c>
      <c r="T334" s="922" t="str">
        <f t="shared" si="367"/>
        <v/>
      </c>
      <c r="U334" s="1040" t="str">
        <f t="shared" si="368"/>
        <v/>
      </c>
      <c r="V334" s="469"/>
      <c r="Z334" s="1013" t="str">
        <f t="shared" si="357"/>
        <v/>
      </c>
      <c r="AA334" s="1014">
        <f>+tab!$C$156</f>
        <v>0.62</v>
      </c>
      <c r="AB334" s="1015" t="e">
        <f t="shared" si="369"/>
        <v>#VALUE!</v>
      </c>
      <c r="AC334" s="1015" t="e">
        <f t="shared" si="370"/>
        <v>#VALUE!</v>
      </c>
      <c r="AD334" s="1015" t="e">
        <f t="shared" si="371"/>
        <v>#VALUE!</v>
      </c>
      <c r="AE334" s="993" t="e">
        <f t="shared" si="358"/>
        <v>#VALUE!</v>
      </c>
      <c r="AF334" s="993">
        <f t="shared" si="359"/>
        <v>0</v>
      </c>
      <c r="AG334" s="1016">
        <f>IF(I334&gt;8,tab!C$157,tab!C$160)</f>
        <v>0.5</v>
      </c>
      <c r="AH334" s="993">
        <f t="shared" si="360"/>
        <v>0</v>
      </c>
      <c r="AI334" s="993">
        <f t="shared" si="361"/>
        <v>0</v>
      </c>
    </row>
    <row r="335" spans="3:40" ht="13.7" customHeight="1" x14ac:dyDescent="0.2">
      <c r="C335" s="35"/>
      <c r="D335" s="175" t="str">
        <f t="shared" si="352"/>
        <v/>
      </c>
      <c r="E335" s="175" t="str">
        <f t="shared" si="352"/>
        <v/>
      </c>
      <c r="F335" s="175" t="str">
        <f t="shared" si="352"/>
        <v/>
      </c>
      <c r="G335" s="38" t="str">
        <f t="shared" si="353"/>
        <v/>
      </c>
      <c r="H335" s="176" t="str">
        <f t="shared" si="362"/>
        <v/>
      </c>
      <c r="I335" s="38" t="str">
        <f t="shared" si="363"/>
        <v/>
      </c>
      <c r="J335" s="177" t="str">
        <f t="shared" si="354"/>
        <v/>
      </c>
      <c r="K335" s="178" t="str">
        <f t="shared" si="355"/>
        <v/>
      </c>
      <c r="L335" s="873"/>
      <c r="M335" s="870">
        <f t="shared" ref="M335:N335" si="379">IF(M273="","",M273)</f>
        <v>0</v>
      </c>
      <c r="N335" s="870">
        <f t="shared" si="379"/>
        <v>0</v>
      </c>
      <c r="O335" s="933" t="str">
        <f t="shared" si="365"/>
        <v/>
      </c>
      <c r="P335" s="933"/>
      <c r="Q335" s="933" t="str">
        <f t="shared" si="366"/>
        <v/>
      </c>
      <c r="R335" s="873"/>
      <c r="S335" s="934" t="str">
        <f t="shared" si="356"/>
        <v/>
      </c>
      <c r="T335" s="922" t="str">
        <f t="shared" si="367"/>
        <v/>
      </c>
      <c r="U335" s="1040" t="str">
        <f t="shared" si="368"/>
        <v/>
      </c>
      <c r="V335" s="469"/>
      <c r="Z335" s="1013" t="str">
        <f t="shared" si="357"/>
        <v/>
      </c>
      <c r="AA335" s="1014">
        <f>+tab!$C$156</f>
        <v>0.62</v>
      </c>
      <c r="AB335" s="1015" t="e">
        <f t="shared" si="369"/>
        <v>#VALUE!</v>
      </c>
      <c r="AC335" s="1015" t="e">
        <f t="shared" si="370"/>
        <v>#VALUE!</v>
      </c>
      <c r="AD335" s="1015" t="e">
        <f t="shared" si="371"/>
        <v>#VALUE!</v>
      </c>
      <c r="AE335" s="993" t="e">
        <f t="shared" si="358"/>
        <v>#VALUE!</v>
      </c>
      <c r="AF335" s="993">
        <f t="shared" si="359"/>
        <v>0</v>
      </c>
      <c r="AG335" s="1016">
        <f>IF(I335&gt;8,tab!C$157,tab!C$160)</f>
        <v>0.5</v>
      </c>
      <c r="AH335" s="993">
        <f t="shared" si="360"/>
        <v>0</v>
      </c>
      <c r="AI335" s="993">
        <f t="shared" si="361"/>
        <v>0</v>
      </c>
      <c r="AM335" s="39"/>
      <c r="AN335" s="39"/>
    </row>
    <row r="336" spans="3:40" ht="13.7" customHeight="1" x14ac:dyDescent="0.2">
      <c r="C336" s="35"/>
      <c r="D336" s="175" t="str">
        <f t="shared" si="352"/>
        <v/>
      </c>
      <c r="E336" s="175" t="str">
        <f t="shared" si="352"/>
        <v/>
      </c>
      <c r="F336" s="175" t="str">
        <f t="shared" si="352"/>
        <v/>
      </c>
      <c r="G336" s="38" t="str">
        <f t="shared" si="353"/>
        <v/>
      </c>
      <c r="H336" s="176" t="str">
        <f t="shared" si="362"/>
        <v/>
      </c>
      <c r="I336" s="38" t="str">
        <f t="shared" si="363"/>
        <v/>
      </c>
      <c r="J336" s="177" t="str">
        <f t="shared" si="354"/>
        <v/>
      </c>
      <c r="K336" s="178" t="str">
        <f t="shared" si="355"/>
        <v/>
      </c>
      <c r="L336" s="873"/>
      <c r="M336" s="870">
        <f t="shared" ref="M336:N336" si="380">IF(M274="","",M274)</f>
        <v>0</v>
      </c>
      <c r="N336" s="870">
        <f t="shared" si="380"/>
        <v>0</v>
      </c>
      <c r="O336" s="933" t="str">
        <f t="shared" si="365"/>
        <v/>
      </c>
      <c r="P336" s="933"/>
      <c r="Q336" s="933" t="str">
        <f t="shared" si="366"/>
        <v/>
      </c>
      <c r="R336" s="873"/>
      <c r="S336" s="934" t="str">
        <f t="shared" si="356"/>
        <v/>
      </c>
      <c r="T336" s="922" t="str">
        <f t="shared" si="367"/>
        <v/>
      </c>
      <c r="U336" s="1040" t="str">
        <f t="shared" si="368"/>
        <v/>
      </c>
      <c r="V336" s="469"/>
      <c r="Z336" s="1013" t="str">
        <f t="shared" si="357"/>
        <v/>
      </c>
      <c r="AA336" s="1014">
        <f>+tab!$C$156</f>
        <v>0.62</v>
      </c>
      <c r="AB336" s="1015" t="e">
        <f t="shared" si="369"/>
        <v>#VALUE!</v>
      </c>
      <c r="AC336" s="1015" t="e">
        <f t="shared" si="370"/>
        <v>#VALUE!</v>
      </c>
      <c r="AD336" s="1015" t="e">
        <f t="shared" si="371"/>
        <v>#VALUE!</v>
      </c>
      <c r="AE336" s="993" t="e">
        <f t="shared" si="358"/>
        <v>#VALUE!</v>
      </c>
      <c r="AF336" s="993">
        <f t="shared" si="359"/>
        <v>0</v>
      </c>
      <c r="AG336" s="1016">
        <f>IF(I336&gt;8,tab!C$157,tab!C$160)</f>
        <v>0.5</v>
      </c>
      <c r="AH336" s="993">
        <f t="shared" si="360"/>
        <v>0</v>
      </c>
      <c r="AI336" s="993">
        <f t="shared" si="361"/>
        <v>0</v>
      </c>
      <c r="AM336" s="39"/>
      <c r="AN336" s="39"/>
    </row>
    <row r="337" spans="3:40" ht="13.7" customHeight="1" x14ac:dyDescent="0.2">
      <c r="C337" s="35"/>
      <c r="D337" s="175" t="str">
        <f t="shared" si="352"/>
        <v/>
      </c>
      <c r="E337" s="175" t="str">
        <f t="shared" si="352"/>
        <v/>
      </c>
      <c r="F337" s="175" t="str">
        <f t="shared" si="352"/>
        <v/>
      </c>
      <c r="G337" s="38" t="str">
        <f t="shared" si="353"/>
        <v/>
      </c>
      <c r="H337" s="176" t="str">
        <f t="shared" si="362"/>
        <v/>
      </c>
      <c r="I337" s="38" t="str">
        <f t="shared" si="363"/>
        <v/>
      </c>
      <c r="J337" s="177" t="str">
        <f t="shared" si="354"/>
        <v/>
      </c>
      <c r="K337" s="178" t="str">
        <f t="shared" si="355"/>
        <v/>
      </c>
      <c r="L337" s="873"/>
      <c r="M337" s="870">
        <f t="shared" ref="M337:N337" si="381">IF(M275="","",M275)</f>
        <v>0</v>
      </c>
      <c r="N337" s="870">
        <f t="shared" si="381"/>
        <v>0</v>
      </c>
      <c r="O337" s="933" t="str">
        <f t="shared" si="365"/>
        <v/>
      </c>
      <c r="P337" s="933"/>
      <c r="Q337" s="933" t="str">
        <f t="shared" si="366"/>
        <v/>
      </c>
      <c r="R337" s="873"/>
      <c r="S337" s="934" t="str">
        <f t="shared" si="356"/>
        <v/>
      </c>
      <c r="T337" s="922" t="str">
        <f t="shared" si="367"/>
        <v/>
      </c>
      <c r="U337" s="1040" t="str">
        <f t="shared" si="368"/>
        <v/>
      </c>
      <c r="V337" s="469"/>
      <c r="Z337" s="1013" t="str">
        <f t="shared" si="357"/>
        <v/>
      </c>
      <c r="AA337" s="1014">
        <f>+tab!$C$156</f>
        <v>0.62</v>
      </c>
      <c r="AB337" s="1015" t="e">
        <f t="shared" si="369"/>
        <v>#VALUE!</v>
      </c>
      <c r="AC337" s="1015" t="e">
        <f t="shared" si="370"/>
        <v>#VALUE!</v>
      </c>
      <c r="AD337" s="1015" t="e">
        <f t="shared" si="371"/>
        <v>#VALUE!</v>
      </c>
      <c r="AE337" s="993" t="e">
        <f t="shared" si="358"/>
        <v>#VALUE!</v>
      </c>
      <c r="AF337" s="993">
        <f t="shared" si="359"/>
        <v>0</v>
      </c>
      <c r="AG337" s="1016">
        <f>IF(I337&gt;8,tab!C$157,tab!C$160)</f>
        <v>0.5</v>
      </c>
      <c r="AH337" s="993">
        <f t="shared" si="360"/>
        <v>0</v>
      </c>
      <c r="AI337" s="993">
        <f t="shared" si="361"/>
        <v>0</v>
      </c>
      <c r="AM337" s="39"/>
      <c r="AN337" s="39"/>
    </row>
    <row r="338" spans="3:40" ht="13.7" customHeight="1" x14ac:dyDescent="0.2">
      <c r="C338" s="35"/>
      <c r="D338" s="175" t="str">
        <f t="shared" si="352"/>
        <v/>
      </c>
      <c r="E338" s="175" t="str">
        <f t="shared" si="352"/>
        <v/>
      </c>
      <c r="F338" s="175" t="str">
        <f t="shared" si="352"/>
        <v/>
      </c>
      <c r="G338" s="38" t="str">
        <f t="shared" si="353"/>
        <v/>
      </c>
      <c r="H338" s="176" t="str">
        <f t="shared" si="362"/>
        <v/>
      </c>
      <c r="I338" s="38" t="str">
        <f t="shared" si="363"/>
        <v/>
      </c>
      <c r="J338" s="177" t="str">
        <f t="shared" si="354"/>
        <v/>
      </c>
      <c r="K338" s="178" t="str">
        <f t="shared" si="355"/>
        <v/>
      </c>
      <c r="L338" s="873"/>
      <c r="M338" s="870">
        <f t="shared" ref="M338:N338" si="382">IF(M276="","",M276)</f>
        <v>0</v>
      </c>
      <c r="N338" s="870">
        <f t="shared" si="382"/>
        <v>0</v>
      </c>
      <c r="O338" s="933" t="str">
        <f t="shared" si="365"/>
        <v/>
      </c>
      <c r="P338" s="933"/>
      <c r="Q338" s="933" t="str">
        <f t="shared" si="366"/>
        <v/>
      </c>
      <c r="R338" s="873"/>
      <c r="S338" s="934" t="str">
        <f t="shared" si="356"/>
        <v/>
      </c>
      <c r="T338" s="922" t="str">
        <f t="shared" si="367"/>
        <v/>
      </c>
      <c r="U338" s="1040" t="str">
        <f t="shared" si="368"/>
        <v/>
      </c>
      <c r="V338" s="469"/>
      <c r="Z338" s="1013" t="str">
        <f t="shared" si="357"/>
        <v/>
      </c>
      <c r="AA338" s="1014">
        <f>+tab!$C$156</f>
        <v>0.62</v>
      </c>
      <c r="AB338" s="1015" t="e">
        <f t="shared" si="369"/>
        <v>#VALUE!</v>
      </c>
      <c r="AC338" s="1015" t="e">
        <f t="shared" si="370"/>
        <v>#VALUE!</v>
      </c>
      <c r="AD338" s="1015" t="e">
        <f t="shared" si="371"/>
        <v>#VALUE!</v>
      </c>
      <c r="AE338" s="993" t="e">
        <f t="shared" si="358"/>
        <v>#VALUE!</v>
      </c>
      <c r="AF338" s="993">
        <f t="shared" si="359"/>
        <v>0</v>
      </c>
      <c r="AG338" s="1016">
        <f>IF(I338&gt;8,tab!C$157,tab!C$160)</f>
        <v>0.5</v>
      </c>
      <c r="AH338" s="993">
        <f t="shared" si="360"/>
        <v>0</v>
      </c>
      <c r="AI338" s="993">
        <f t="shared" si="361"/>
        <v>0</v>
      </c>
      <c r="AM338" s="39"/>
      <c r="AN338" s="39"/>
    </row>
    <row r="339" spans="3:40" ht="13.7" customHeight="1" x14ac:dyDescent="0.2">
      <c r="C339" s="35"/>
      <c r="D339" s="175" t="str">
        <f t="shared" si="352"/>
        <v/>
      </c>
      <c r="E339" s="175" t="str">
        <f t="shared" si="352"/>
        <v/>
      </c>
      <c r="F339" s="175" t="str">
        <f t="shared" si="352"/>
        <v/>
      </c>
      <c r="G339" s="38" t="str">
        <f t="shared" si="353"/>
        <v/>
      </c>
      <c r="H339" s="176" t="str">
        <f t="shared" si="362"/>
        <v/>
      </c>
      <c r="I339" s="38" t="str">
        <f t="shared" si="363"/>
        <v/>
      </c>
      <c r="J339" s="177" t="str">
        <f t="shared" si="354"/>
        <v/>
      </c>
      <c r="K339" s="178" t="str">
        <f t="shared" si="355"/>
        <v/>
      </c>
      <c r="L339" s="873"/>
      <c r="M339" s="870">
        <f t="shared" ref="M339:N339" si="383">IF(M277="","",M277)</f>
        <v>0</v>
      </c>
      <c r="N339" s="870">
        <f t="shared" si="383"/>
        <v>0</v>
      </c>
      <c r="O339" s="933" t="str">
        <f t="shared" si="365"/>
        <v/>
      </c>
      <c r="P339" s="933"/>
      <c r="Q339" s="933" t="str">
        <f t="shared" si="366"/>
        <v/>
      </c>
      <c r="R339" s="873"/>
      <c r="S339" s="934" t="str">
        <f t="shared" si="356"/>
        <v/>
      </c>
      <c r="T339" s="922" t="str">
        <f t="shared" si="367"/>
        <v/>
      </c>
      <c r="U339" s="1040" t="str">
        <f t="shared" si="368"/>
        <v/>
      </c>
      <c r="V339" s="469"/>
      <c r="Z339" s="1013" t="str">
        <f t="shared" si="357"/>
        <v/>
      </c>
      <c r="AA339" s="1014">
        <f>+tab!$C$156</f>
        <v>0.62</v>
      </c>
      <c r="AB339" s="1015" t="e">
        <f t="shared" si="369"/>
        <v>#VALUE!</v>
      </c>
      <c r="AC339" s="1015" t="e">
        <f t="shared" si="370"/>
        <v>#VALUE!</v>
      </c>
      <c r="AD339" s="1015" t="e">
        <f t="shared" si="371"/>
        <v>#VALUE!</v>
      </c>
      <c r="AE339" s="993" t="e">
        <f t="shared" si="358"/>
        <v>#VALUE!</v>
      </c>
      <c r="AF339" s="993">
        <f t="shared" si="359"/>
        <v>0</v>
      </c>
      <c r="AG339" s="1016">
        <f>IF(I339&gt;8,tab!C$157,tab!C$160)</f>
        <v>0.5</v>
      </c>
      <c r="AH339" s="993">
        <f t="shared" si="360"/>
        <v>0</v>
      </c>
      <c r="AI339" s="993">
        <f t="shared" si="361"/>
        <v>0</v>
      </c>
      <c r="AM339" s="39"/>
      <c r="AN339" s="39"/>
    </row>
    <row r="340" spans="3:40" ht="13.7" customHeight="1" x14ac:dyDescent="0.2">
      <c r="C340" s="35"/>
      <c r="D340" s="175" t="str">
        <f t="shared" si="352"/>
        <v/>
      </c>
      <c r="E340" s="175" t="str">
        <f t="shared" si="352"/>
        <v/>
      </c>
      <c r="F340" s="175" t="str">
        <f t="shared" si="352"/>
        <v/>
      </c>
      <c r="G340" s="38" t="str">
        <f t="shared" si="353"/>
        <v/>
      </c>
      <c r="H340" s="176" t="str">
        <f t="shared" si="362"/>
        <v/>
      </c>
      <c r="I340" s="38" t="str">
        <f t="shared" si="363"/>
        <v/>
      </c>
      <c r="J340" s="177" t="str">
        <f t="shared" si="354"/>
        <v/>
      </c>
      <c r="K340" s="178" t="str">
        <f t="shared" si="355"/>
        <v/>
      </c>
      <c r="L340" s="873"/>
      <c r="M340" s="870">
        <f t="shared" ref="M340:N340" si="384">IF(M278="","",M278)</f>
        <v>0</v>
      </c>
      <c r="N340" s="870">
        <f t="shared" si="384"/>
        <v>0</v>
      </c>
      <c r="O340" s="933" t="str">
        <f t="shared" si="365"/>
        <v/>
      </c>
      <c r="P340" s="933"/>
      <c r="Q340" s="933" t="str">
        <f t="shared" si="366"/>
        <v/>
      </c>
      <c r="R340" s="873"/>
      <c r="S340" s="934" t="str">
        <f t="shared" si="356"/>
        <v/>
      </c>
      <c r="T340" s="922" t="str">
        <f t="shared" si="367"/>
        <v/>
      </c>
      <c r="U340" s="1040" t="str">
        <f t="shared" si="368"/>
        <v/>
      </c>
      <c r="V340" s="469"/>
      <c r="Z340" s="1013" t="str">
        <f t="shared" si="357"/>
        <v/>
      </c>
      <c r="AA340" s="1014">
        <f>+tab!$C$156</f>
        <v>0.62</v>
      </c>
      <c r="AB340" s="1015" t="e">
        <f t="shared" si="369"/>
        <v>#VALUE!</v>
      </c>
      <c r="AC340" s="1015" t="e">
        <f t="shared" si="370"/>
        <v>#VALUE!</v>
      </c>
      <c r="AD340" s="1015" t="e">
        <f t="shared" si="371"/>
        <v>#VALUE!</v>
      </c>
      <c r="AE340" s="993" t="e">
        <f t="shared" si="358"/>
        <v>#VALUE!</v>
      </c>
      <c r="AF340" s="993">
        <f t="shared" si="359"/>
        <v>0</v>
      </c>
      <c r="AG340" s="1016">
        <f>IF(I340&gt;8,tab!C$157,tab!C$160)</f>
        <v>0.5</v>
      </c>
      <c r="AH340" s="993">
        <f t="shared" si="360"/>
        <v>0</v>
      </c>
      <c r="AI340" s="993">
        <f t="shared" si="361"/>
        <v>0</v>
      </c>
      <c r="AM340" s="39"/>
      <c r="AN340" s="39"/>
    </row>
    <row r="341" spans="3:40" ht="13.7" customHeight="1" x14ac:dyDescent="0.2">
      <c r="C341" s="35"/>
      <c r="D341" s="175" t="str">
        <f t="shared" si="352"/>
        <v/>
      </c>
      <c r="E341" s="175" t="str">
        <f t="shared" si="352"/>
        <v/>
      </c>
      <c r="F341" s="175" t="str">
        <f t="shared" si="352"/>
        <v/>
      </c>
      <c r="G341" s="38" t="str">
        <f t="shared" si="353"/>
        <v/>
      </c>
      <c r="H341" s="176" t="str">
        <f t="shared" si="362"/>
        <v/>
      </c>
      <c r="I341" s="38" t="str">
        <f t="shared" si="363"/>
        <v/>
      </c>
      <c r="J341" s="177" t="str">
        <f t="shared" si="354"/>
        <v/>
      </c>
      <c r="K341" s="178" t="str">
        <f t="shared" si="355"/>
        <v/>
      </c>
      <c r="L341" s="873"/>
      <c r="M341" s="870">
        <f t="shared" ref="M341:N341" si="385">IF(M279="","",M279)</f>
        <v>0</v>
      </c>
      <c r="N341" s="870">
        <f t="shared" si="385"/>
        <v>0</v>
      </c>
      <c r="O341" s="933" t="str">
        <f t="shared" si="365"/>
        <v/>
      </c>
      <c r="P341" s="933"/>
      <c r="Q341" s="933" t="str">
        <f t="shared" si="366"/>
        <v/>
      </c>
      <c r="R341" s="873"/>
      <c r="S341" s="934" t="str">
        <f t="shared" si="356"/>
        <v/>
      </c>
      <c r="T341" s="922" t="str">
        <f t="shared" si="367"/>
        <v/>
      </c>
      <c r="U341" s="1040" t="str">
        <f t="shared" si="368"/>
        <v/>
      </c>
      <c r="V341" s="469"/>
      <c r="Z341" s="1013" t="str">
        <f t="shared" si="357"/>
        <v/>
      </c>
      <c r="AA341" s="1014">
        <f>+tab!$C$156</f>
        <v>0.62</v>
      </c>
      <c r="AB341" s="1015" t="e">
        <f t="shared" si="369"/>
        <v>#VALUE!</v>
      </c>
      <c r="AC341" s="1015" t="e">
        <f t="shared" si="370"/>
        <v>#VALUE!</v>
      </c>
      <c r="AD341" s="1015" t="e">
        <f t="shared" si="371"/>
        <v>#VALUE!</v>
      </c>
      <c r="AE341" s="993" t="e">
        <f t="shared" si="358"/>
        <v>#VALUE!</v>
      </c>
      <c r="AF341" s="993">
        <f t="shared" si="359"/>
        <v>0</v>
      </c>
      <c r="AG341" s="1016">
        <f>IF(I341&gt;8,tab!C$157,tab!C$160)</f>
        <v>0.5</v>
      </c>
      <c r="AH341" s="993">
        <f t="shared" si="360"/>
        <v>0</v>
      </c>
      <c r="AI341" s="993">
        <f t="shared" si="361"/>
        <v>0</v>
      </c>
      <c r="AM341" s="39"/>
      <c r="AN341" s="39"/>
    </row>
    <row r="342" spans="3:40" ht="13.7" customHeight="1" x14ac:dyDescent="0.2">
      <c r="C342" s="35"/>
      <c r="D342" s="175" t="str">
        <f t="shared" si="352"/>
        <v/>
      </c>
      <c r="E342" s="175" t="str">
        <f t="shared" si="352"/>
        <v/>
      </c>
      <c r="F342" s="175" t="str">
        <f t="shared" si="352"/>
        <v/>
      </c>
      <c r="G342" s="38" t="str">
        <f t="shared" si="353"/>
        <v/>
      </c>
      <c r="H342" s="176" t="str">
        <f t="shared" si="362"/>
        <v/>
      </c>
      <c r="I342" s="38" t="str">
        <f t="shared" si="363"/>
        <v/>
      </c>
      <c r="J342" s="177" t="str">
        <f t="shared" si="354"/>
        <v/>
      </c>
      <c r="K342" s="178" t="str">
        <f t="shared" si="355"/>
        <v/>
      </c>
      <c r="L342" s="873"/>
      <c r="M342" s="870">
        <f t="shared" ref="M342:N342" si="386">IF(M280="","",M280)</f>
        <v>0</v>
      </c>
      <c r="N342" s="870">
        <f t="shared" si="386"/>
        <v>0</v>
      </c>
      <c r="O342" s="933" t="str">
        <f t="shared" si="365"/>
        <v/>
      </c>
      <c r="P342" s="933"/>
      <c r="Q342" s="933" t="str">
        <f t="shared" si="366"/>
        <v/>
      </c>
      <c r="R342" s="873"/>
      <c r="S342" s="934" t="str">
        <f t="shared" si="356"/>
        <v/>
      </c>
      <c r="T342" s="922" t="str">
        <f t="shared" si="367"/>
        <v/>
      </c>
      <c r="U342" s="1040" t="str">
        <f t="shared" si="368"/>
        <v/>
      </c>
      <c r="V342" s="469"/>
      <c r="Z342" s="1013" t="str">
        <f t="shared" si="357"/>
        <v/>
      </c>
      <c r="AA342" s="1014">
        <f>+tab!$C$156</f>
        <v>0.62</v>
      </c>
      <c r="AB342" s="1015" t="e">
        <f t="shared" si="369"/>
        <v>#VALUE!</v>
      </c>
      <c r="AC342" s="1015" t="e">
        <f t="shared" si="370"/>
        <v>#VALUE!</v>
      </c>
      <c r="AD342" s="1015" t="e">
        <f t="shared" si="371"/>
        <v>#VALUE!</v>
      </c>
      <c r="AE342" s="993" t="e">
        <f t="shared" si="358"/>
        <v>#VALUE!</v>
      </c>
      <c r="AF342" s="993">
        <f t="shared" si="359"/>
        <v>0</v>
      </c>
      <c r="AG342" s="1016">
        <f>IF(I342&gt;8,tab!C$157,tab!C$160)</f>
        <v>0.5</v>
      </c>
      <c r="AH342" s="993">
        <f t="shared" si="360"/>
        <v>0</v>
      </c>
      <c r="AI342" s="993">
        <f t="shared" si="361"/>
        <v>0</v>
      </c>
      <c r="AM342" s="39"/>
      <c r="AN342" s="39"/>
    </row>
    <row r="343" spans="3:40" ht="13.7" customHeight="1" x14ac:dyDescent="0.2">
      <c r="C343" s="35"/>
      <c r="D343" s="175" t="str">
        <f t="shared" si="352"/>
        <v/>
      </c>
      <c r="E343" s="175" t="str">
        <f t="shared" si="352"/>
        <v/>
      </c>
      <c r="F343" s="175" t="str">
        <f t="shared" si="352"/>
        <v/>
      </c>
      <c r="G343" s="38" t="str">
        <f t="shared" si="353"/>
        <v/>
      </c>
      <c r="H343" s="176" t="str">
        <f t="shared" si="362"/>
        <v/>
      </c>
      <c r="I343" s="38" t="str">
        <f t="shared" si="363"/>
        <v/>
      </c>
      <c r="J343" s="177" t="str">
        <f t="shared" si="354"/>
        <v/>
      </c>
      <c r="K343" s="178" t="str">
        <f t="shared" si="355"/>
        <v/>
      </c>
      <c r="L343" s="873"/>
      <c r="M343" s="870">
        <f t="shared" ref="M343:N343" si="387">IF(M281="","",M281)</f>
        <v>0</v>
      </c>
      <c r="N343" s="870">
        <f t="shared" si="387"/>
        <v>0</v>
      </c>
      <c r="O343" s="933" t="str">
        <f t="shared" si="365"/>
        <v/>
      </c>
      <c r="P343" s="933"/>
      <c r="Q343" s="933" t="str">
        <f t="shared" si="366"/>
        <v/>
      </c>
      <c r="R343" s="873"/>
      <c r="S343" s="934" t="str">
        <f t="shared" si="356"/>
        <v/>
      </c>
      <c r="T343" s="922" t="str">
        <f t="shared" si="367"/>
        <v/>
      </c>
      <c r="U343" s="1040" t="str">
        <f t="shared" si="368"/>
        <v/>
      </c>
      <c r="V343" s="469"/>
      <c r="Z343" s="1013" t="str">
        <f t="shared" si="357"/>
        <v/>
      </c>
      <c r="AA343" s="1014">
        <f>+tab!$C$156</f>
        <v>0.62</v>
      </c>
      <c r="AB343" s="1015" t="e">
        <f t="shared" si="369"/>
        <v>#VALUE!</v>
      </c>
      <c r="AC343" s="1015" t="e">
        <f t="shared" si="370"/>
        <v>#VALUE!</v>
      </c>
      <c r="AD343" s="1015" t="e">
        <f t="shared" si="371"/>
        <v>#VALUE!</v>
      </c>
      <c r="AE343" s="993" t="e">
        <f t="shared" si="358"/>
        <v>#VALUE!</v>
      </c>
      <c r="AF343" s="993">
        <f t="shared" si="359"/>
        <v>0</v>
      </c>
      <c r="AG343" s="1016">
        <f>IF(I343&gt;8,tab!C$157,tab!C$160)</f>
        <v>0.5</v>
      </c>
      <c r="AH343" s="993">
        <f t="shared" si="360"/>
        <v>0</v>
      </c>
      <c r="AI343" s="993">
        <f t="shared" si="361"/>
        <v>0</v>
      </c>
      <c r="AM343" s="39"/>
      <c r="AN343" s="39"/>
    </row>
    <row r="344" spans="3:40" ht="13.7" customHeight="1" x14ac:dyDescent="0.2">
      <c r="C344" s="35"/>
      <c r="D344" s="175" t="str">
        <f t="shared" si="352"/>
        <v/>
      </c>
      <c r="E344" s="175" t="str">
        <f t="shared" si="352"/>
        <v/>
      </c>
      <c r="F344" s="175" t="str">
        <f t="shared" si="352"/>
        <v/>
      </c>
      <c r="G344" s="38" t="str">
        <f t="shared" si="353"/>
        <v/>
      </c>
      <c r="H344" s="176" t="str">
        <f t="shared" si="362"/>
        <v/>
      </c>
      <c r="I344" s="38" t="str">
        <f t="shared" si="363"/>
        <v/>
      </c>
      <c r="J344" s="177" t="str">
        <f t="shared" si="354"/>
        <v/>
      </c>
      <c r="K344" s="178" t="str">
        <f t="shared" si="355"/>
        <v/>
      </c>
      <c r="L344" s="873"/>
      <c r="M344" s="870">
        <f t="shared" ref="M344:N344" si="388">IF(M282="","",M282)</f>
        <v>0</v>
      </c>
      <c r="N344" s="870">
        <f t="shared" si="388"/>
        <v>0</v>
      </c>
      <c r="O344" s="933" t="str">
        <f t="shared" si="365"/>
        <v/>
      </c>
      <c r="P344" s="933"/>
      <c r="Q344" s="933" t="str">
        <f t="shared" si="366"/>
        <v/>
      </c>
      <c r="R344" s="873"/>
      <c r="S344" s="934" t="str">
        <f t="shared" si="356"/>
        <v/>
      </c>
      <c r="T344" s="922" t="str">
        <f t="shared" si="367"/>
        <v/>
      </c>
      <c r="U344" s="1040" t="str">
        <f t="shared" si="368"/>
        <v/>
      </c>
      <c r="V344" s="469"/>
      <c r="Z344" s="1013" t="str">
        <f t="shared" si="357"/>
        <v/>
      </c>
      <c r="AA344" s="1014">
        <f>+tab!$C$156</f>
        <v>0.62</v>
      </c>
      <c r="AB344" s="1015" t="e">
        <f t="shared" si="369"/>
        <v>#VALUE!</v>
      </c>
      <c r="AC344" s="1015" t="e">
        <f t="shared" si="370"/>
        <v>#VALUE!</v>
      </c>
      <c r="AD344" s="1015" t="e">
        <f t="shared" si="371"/>
        <v>#VALUE!</v>
      </c>
      <c r="AE344" s="993" t="e">
        <f t="shared" si="358"/>
        <v>#VALUE!</v>
      </c>
      <c r="AF344" s="993">
        <f t="shared" si="359"/>
        <v>0</v>
      </c>
      <c r="AG344" s="1016">
        <f>IF(I344&gt;8,tab!C$157,tab!C$160)</f>
        <v>0.5</v>
      </c>
      <c r="AH344" s="993">
        <f t="shared" si="360"/>
        <v>0</v>
      </c>
      <c r="AI344" s="993">
        <f t="shared" si="361"/>
        <v>0</v>
      </c>
      <c r="AM344" s="39"/>
      <c r="AN344" s="39"/>
    </row>
    <row r="345" spans="3:40" ht="13.7" customHeight="1" x14ac:dyDescent="0.2">
      <c r="C345" s="35"/>
      <c r="D345" s="175" t="str">
        <f t="shared" si="352"/>
        <v/>
      </c>
      <c r="E345" s="175" t="str">
        <f t="shared" si="352"/>
        <v/>
      </c>
      <c r="F345" s="175" t="str">
        <f t="shared" si="352"/>
        <v/>
      </c>
      <c r="G345" s="38" t="str">
        <f t="shared" si="353"/>
        <v/>
      </c>
      <c r="H345" s="176" t="str">
        <f t="shared" si="362"/>
        <v/>
      </c>
      <c r="I345" s="38" t="str">
        <f t="shared" si="363"/>
        <v/>
      </c>
      <c r="J345" s="177" t="str">
        <f t="shared" si="354"/>
        <v/>
      </c>
      <c r="K345" s="178" t="str">
        <f t="shared" si="355"/>
        <v/>
      </c>
      <c r="L345" s="873"/>
      <c r="M345" s="870">
        <f t="shared" ref="M345:N345" si="389">IF(M283="","",M283)</f>
        <v>0</v>
      </c>
      <c r="N345" s="870">
        <f t="shared" si="389"/>
        <v>0</v>
      </c>
      <c r="O345" s="933" t="str">
        <f t="shared" si="365"/>
        <v/>
      </c>
      <c r="P345" s="933"/>
      <c r="Q345" s="933" t="str">
        <f t="shared" si="366"/>
        <v/>
      </c>
      <c r="R345" s="873"/>
      <c r="S345" s="934" t="str">
        <f t="shared" si="356"/>
        <v/>
      </c>
      <c r="T345" s="922" t="str">
        <f t="shared" si="367"/>
        <v/>
      </c>
      <c r="U345" s="1040" t="str">
        <f t="shared" si="368"/>
        <v/>
      </c>
      <c r="V345" s="469"/>
      <c r="Z345" s="1013" t="str">
        <f t="shared" si="357"/>
        <v/>
      </c>
      <c r="AA345" s="1014">
        <f>+tab!$C$156</f>
        <v>0.62</v>
      </c>
      <c r="AB345" s="1015" t="e">
        <f t="shared" si="369"/>
        <v>#VALUE!</v>
      </c>
      <c r="AC345" s="1015" t="e">
        <f t="shared" si="370"/>
        <v>#VALUE!</v>
      </c>
      <c r="AD345" s="1015" t="e">
        <f t="shared" si="371"/>
        <v>#VALUE!</v>
      </c>
      <c r="AE345" s="993" t="e">
        <f t="shared" si="358"/>
        <v>#VALUE!</v>
      </c>
      <c r="AF345" s="993">
        <f t="shared" si="359"/>
        <v>0</v>
      </c>
      <c r="AG345" s="1016">
        <f>IF(I345&gt;8,tab!C$157,tab!C$160)</f>
        <v>0.5</v>
      </c>
      <c r="AH345" s="993">
        <f t="shared" si="360"/>
        <v>0</v>
      </c>
      <c r="AI345" s="993">
        <f t="shared" si="361"/>
        <v>0</v>
      </c>
      <c r="AM345" s="39"/>
      <c r="AN345" s="39"/>
    </row>
    <row r="346" spans="3:40" ht="13.7" customHeight="1" x14ac:dyDescent="0.2">
      <c r="C346" s="35"/>
      <c r="D346" s="175" t="str">
        <f t="shared" ref="D346:F365" si="390">IF(D284=0,"",D284)</f>
        <v/>
      </c>
      <c r="E346" s="175" t="str">
        <f t="shared" si="390"/>
        <v/>
      </c>
      <c r="F346" s="175" t="str">
        <f t="shared" si="390"/>
        <v/>
      </c>
      <c r="G346" s="38" t="str">
        <f t="shared" si="353"/>
        <v/>
      </c>
      <c r="H346" s="176" t="str">
        <f t="shared" si="362"/>
        <v/>
      </c>
      <c r="I346" s="38" t="str">
        <f t="shared" si="363"/>
        <v/>
      </c>
      <c r="J346" s="177" t="str">
        <f t="shared" si="354"/>
        <v/>
      </c>
      <c r="K346" s="178" t="str">
        <f t="shared" ref="K346:K365" si="391">IF(K284="","",K284)</f>
        <v/>
      </c>
      <c r="L346" s="873"/>
      <c r="M346" s="870">
        <f t="shared" ref="M346:N346" si="392">IF(M284="","",M284)</f>
        <v>0</v>
      </c>
      <c r="N346" s="870">
        <f t="shared" si="392"/>
        <v>0</v>
      </c>
      <c r="O346" s="933" t="str">
        <f t="shared" si="365"/>
        <v/>
      </c>
      <c r="P346" s="933"/>
      <c r="Q346" s="933" t="str">
        <f t="shared" si="366"/>
        <v/>
      </c>
      <c r="R346" s="873"/>
      <c r="S346" s="934" t="str">
        <f t="shared" si="356"/>
        <v/>
      </c>
      <c r="T346" s="922" t="str">
        <f t="shared" si="367"/>
        <v/>
      </c>
      <c r="U346" s="1040" t="str">
        <f t="shared" si="368"/>
        <v/>
      </c>
      <c r="V346" s="469"/>
      <c r="Z346" s="1013" t="str">
        <f t="shared" si="357"/>
        <v/>
      </c>
      <c r="AA346" s="1014">
        <f>+tab!$C$156</f>
        <v>0.62</v>
      </c>
      <c r="AB346" s="1015" t="e">
        <f t="shared" si="369"/>
        <v>#VALUE!</v>
      </c>
      <c r="AC346" s="1015" t="e">
        <f t="shared" si="370"/>
        <v>#VALUE!</v>
      </c>
      <c r="AD346" s="1015" t="e">
        <f t="shared" si="371"/>
        <v>#VALUE!</v>
      </c>
      <c r="AE346" s="993" t="e">
        <f t="shared" si="358"/>
        <v>#VALUE!</v>
      </c>
      <c r="AF346" s="993">
        <f t="shared" si="359"/>
        <v>0</v>
      </c>
      <c r="AG346" s="1016">
        <f>IF(I346&gt;8,tab!C$157,tab!C$160)</f>
        <v>0.5</v>
      </c>
      <c r="AH346" s="993">
        <f t="shared" si="360"/>
        <v>0</v>
      </c>
      <c r="AI346" s="993">
        <f t="shared" si="361"/>
        <v>0</v>
      </c>
      <c r="AM346" s="39"/>
      <c r="AN346" s="39"/>
    </row>
    <row r="347" spans="3:40" ht="13.7" customHeight="1" x14ac:dyDescent="0.2">
      <c r="C347" s="35"/>
      <c r="D347" s="175" t="str">
        <f t="shared" si="390"/>
        <v/>
      </c>
      <c r="E347" s="175" t="str">
        <f t="shared" si="390"/>
        <v/>
      </c>
      <c r="F347" s="175" t="str">
        <f t="shared" si="390"/>
        <v/>
      </c>
      <c r="G347" s="38" t="str">
        <f t="shared" si="353"/>
        <v/>
      </c>
      <c r="H347" s="176" t="str">
        <f t="shared" si="362"/>
        <v/>
      </c>
      <c r="I347" s="38" t="str">
        <f t="shared" si="363"/>
        <v/>
      </c>
      <c r="J347" s="177" t="str">
        <f t="shared" si="354"/>
        <v/>
      </c>
      <c r="K347" s="178" t="str">
        <f t="shared" si="391"/>
        <v/>
      </c>
      <c r="L347" s="873"/>
      <c r="M347" s="870">
        <f t="shared" ref="M347:N347" si="393">IF(M285="","",M285)</f>
        <v>0</v>
      </c>
      <c r="N347" s="870">
        <f t="shared" si="393"/>
        <v>0</v>
      </c>
      <c r="O347" s="933" t="str">
        <f t="shared" si="365"/>
        <v/>
      </c>
      <c r="P347" s="933"/>
      <c r="Q347" s="933" t="str">
        <f t="shared" si="366"/>
        <v/>
      </c>
      <c r="R347" s="873"/>
      <c r="S347" s="934" t="str">
        <f t="shared" si="356"/>
        <v/>
      </c>
      <c r="T347" s="922" t="str">
        <f t="shared" si="367"/>
        <v/>
      </c>
      <c r="U347" s="1040" t="str">
        <f t="shared" si="368"/>
        <v/>
      </c>
      <c r="V347" s="469"/>
      <c r="Z347" s="1013" t="str">
        <f t="shared" si="357"/>
        <v/>
      </c>
      <c r="AA347" s="1014">
        <f>+tab!$C$156</f>
        <v>0.62</v>
      </c>
      <c r="AB347" s="1015" t="e">
        <f t="shared" si="369"/>
        <v>#VALUE!</v>
      </c>
      <c r="AC347" s="1015" t="e">
        <f t="shared" si="370"/>
        <v>#VALUE!</v>
      </c>
      <c r="AD347" s="1015" t="e">
        <f t="shared" si="371"/>
        <v>#VALUE!</v>
      </c>
      <c r="AE347" s="993" t="e">
        <f t="shared" si="358"/>
        <v>#VALUE!</v>
      </c>
      <c r="AF347" s="993">
        <f t="shared" si="359"/>
        <v>0</v>
      </c>
      <c r="AG347" s="1016">
        <f>IF(I347&gt;8,tab!C$157,tab!C$160)</f>
        <v>0.5</v>
      </c>
      <c r="AH347" s="993">
        <f t="shared" si="360"/>
        <v>0</v>
      </c>
      <c r="AI347" s="993">
        <f t="shared" si="361"/>
        <v>0</v>
      </c>
      <c r="AM347" s="39"/>
      <c r="AN347" s="39"/>
    </row>
    <row r="348" spans="3:40" ht="13.7" customHeight="1" x14ac:dyDescent="0.2">
      <c r="C348" s="35"/>
      <c r="D348" s="175" t="str">
        <f t="shared" si="390"/>
        <v/>
      </c>
      <c r="E348" s="175" t="str">
        <f t="shared" si="390"/>
        <v/>
      </c>
      <c r="F348" s="175" t="str">
        <f t="shared" si="390"/>
        <v/>
      </c>
      <c r="G348" s="38" t="str">
        <f t="shared" si="353"/>
        <v/>
      </c>
      <c r="H348" s="176" t="str">
        <f t="shared" si="362"/>
        <v/>
      </c>
      <c r="I348" s="38" t="str">
        <f t="shared" si="363"/>
        <v/>
      </c>
      <c r="J348" s="177" t="str">
        <f t="shared" si="354"/>
        <v/>
      </c>
      <c r="K348" s="178" t="str">
        <f t="shared" si="391"/>
        <v/>
      </c>
      <c r="L348" s="873"/>
      <c r="M348" s="870">
        <f t="shared" ref="M348:N348" si="394">IF(M286="","",M286)</f>
        <v>0</v>
      </c>
      <c r="N348" s="870">
        <f t="shared" si="394"/>
        <v>0</v>
      </c>
      <c r="O348" s="933" t="str">
        <f t="shared" si="365"/>
        <v/>
      </c>
      <c r="P348" s="933"/>
      <c r="Q348" s="933" t="str">
        <f t="shared" si="366"/>
        <v/>
      </c>
      <c r="R348" s="873"/>
      <c r="S348" s="934" t="str">
        <f t="shared" si="356"/>
        <v/>
      </c>
      <c r="T348" s="922" t="str">
        <f t="shared" si="367"/>
        <v/>
      </c>
      <c r="U348" s="1040" t="str">
        <f t="shared" si="368"/>
        <v/>
      </c>
      <c r="V348" s="469"/>
      <c r="Z348" s="1013" t="str">
        <f t="shared" si="357"/>
        <v/>
      </c>
      <c r="AA348" s="1014">
        <f>+tab!$C$156</f>
        <v>0.62</v>
      </c>
      <c r="AB348" s="1015" t="e">
        <f t="shared" si="369"/>
        <v>#VALUE!</v>
      </c>
      <c r="AC348" s="1015" t="e">
        <f t="shared" si="370"/>
        <v>#VALUE!</v>
      </c>
      <c r="AD348" s="1015" t="e">
        <f t="shared" si="371"/>
        <v>#VALUE!</v>
      </c>
      <c r="AE348" s="993" t="e">
        <f t="shared" si="358"/>
        <v>#VALUE!</v>
      </c>
      <c r="AF348" s="993">
        <f t="shared" si="359"/>
        <v>0</v>
      </c>
      <c r="AG348" s="1016">
        <f>IF(I348&gt;8,tab!C$157,tab!C$160)</f>
        <v>0.5</v>
      </c>
      <c r="AH348" s="993">
        <f t="shared" si="360"/>
        <v>0</v>
      </c>
      <c r="AI348" s="993">
        <f t="shared" si="361"/>
        <v>0</v>
      </c>
      <c r="AM348" s="39"/>
      <c r="AN348" s="39"/>
    </row>
    <row r="349" spans="3:40" ht="13.7" customHeight="1" x14ac:dyDescent="0.2">
      <c r="C349" s="35"/>
      <c r="D349" s="175" t="str">
        <f t="shared" si="390"/>
        <v/>
      </c>
      <c r="E349" s="175" t="str">
        <f t="shared" si="390"/>
        <v/>
      </c>
      <c r="F349" s="175" t="str">
        <f t="shared" si="390"/>
        <v/>
      </c>
      <c r="G349" s="38" t="str">
        <f t="shared" si="353"/>
        <v/>
      </c>
      <c r="H349" s="176" t="str">
        <f t="shared" si="362"/>
        <v/>
      </c>
      <c r="I349" s="38" t="str">
        <f t="shared" si="363"/>
        <v/>
      </c>
      <c r="J349" s="177" t="str">
        <f t="shared" si="354"/>
        <v/>
      </c>
      <c r="K349" s="178" t="str">
        <f t="shared" si="391"/>
        <v/>
      </c>
      <c r="L349" s="873"/>
      <c r="M349" s="870">
        <f t="shared" ref="M349:N349" si="395">IF(M287="","",M287)</f>
        <v>0</v>
      </c>
      <c r="N349" s="870">
        <f t="shared" si="395"/>
        <v>0</v>
      </c>
      <c r="O349" s="933" t="str">
        <f t="shared" si="365"/>
        <v/>
      </c>
      <c r="P349" s="933"/>
      <c r="Q349" s="933" t="str">
        <f t="shared" si="366"/>
        <v/>
      </c>
      <c r="R349" s="873"/>
      <c r="S349" s="934" t="str">
        <f t="shared" si="356"/>
        <v/>
      </c>
      <c r="T349" s="922" t="str">
        <f t="shared" si="367"/>
        <v/>
      </c>
      <c r="U349" s="1040" t="str">
        <f t="shared" si="368"/>
        <v/>
      </c>
      <c r="V349" s="469"/>
      <c r="Z349" s="1013" t="str">
        <f t="shared" si="357"/>
        <v/>
      </c>
      <c r="AA349" s="1014">
        <f>+tab!$C$156</f>
        <v>0.62</v>
      </c>
      <c r="AB349" s="1015" t="e">
        <f t="shared" si="369"/>
        <v>#VALUE!</v>
      </c>
      <c r="AC349" s="1015" t="e">
        <f t="shared" si="370"/>
        <v>#VALUE!</v>
      </c>
      <c r="AD349" s="1015" t="e">
        <f t="shared" si="371"/>
        <v>#VALUE!</v>
      </c>
      <c r="AE349" s="993" t="e">
        <f t="shared" si="358"/>
        <v>#VALUE!</v>
      </c>
      <c r="AF349" s="993">
        <f t="shared" si="359"/>
        <v>0</v>
      </c>
      <c r="AG349" s="1016">
        <f>IF(I349&gt;8,tab!C$157,tab!C$160)</f>
        <v>0.5</v>
      </c>
      <c r="AH349" s="993">
        <f t="shared" si="360"/>
        <v>0</v>
      </c>
      <c r="AI349" s="993">
        <f t="shared" si="361"/>
        <v>0</v>
      </c>
      <c r="AM349" s="39"/>
      <c r="AN349" s="39"/>
    </row>
    <row r="350" spans="3:40" ht="13.7" customHeight="1" x14ac:dyDescent="0.2">
      <c r="C350" s="35"/>
      <c r="D350" s="175" t="str">
        <f t="shared" si="390"/>
        <v/>
      </c>
      <c r="E350" s="175" t="str">
        <f t="shared" si="390"/>
        <v/>
      </c>
      <c r="F350" s="175" t="str">
        <f t="shared" si="390"/>
        <v/>
      </c>
      <c r="G350" s="38" t="str">
        <f t="shared" si="353"/>
        <v/>
      </c>
      <c r="H350" s="176" t="str">
        <f t="shared" si="362"/>
        <v/>
      </c>
      <c r="I350" s="38" t="str">
        <f t="shared" si="363"/>
        <v/>
      </c>
      <c r="J350" s="177" t="str">
        <f t="shared" si="354"/>
        <v/>
      </c>
      <c r="K350" s="178" t="str">
        <f t="shared" si="391"/>
        <v/>
      </c>
      <c r="L350" s="873"/>
      <c r="M350" s="870">
        <f t="shared" ref="M350:N350" si="396">IF(M288="","",M288)</f>
        <v>0</v>
      </c>
      <c r="N350" s="870">
        <f t="shared" si="396"/>
        <v>0</v>
      </c>
      <c r="O350" s="933" t="str">
        <f t="shared" si="365"/>
        <v/>
      </c>
      <c r="P350" s="933"/>
      <c r="Q350" s="933" t="str">
        <f t="shared" si="366"/>
        <v/>
      </c>
      <c r="R350" s="873"/>
      <c r="S350" s="934" t="str">
        <f t="shared" si="356"/>
        <v/>
      </c>
      <c r="T350" s="922" t="str">
        <f t="shared" si="367"/>
        <v/>
      </c>
      <c r="U350" s="1040" t="str">
        <f t="shared" si="368"/>
        <v/>
      </c>
      <c r="V350" s="469"/>
      <c r="Z350" s="1013" t="str">
        <f t="shared" si="357"/>
        <v/>
      </c>
      <c r="AA350" s="1014">
        <f>+tab!$C$156</f>
        <v>0.62</v>
      </c>
      <c r="AB350" s="1015" t="e">
        <f t="shared" si="369"/>
        <v>#VALUE!</v>
      </c>
      <c r="AC350" s="1015" t="e">
        <f t="shared" si="370"/>
        <v>#VALUE!</v>
      </c>
      <c r="AD350" s="1015" t="e">
        <f t="shared" si="371"/>
        <v>#VALUE!</v>
      </c>
      <c r="AE350" s="993" t="e">
        <f t="shared" si="358"/>
        <v>#VALUE!</v>
      </c>
      <c r="AF350" s="993">
        <f t="shared" si="359"/>
        <v>0</v>
      </c>
      <c r="AG350" s="1016">
        <f>IF(I350&gt;8,tab!C$157,tab!C$160)</f>
        <v>0.5</v>
      </c>
      <c r="AH350" s="993">
        <f t="shared" si="360"/>
        <v>0</v>
      </c>
      <c r="AI350" s="993">
        <f t="shared" si="361"/>
        <v>0</v>
      </c>
      <c r="AM350" s="39"/>
      <c r="AN350" s="39"/>
    </row>
    <row r="351" spans="3:40" ht="13.7" customHeight="1" x14ac:dyDescent="0.2">
      <c r="C351" s="35"/>
      <c r="D351" s="175" t="str">
        <f t="shared" si="390"/>
        <v/>
      </c>
      <c r="E351" s="175" t="str">
        <f t="shared" si="390"/>
        <v/>
      </c>
      <c r="F351" s="175" t="str">
        <f t="shared" si="390"/>
        <v/>
      </c>
      <c r="G351" s="38" t="str">
        <f t="shared" si="353"/>
        <v/>
      </c>
      <c r="H351" s="176" t="str">
        <f t="shared" si="362"/>
        <v/>
      </c>
      <c r="I351" s="38" t="str">
        <f t="shared" si="363"/>
        <v/>
      </c>
      <c r="J351" s="177" t="str">
        <f t="shared" si="354"/>
        <v/>
      </c>
      <c r="K351" s="178" t="str">
        <f t="shared" si="391"/>
        <v/>
      </c>
      <c r="L351" s="873"/>
      <c r="M351" s="870">
        <f t="shared" ref="M351:N351" si="397">IF(M289="","",M289)</f>
        <v>0</v>
      </c>
      <c r="N351" s="870">
        <f t="shared" si="397"/>
        <v>0</v>
      </c>
      <c r="O351" s="933" t="str">
        <f t="shared" si="365"/>
        <v/>
      </c>
      <c r="P351" s="933"/>
      <c r="Q351" s="933" t="str">
        <f t="shared" si="366"/>
        <v/>
      </c>
      <c r="R351" s="873"/>
      <c r="S351" s="934" t="str">
        <f t="shared" si="356"/>
        <v/>
      </c>
      <c r="T351" s="922" t="str">
        <f t="shared" si="367"/>
        <v/>
      </c>
      <c r="U351" s="1040" t="str">
        <f t="shared" si="368"/>
        <v/>
      </c>
      <c r="V351" s="469"/>
      <c r="Z351" s="1013" t="str">
        <f t="shared" si="357"/>
        <v/>
      </c>
      <c r="AA351" s="1014">
        <f>+tab!$C$156</f>
        <v>0.62</v>
      </c>
      <c r="AB351" s="1015" t="e">
        <f t="shared" si="369"/>
        <v>#VALUE!</v>
      </c>
      <c r="AC351" s="1015" t="e">
        <f t="shared" si="370"/>
        <v>#VALUE!</v>
      </c>
      <c r="AD351" s="1015" t="e">
        <f t="shared" si="371"/>
        <v>#VALUE!</v>
      </c>
      <c r="AE351" s="993" t="e">
        <f t="shared" si="358"/>
        <v>#VALUE!</v>
      </c>
      <c r="AF351" s="993">
        <f t="shared" si="359"/>
        <v>0</v>
      </c>
      <c r="AG351" s="1016">
        <f>IF(I351&gt;8,tab!C$157,tab!C$160)</f>
        <v>0.5</v>
      </c>
      <c r="AH351" s="993">
        <f t="shared" si="360"/>
        <v>0</v>
      </c>
      <c r="AI351" s="993">
        <f t="shared" si="361"/>
        <v>0</v>
      </c>
      <c r="AM351" s="39"/>
      <c r="AN351" s="39"/>
    </row>
    <row r="352" spans="3:40" ht="13.7" customHeight="1" x14ac:dyDescent="0.2">
      <c r="C352" s="35"/>
      <c r="D352" s="175" t="str">
        <f t="shared" si="390"/>
        <v/>
      </c>
      <c r="E352" s="175" t="str">
        <f t="shared" si="390"/>
        <v/>
      </c>
      <c r="F352" s="175" t="str">
        <f t="shared" si="390"/>
        <v/>
      </c>
      <c r="G352" s="38" t="str">
        <f t="shared" si="353"/>
        <v/>
      </c>
      <c r="H352" s="176" t="str">
        <f t="shared" si="362"/>
        <v/>
      </c>
      <c r="I352" s="38" t="str">
        <f t="shared" si="363"/>
        <v/>
      </c>
      <c r="J352" s="177" t="str">
        <f t="shared" si="354"/>
        <v/>
      </c>
      <c r="K352" s="178" t="str">
        <f t="shared" si="391"/>
        <v/>
      </c>
      <c r="L352" s="873"/>
      <c r="M352" s="870">
        <f t="shared" ref="M352:N352" si="398">IF(M290="","",M290)</f>
        <v>0</v>
      </c>
      <c r="N352" s="870">
        <f t="shared" si="398"/>
        <v>0</v>
      </c>
      <c r="O352" s="933" t="str">
        <f t="shared" si="365"/>
        <v/>
      </c>
      <c r="P352" s="933"/>
      <c r="Q352" s="933" t="str">
        <f t="shared" si="366"/>
        <v/>
      </c>
      <c r="R352" s="873"/>
      <c r="S352" s="934" t="str">
        <f t="shared" si="356"/>
        <v/>
      </c>
      <c r="T352" s="922" t="str">
        <f t="shared" si="367"/>
        <v/>
      </c>
      <c r="U352" s="1040" t="str">
        <f t="shared" si="368"/>
        <v/>
      </c>
      <c r="V352" s="469"/>
      <c r="Z352" s="1013" t="str">
        <f t="shared" si="357"/>
        <v/>
      </c>
      <c r="AA352" s="1014">
        <f>+tab!$C$156</f>
        <v>0.62</v>
      </c>
      <c r="AB352" s="1015" t="e">
        <f t="shared" si="369"/>
        <v>#VALUE!</v>
      </c>
      <c r="AC352" s="1015" t="e">
        <f t="shared" si="370"/>
        <v>#VALUE!</v>
      </c>
      <c r="AD352" s="1015" t="e">
        <f t="shared" si="371"/>
        <v>#VALUE!</v>
      </c>
      <c r="AE352" s="993" t="e">
        <f t="shared" si="358"/>
        <v>#VALUE!</v>
      </c>
      <c r="AF352" s="993">
        <f t="shared" si="359"/>
        <v>0</v>
      </c>
      <c r="AG352" s="1016">
        <f>IF(I352&gt;8,tab!C$157,tab!C$160)</f>
        <v>0.5</v>
      </c>
      <c r="AH352" s="993">
        <f t="shared" si="360"/>
        <v>0</v>
      </c>
      <c r="AI352" s="993">
        <f t="shared" si="361"/>
        <v>0</v>
      </c>
      <c r="AM352" s="39"/>
      <c r="AN352" s="39"/>
    </row>
    <row r="353" spans="3:40" ht="13.7" customHeight="1" x14ac:dyDescent="0.2">
      <c r="C353" s="35"/>
      <c r="D353" s="175" t="str">
        <f t="shared" si="390"/>
        <v/>
      </c>
      <c r="E353" s="175" t="str">
        <f t="shared" si="390"/>
        <v/>
      </c>
      <c r="F353" s="175" t="str">
        <f t="shared" si="390"/>
        <v/>
      </c>
      <c r="G353" s="38" t="str">
        <f t="shared" si="353"/>
        <v/>
      </c>
      <c r="H353" s="176" t="str">
        <f t="shared" si="362"/>
        <v/>
      </c>
      <c r="I353" s="38" t="str">
        <f t="shared" si="363"/>
        <v/>
      </c>
      <c r="J353" s="177" t="str">
        <f t="shared" si="354"/>
        <v/>
      </c>
      <c r="K353" s="178" t="str">
        <f t="shared" si="391"/>
        <v/>
      </c>
      <c r="L353" s="873"/>
      <c r="M353" s="870">
        <f t="shared" ref="M353:N353" si="399">IF(M291="","",M291)</f>
        <v>0</v>
      </c>
      <c r="N353" s="870">
        <f t="shared" si="399"/>
        <v>0</v>
      </c>
      <c r="O353" s="933" t="str">
        <f t="shared" si="365"/>
        <v/>
      </c>
      <c r="P353" s="933"/>
      <c r="Q353" s="933" t="str">
        <f t="shared" si="366"/>
        <v/>
      </c>
      <c r="R353" s="873"/>
      <c r="S353" s="934" t="str">
        <f t="shared" si="356"/>
        <v/>
      </c>
      <c r="T353" s="922" t="str">
        <f t="shared" si="367"/>
        <v/>
      </c>
      <c r="U353" s="1040" t="str">
        <f t="shared" si="368"/>
        <v/>
      </c>
      <c r="V353" s="469"/>
      <c r="Z353" s="1013" t="str">
        <f t="shared" si="357"/>
        <v/>
      </c>
      <c r="AA353" s="1014">
        <f>+tab!$C$156</f>
        <v>0.62</v>
      </c>
      <c r="AB353" s="1015" t="e">
        <f t="shared" si="369"/>
        <v>#VALUE!</v>
      </c>
      <c r="AC353" s="1015" t="e">
        <f t="shared" si="370"/>
        <v>#VALUE!</v>
      </c>
      <c r="AD353" s="1015" t="e">
        <f t="shared" si="371"/>
        <v>#VALUE!</v>
      </c>
      <c r="AE353" s="993" t="e">
        <f t="shared" si="358"/>
        <v>#VALUE!</v>
      </c>
      <c r="AF353" s="993">
        <f t="shared" si="359"/>
        <v>0</v>
      </c>
      <c r="AG353" s="1016">
        <f>IF(I353&gt;8,tab!C$157,tab!C$160)</f>
        <v>0.5</v>
      </c>
      <c r="AH353" s="993">
        <f t="shared" si="360"/>
        <v>0</v>
      </c>
      <c r="AI353" s="993">
        <f t="shared" si="361"/>
        <v>0</v>
      </c>
      <c r="AM353" s="39"/>
      <c r="AN353" s="39"/>
    </row>
    <row r="354" spans="3:40" ht="13.7" customHeight="1" x14ac:dyDescent="0.2">
      <c r="C354" s="35"/>
      <c r="D354" s="175" t="str">
        <f t="shared" si="390"/>
        <v/>
      </c>
      <c r="E354" s="175" t="str">
        <f t="shared" si="390"/>
        <v/>
      </c>
      <c r="F354" s="175" t="str">
        <f t="shared" si="390"/>
        <v/>
      </c>
      <c r="G354" s="38" t="str">
        <f t="shared" si="353"/>
        <v/>
      </c>
      <c r="H354" s="176" t="str">
        <f t="shared" si="362"/>
        <v/>
      </c>
      <c r="I354" s="38" t="str">
        <f t="shared" si="363"/>
        <v/>
      </c>
      <c r="J354" s="177" t="str">
        <f t="shared" si="354"/>
        <v/>
      </c>
      <c r="K354" s="178" t="str">
        <f t="shared" si="391"/>
        <v/>
      </c>
      <c r="L354" s="873"/>
      <c r="M354" s="870">
        <f t="shared" ref="M354:N354" si="400">IF(M292="","",M292)</f>
        <v>0</v>
      </c>
      <c r="N354" s="870">
        <f t="shared" si="400"/>
        <v>0</v>
      </c>
      <c r="O354" s="933" t="str">
        <f t="shared" si="365"/>
        <v/>
      </c>
      <c r="P354" s="933"/>
      <c r="Q354" s="933" t="str">
        <f t="shared" si="366"/>
        <v/>
      </c>
      <c r="R354" s="873"/>
      <c r="S354" s="934" t="str">
        <f t="shared" si="356"/>
        <v/>
      </c>
      <c r="T354" s="922" t="str">
        <f t="shared" si="367"/>
        <v/>
      </c>
      <c r="U354" s="1040" t="str">
        <f t="shared" si="368"/>
        <v/>
      </c>
      <c r="V354" s="469"/>
      <c r="Z354" s="1013" t="str">
        <f t="shared" si="357"/>
        <v/>
      </c>
      <c r="AA354" s="1014">
        <f>+tab!$C$156</f>
        <v>0.62</v>
      </c>
      <c r="AB354" s="1015" t="e">
        <f t="shared" si="369"/>
        <v>#VALUE!</v>
      </c>
      <c r="AC354" s="1015" t="e">
        <f t="shared" si="370"/>
        <v>#VALUE!</v>
      </c>
      <c r="AD354" s="1015" t="e">
        <f t="shared" si="371"/>
        <v>#VALUE!</v>
      </c>
      <c r="AE354" s="993" t="e">
        <f t="shared" si="358"/>
        <v>#VALUE!</v>
      </c>
      <c r="AF354" s="993">
        <f t="shared" si="359"/>
        <v>0</v>
      </c>
      <c r="AG354" s="1016">
        <f>IF(I354&gt;8,tab!C$157,tab!C$160)</f>
        <v>0.5</v>
      </c>
      <c r="AH354" s="993">
        <f t="shared" si="360"/>
        <v>0</v>
      </c>
      <c r="AI354" s="993">
        <f t="shared" si="361"/>
        <v>0</v>
      </c>
      <c r="AM354" s="39"/>
      <c r="AN354" s="39"/>
    </row>
    <row r="355" spans="3:40" ht="13.7" customHeight="1" x14ac:dyDescent="0.2">
      <c r="C355" s="35"/>
      <c r="D355" s="175" t="str">
        <f t="shared" si="390"/>
        <v/>
      </c>
      <c r="E355" s="175" t="str">
        <f t="shared" si="390"/>
        <v/>
      </c>
      <c r="F355" s="175" t="str">
        <f t="shared" si="390"/>
        <v/>
      </c>
      <c r="G355" s="38" t="str">
        <f t="shared" si="353"/>
        <v/>
      </c>
      <c r="H355" s="176" t="str">
        <f t="shared" si="362"/>
        <v/>
      </c>
      <c r="I355" s="38" t="str">
        <f t="shared" si="363"/>
        <v/>
      </c>
      <c r="J355" s="177" t="str">
        <f t="shared" si="354"/>
        <v/>
      </c>
      <c r="K355" s="178" t="str">
        <f t="shared" si="391"/>
        <v/>
      </c>
      <c r="L355" s="873"/>
      <c r="M355" s="870">
        <f t="shared" ref="M355:N355" si="401">IF(M293="","",M293)</f>
        <v>0</v>
      </c>
      <c r="N355" s="870">
        <f t="shared" si="401"/>
        <v>0</v>
      </c>
      <c r="O355" s="933" t="str">
        <f t="shared" si="365"/>
        <v/>
      </c>
      <c r="P355" s="933"/>
      <c r="Q355" s="933" t="str">
        <f t="shared" si="366"/>
        <v/>
      </c>
      <c r="R355" s="873"/>
      <c r="S355" s="934" t="str">
        <f t="shared" si="356"/>
        <v/>
      </c>
      <c r="T355" s="922" t="str">
        <f t="shared" si="367"/>
        <v/>
      </c>
      <c r="U355" s="1040" t="str">
        <f t="shared" si="368"/>
        <v/>
      </c>
      <c r="V355" s="469"/>
      <c r="Z355" s="1013" t="str">
        <f t="shared" si="357"/>
        <v/>
      </c>
      <c r="AA355" s="1014">
        <f>+tab!$C$156</f>
        <v>0.62</v>
      </c>
      <c r="AB355" s="1015" t="e">
        <f t="shared" si="369"/>
        <v>#VALUE!</v>
      </c>
      <c r="AC355" s="1015" t="e">
        <f t="shared" si="370"/>
        <v>#VALUE!</v>
      </c>
      <c r="AD355" s="1015" t="e">
        <f t="shared" si="371"/>
        <v>#VALUE!</v>
      </c>
      <c r="AE355" s="993" t="e">
        <f t="shared" si="358"/>
        <v>#VALUE!</v>
      </c>
      <c r="AF355" s="993">
        <f t="shared" si="359"/>
        <v>0</v>
      </c>
      <c r="AG355" s="1016">
        <f>IF(I355&gt;8,tab!C$157,tab!C$160)</f>
        <v>0.5</v>
      </c>
      <c r="AH355" s="993">
        <f t="shared" si="360"/>
        <v>0</v>
      </c>
      <c r="AI355" s="993">
        <f t="shared" si="361"/>
        <v>0</v>
      </c>
      <c r="AM355" s="39"/>
      <c r="AN355" s="39"/>
    </row>
    <row r="356" spans="3:40" ht="13.7" customHeight="1" x14ac:dyDescent="0.2">
      <c r="C356" s="35"/>
      <c r="D356" s="175" t="str">
        <f t="shared" si="390"/>
        <v/>
      </c>
      <c r="E356" s="175" t="str">
        <f t="shared" si="390"/>
        <v/>
      </c>
      <c r="F356" s="175" t="str">
        <f t="shared" si="390"/>
        <v/>
      </c>
      <c r="G356" s="38" t="str">
        <f t="shared" si="353"/>
        <v/>
      </c>
      <c r="H356" s="176" t="str">
        <f t="shared" si="362"/>
        <v/>
      </c>
      <c r="I356" s="38" t="str">
        <f t="shared" si="363"/>
        <v/>
      </c>
      <c r="J356" s="177" t="str">
        <f t="shared" si="354"/>
        <v/>
      </c>
      <c r="K356" s="178" t="str">
        <f t="shared" si="391"/>
        <v/>
      </c>
      <c r="L356" s="873"/>
      <c r="M356" s="870">
        <f t="shared" ref="M356:N356" si="402">IF(M294="","",M294)</f>
        <v>0</v>
      </c>
      <c r="N356" s="870">
        <f t="shared" si="402"/>
        <v>0</v>
      </c>
      <c r="O356" s="933" t="str">
        <f t="shared" si="365"/>
        <v/>
      </c>
      <c r="P356" s="933"/>
      <c r="Q356" s="933" t="str">
        <f t="shared" si="366"/>
        <v/>
      </c>
      <c r="R356" s="873"/>
      <c r="S356" s="934" t="str">
        <f t="shared" si="356"/>
        <v/>
      </c>
      <c r="T356" s="922" t="str">
        <f t="shared" si="367"/>
        <v/>
      </c>
      <c r="U356" s="1040" t="str">
        <f t="shared" si="368"/>
        <v/>
      </c>
      <c r="V356" s="469"/>
      <c r="Z356" s="1013" t="str">
        <f t="shared" si="357"/>
        <v/>
      </c>
      <c r="AA356" s="1014">
        <f>+tab!$C$156</f>
        <v>0.62</v>
      </c>
      <c r="AB356" s="1015" t="e">
        <f t="shared" si="369"/>
        <v>#VALUE!</v>
      </c>
      <c r="AC356" s="1015" t="e">
        <f t="shared" si="370"/>
        <v>#VALUE!</v>
      </c>
      <c r="AD356" s="1015" t="e">
        <f t="shared" si="371"/>
        <v>#VALUE!</v>
      </c>
      <c r="AE356" s="993" t="e">
        <f t="shared" si="358"/>
        <v>#VALUE!</v>
      </c>
      <c r="AF356" s="993">
        <f t="shared" si="359"/>
        <v>0</v>
      </c>
      <c r="AG356" s="1016">
        <f>IF(I356&gt;8,tab!C$157,tab!C$160)</f>
        <v>0.5</v>
      </c>
      <c r="AH356" s="993">
        <f t="shared" si="360"/>
        <v>0</v>
      </c>
      <c r="AI356" s="993">
        <f t="shared" si="361"/>
        <v>0</v>
      </c>
      <c r="AM356" s="39"/>
      <c r="AN356" s="39"/>
    </row>
    <row r="357" spans="3:40" ht="13.7" customHeight="1" x14ac:dyDescent="0.2">
      <c r="C357" s="35"/>
      <c r="D357" s="175" t="str">
        <f t="shared" si="390"/>
        <v/>
      </c>
      <c r="E357" s="175" t="str">
        <f t="shared" si="390"/>
        <v/>
      </c>
      <c r="F357" s="175" t="str">
        <f t="shared" si="390"/>
        <v/>
      </c>
      <c r="G357" s="38" t="str">
        <f t="shared" si="353"/>
        <v/>
      </c>
      <c r="H357" s="176" t="str">
        <f t="shared" si="362"/>
        <v/>
      </c>
      <c r="I357" s="38" t="str">
        <f t="shared" si="363"/>
        <v/>
      </c>
      <c r="J357" s="177" t="str">
        <f t="shared" si="354"/>
        <v/>
      </c>
      <c r="K357" s="178" t="str">
        <f t="shared" si="391"/>
        <v/>
      </c>
      <c r="L357" s="873"/>
      <c r="M357" s="870">
        <f t="shared" ref="M357:N357" si="403">IF(M295="","",M295)</f>
        <v>0</v>
      </c>
      <c r="N357" s="870">
        <f t="shared" si="403"/>
        <v>0</v>
      </c>
      <c r="O357" s="933" t="str">
        <f t="shared" si="365"/>
        <v/>
      </c>
      <c r="P357" s="933"/>
      <c r="Q357" s="933" t="str">
        <f t="shared" si="366"/>
        <v/>
      </c>
      <c r="R357" s="873"/>
      <c r="S357" s="934" t="str">
        <f t="shared" si="356"/>
        <v/>
      </c>
      <c r="T357" s="922" t="str">
        <f t="shared" si="367"/>
        <v/>
      </c>
      <c r="U357" s="1040" t="str">
        <f t="shared" si="368"/>
        <v/>
      </c>
      <c r="V357" s="469"/>
      <c r="Z357" s="1013" t="str">
        <f t="shared" si="357"/>
        <v/>
      </c>
      <c r="AA357" s="1014">
        <f>+tab!$C$156</f>
        <v>0.62</v>
      </c>
      <c r="AB357" s="1015" t="e">
        <f t="shared" si="369"/>
        <v>#VALUE!</v>
      </c>
      <c r="AC357" s="1015" t="e">
        <f t="shared" si="370"/>
        <v>#VALUE!</v>
      </c>
      <c r="AD357" s="1015" t="e">
        <f t="shared" si="371"/>
        <v>#VALUE!</v>
      </c>
      <c r="AE357" s="993" t="e">
        <f t="shared" si="358"/>
        <v>#VALUE!</v>
      </c>
      <c r="AF357" s="993">
        <f t="shared" si="359"/>
        <v>0</v>
      </c>
      <c r="AG357" s="1016">
        <f>IF(I357&gt;8,tab!C$157,tab!C$160)</f>
        <v>0.5</v>
      </c>
      <c r="AH357" s="993">
        <f t="shared" si="360"/>
        <v>0</v>
      </c>
      <c r="AI357" s="993">
        <f t="shared" si="361"/>
        <v>0</v>
      </c>
      <c r="AM357" s="39"/>
      <c r="AN357" s="39"/>
    </row>
    <row r="358" spans="3:40" ht="13.7" customHeight="1" x14ac:dyDescent="0.2">
      <c r="C358" s="35"/>
      <c r="D358" s="175" t="str">
        <f t="shared" si="390"/>
        <v/>
      </c>
      <c r="E358" s="175" t="str">
        <f t="shared" si="390"/>
        <v/>
      </c>
      <c r="F358" s="175" t="str">
        <f t="shared" si="390"/>
        <v/>
      </c>
      <c r="G358" s="38" t="str">
        <f t="shared" si="353"/>
        <v/>
      </c>
      <c r="H358" s="176" t="str">
        <f t="shared" si="362"/>
        <v/>
      </c>
      <c r="I358" s="38" t="str">
        <f t="shared" si="363"/>
        <v/>
      </c>
      <c r="J358" s="177" t="str">
        <f t="shared" si="354"/>
        <v/>
      </c>
      <c r="K358" s="178" t="str">
        <f t="shared" si="391"/>
        <v/>
      </c>
      <c r="L358" s="873"/>
      <c r="M358" s="870">
        <f t="shared" ref="M358:N358" si="404">IF(M296="","",M296)</f>
        <v>0</v>
      </c>
      <c r="N358" s="870">
        <f t="shared" si="404"/>
        <v>0</v>
      </c>
      <c r="O358" s="933" t="str">
        <f t="shared" si="365"/>
        <v/>
      </c>
      <c r="P358" s="933"/>
      <c r="Q358" s="933" t="str">
        <f t="shared" si="366"/>
        <v/>
      </c>
      <c r="R358" s="873"/>
      <c r="S358" s="934" t="str">
        <f t="shared" ref="S358:S375" si="405">IF(K358="","",(1659*K358-Q358)*AC358)</f>
        <v/>
      </c>
      <c r="T358" s="922" t="str">
        <f t="shared" si="367"/>
        <v/>
      </c>
      <c r="U358" s="1040" t="str">
        <f t="shared" si="368"/>
        <v/>
      </c>
      <c r="V358" s="469"/>
      <c r="Z358" s="1013" t="str">
        <f t="shared" ref="Z358:Z375" si="406">IF(I358="","",VLOOKUP(I358,Schaal2014,J358+1,FALSE))</f>
        <v/>
      </c>
      <c r="AA358" s="1014">
        <f>+tab!$C$156</f>
        <v>0.62</v>
      </c>
      <c r="AB358" s="1015" t="e">
        <f t="shared" si="369"/>
        <v>#VALUE!</v>
      </c>
      <c r="AC358" s="1015" t="e">
        <f t="shared" si="370"/>
        <v>#VALUE!</v>
      </c>
      <c r="AD358" s="1015" t="e">
        <f t="shared" si="371"/>
        <v>#VALUE!</v>
      </c>
      <c r="AE358" s="993" t="e">
        <f t="shared" ref="AE358:AE375" si="407">O358+P358</f>
        <v>#VALUE!</v>
      </c>
      <c r="AF358" s="993">
        <f t="shared" ref="AF358:AF375" si="408">M358+N358</f>
        <v>0</v>
      </c>
      <c r="AG358" s="1016">
        <f>IF(I358&gt;8,tab!C$157,tab!C$160)</f>
        <v>0.5</v>
      </c>
      <c r="AH358" s="993">
        <f t="shared" ref="AH358:AH375" si="409">IF(G358&lt;25,0,IF(G358=25,25,IF(G358&lt;40,0,IF(G358=40,40,IF(G358&gt;=40,0)))))</f>
        <v>0</v>
      </c>
      <c r="AI358" s="993">
        <f t="shared" ref="AI358:AI375" si="410">IF(AH358=25,Z358*1.08*K358/2,IF(AH358=40,Z358*1.08*K358,IF(AH358=0,0)))</f>
        <v>0</v>
      </c>
      <c r="AM358" s="39"/>
      <c r="AN358" s="39"/>
    </row>
    <row r="359" spans="3:40" ht="13.7" customHeight="1" x14ac:dyDescent="0.2">
      <c r="C359" s="35"/>
      <c r="D359" s="175" t="str">
        <f t="shared" si="390"/>
        <v/>
      </c>
      <c r="E359" s="175" t="str">
        <f t="shared" si="390"/>
        <v/>
      </c>
      <c r="F359" s="175" t="str">
        <f t="shared" si="390"/>
        <v/>
      </c>
      <c r="G359" s="38" t="str">
        <f t="shared" si="353"/>
        <v/>
      </c>
      <c r="H359" s="176" t="str">
        <f t="shared" si="362"/>
        <v/>
      </c>
      <c r="I359" s="38" t="str">
        <f t="shared" si="363"/>
        <v/>
      </c>
      <c r="J359" s="177" t="str">
        <f t="shared" si="354"/>
        <v/>
      </c>
      <c r="K359" s="178" t="str">
        <f t="shared" si="391"/>
        <v/>
      </c>
      <c r="L359" s="873"/>
      <c r="M359" s="870">
        <f t="shared" ref="M359:N359" si="411">IF(M297="","",M297)</f>
        <v>0</v>
      </c>
      <c r="N359" s="870">
        <f t="shared" si="411"/>
        <v>0</v>
      </c>
      <c r="O359" s="933" t="str">
        <f t="shared" si="365"/>
        <v/>
      </c>
      <c r="P359" s="933"/>
      <c r="Q359" s="933" t="str">
        <f t="shared" si="366"/>
        <v/>
      </c>
      <c r="R359" s="873"/>
      <c r="S359" s="934" t="str">
        <f t="shared" si="405"/>
        <v/>
      </c>
      <c r="T359" s="922" t="str">
        <f t="shared" si="367"/>
        <v/>
      </c>
      <c r="U359" s="1040" t="str">
        <f t="shared" si="368"/>
        <v/>
      </c>
      <c r="V359" s="469"/>
      <c r="Z359" s="1013" t="str">
        <f t="shared" si="406"/>
        <v/>
      </c>
      <c r="AA359" s="1014">
        <f>+tab!$C$156</f>
        <v>0.62</v>
      </c>
      <c r="AB359" s="1015" t="e">
        <f t="shared" si="369"/>
        <v>#VALUE!</v>
      </c>
      <c r="AC359" s="1015" t="e">
        <f t="shared" si="370"/>
        <v>#VALUE!</v>
      </c>
      <c r="AD359" s="1015" t="e">
        <f t="shared" si="371"/>
        <v>#VALUE!</v>
      </c>
      <c r="AE359" s="993" t="e">
        <f t="shared" si="407"/>
        <v>#VALUE!</v>
      </c>
      <c r="AF359" s="993">
        <f t="shared" si="408"/>
        <v>0</v>
      </c>
      <c r="AG359" s="1016">
        <f>IF(I359&gt;8,tab!C$157,tab!C$160)</f>
        <v>0.5</v>
      </c>
      <c r="AH359" s="993">
        <f t="shared" si="409"/>
        <v>0</v>
      </c>
      <c r="AI359" s="993">
        <f t="shared" si="410"/>
        <v>0</v>
      </c>
      <c r="AM359" s="39"/>
      <c r="AN359" s="39"/>
    </row>
    <row r="360" spans="3:40" ht="13.7" customHeight="1" x14ac:dyDescent="0.2">
      <c r="C360" s="35"/>
      <c r="D360" s="175" t="str">
        <f t="shared" si="390"/>
        <v/>
      </c>
      <c r="E360" s="175" t="str">
        <f t="shared" si="390"/>
        <v/>
      </c>
      <c r="F360" s="175" t="str">
        <f t="shared" si="390"/>
        <v/>
      </c>
      <c r="G360" s="38" t="str">
        <f t="shared" si="353"/>
        <v/>
      </c>
      <c r="H360" s="176" t="str">
        <f t="shared" si="362"/>
        <v/>
      </c>
      <c r="I360" s="38" t="str">
        <f t="shared" si="363"/>
        <v/>
      </c>
      <c r="J360" s="177" t="str">
        <f t="shared" si="354"/>
        <v/>
      </c>
      <c r="K360" s="178" t="str">
        <f t="shared" si="391"/>
        <v/>
      </c>
      <c r="L360" s="873"/>
      <c r="M360" s="870">
        <f t="shared" ref="M360:N360" si="412">IF(M298="","",M298)</f>
        <v>0</v>
      </c>
      <c r="N360" s="870">
        <f t="shared" si="412"/>
        <v>0</v>
      </c>
      <c r="O360" s="933" t="str">
        <f t="shared" si="365"/>
        <v/>
      </c>
      <c r="P360" s="933"/>
      <c r="Q360" s="933" t="str">
        <f t="shared" si="366"/>
        <v/>
      </c>
      <c r="R360" s="873"/>
      <c r="S360" s="934" t="str">
        <f t="shared" si="405"/>
        <v/>
      </c>
      <c r="T360" s="922" t="str">
        <f t="shared" si="367"/>
        <v/>
      </c>
      <c r="U360" s="1040" t="str">
        <f t="shared" si="368"/>
        <v/>
      </c>
      <c r="V360" s="469"/>
      <c r="Z360" s="1013" t="str">
        <f t="shared" si="406"/>
        <v/>
      </c>
      <c r="AA360" s="1014">
        <f>+tab!$C$156</f>
        <v>0.62</v>
      </c>
      <c r="AB360" s="1015" t="e">
        <f t="shared" si="369"/>
        <v>#VALUE!</v>
      </c>
      <c r="AC360" s="1015" t="e">
        <f t="shared" si="370"/>
        <v>#VALUE!</v>
      </c>
      <c r="AD360" s="1015" t="e">
        <f t="shared" si="371"/>
        <v>#VALUE!</v>
      </c>
      <c r="AE360" s="993" t="e">
        <f t="shared" si="407"/>
        <v>#VALUE!</v>
      </c>
      <c r="AF360" s="993">
        <f t="shared" si="408"/>
        <v>0</v>
      </c>
      <c r="AG360" s="1016">
        <f>IF(I360&gt;8,tab!C$157,tab!C$160)</f>
        <v>0.5</v>
      </c>
      <c r="AH360" s="993">
        <f t="shared" si="409"/>
        <v>0</v>
      </c>
      <c r="AI360" s="993">
        <f t="shared" si="410"/>
        <v>0</v>
      </c>
      <c r="AM360" s="39"/>
      <c r="AN360" s="39"/>
    </row>
    <row r="361" spans="3:40" ht="13.7" customHeight="1" x14ac:dyDescent="0.2">
      <c r="C361" s="35"/>
      <c r="D361" s="175" t="str">
        <f t="shared" si="390"/>
        <v/>
      </c>
      <c r="E361" s="175" t="str">
        <f t="shared" si="390"/>
        <v/>
      </c>
      <c r="F361" s="175" t="str">
        <f t="shared" si="390"/>
        <v/>
      </c>
      <c r="G361" s="38" t="str">
        <f t="shared" si="353"/>
        <v/>
      </c>
      <c r="H361" s="176" t="str">
        <f t="shared" si="362"/>
        <v/>
      </c>
      <c r="I361" s="38" t="str">
        <f t="shared" si="363"/>
        <v/>
      </c>
      <c r="J361" s="177" t="str">
        <f t="shared" si="354"/>
        <v/>
      </c>
      <c r="K361" s="178" t="str">
        <f t="shared" si="391"/>
        <v/>
      </c>
      <c r="L361" s="873"/>
      <c r="M361" s="870">
        <f t="shared" ref="M361:N361" si="413">IF(M299="","",M299)</f>
        <v>0</v>
      </c>
      <c r="N361" s="870">
        <f t="shared" si="413"/>
        <v>0</v>
      </c>
      <c r="O361" s="933" t="str">
        <f t="shared" si="365"/>
        <v/>
      </c>
      <c r="P361" s="933"/>
      <c r="Q361" s="933" t="str">
        <f t="shared" si="366"/>
        <v/>
      </c>
      <c r="R361" s="873"/>
      <c r="S361" s="934" t="str">
        <f t="shared" si="405"/>
        <v/>
      </c>
      <c r="T361" s="922" t="str">
        <f t="shared" si="367"/>
        <v/>
      </c>
      <c r="U361" s="1040" t="str">
        <f t="shared" si="368"/>
        <v/>
      </c>
      <c r="V361" s="469"/>
      <c r="Z361" s="1013" t="str">
        <f t="shared" si="406"/>
        <v/>
      </c>
      <c r="AA361" s="1014">
        <f>+tab!$C$156</f>
        <v>0.62</v>
      </c>
      <c r="AB361" s="1015" t="e">
        <f t="shared" si="369"/>
        <v>#VALUE!</v>
      </c>
      <c r="AC361" s="1015" t="e">
        <f t="shared" si="370"/>
        <v>#VALUE!</v>
      </c>
      <c r="AD361" s="1015" t="e">
        <f t="shared" si="371"/>
        <v>#VALUE!</v>
      </c>
      <c r="AE361" s="993" t="e">
        <f t="shared" si="407"/>
        <v>#VALUE!</v>
      </c>
      <c r="AF361" s="993">
        <f t="shared" si="408"/>
        <v>0</v>
      </c>
      <c r="AG361" s="1016">
        <f>IF(I361&gt;8,tab!C$157,tab!C$160)</f>
        <v>0.5</v>
      </c>
      <c r="AH361" s="993">
        <f t="shared" si="409"/>
        <v>0</v>
      </c>
      <c r="AI361" s="993">
        <f t="shared" si="410"/>
        <v>0</v>
      </c>
      <c r="AM361" s="39"/>
      <c r="AN361" s="39"/>
    </row>
    <row r="362" spans="3:40" ht="13.7" customHeight="1" x14ac:dyDescent="0.2">
      <c r="C362" s="35"/>
      <c r="D362" s="175" t="str">
        <f t="shared" si="390"/>
        <v/>
      </c>
      <c r="E362" s="175" t="str">
        <f t="shared" si="390"/>
        <v/>
      </c>
      <c r="F362" s="175" t="str">
        <f t="shared" si="390"/>
        <v/>
      </c>
      <c r="G362" s="38" t="str">
        <f t="shared" si="353"/>
        <v/>
      </c>
      <c r="H362" s="176" t="str">
        <f t="shared" si="362"/>
        <v/>
      </c>
      <c r="I362" s="38" t="str">
        <f t="shared" si="363"/>
        <v/>
      </c>
      <c r="J362" s="177" t="str">
        <f t="shared" si="354"/>
        <v/>
      </c>
      <c r="K362" s="178" t="str">
        <f t="shared" si="391"/>
        <v/>
      </c>
      <c r="L362" s="873"/>
      <c r="M362" s="870">
        <f t="shared" ref="M362:N362" si="414">IF(M300="","",M300)</f>
        <v>0</v>
      </c>
      <c r="N362" s="870">
        <f t="shared" si="414"/>
        <v>0</v>
      </c>
      <c r="O362" s="933" t="str">
        <f t="shared" si="365"/>
        <v/>
      </c>
      <c r="P362" s="933"/>
      <c r="Q362" s="933" t="str">
        <f t="shared" si="366"/>
        <v/>
      </c>
      <c r="R362" s="873"/>
      <c r="S362" s="934" t="str">
        <f t="shared" si="405"/>
        <v/>
      </c>
      <c r="T362" s="922" t="str">
        <f t="shared" si="367"/>
        <v/>
      </c>
      <c r="U362" s="1040" t="str">
        <f t="shared" si="368"/>
        <v/>
      </c>
      <c r="V362" s="469"/>
      <c r="Z362" s="1013" t="str">
        <f t="shared" si="406"/>
        <v/>
      </c>
      <c r="AA362" s="1014">
        <f>+tab!$C$156</f>
        <v>0.62</v>
      </c>
      <c r="AB362" s="1015" t="e">
        <f t="shared" si="369"/>
        <v>#VALUE!</v>
      </c>
      <c r="AC362" s="1015" t="e">
        <f t="shared" si="370"/>
        <v>#VALUE!</v>
      </c>
      <c r="AD362" s="1015" t="e">
        <f t="shared" si="371"/>
        <v>#VALUE!</v>
      </c>
      <c r="AE362" s="993" t="e">
        <f t="shared" si="407"/>
        <v>#VALUE!</v>
      </c>
      <c r="AF362" s="993">
        <f t="shared" si="408"/>
        <v>0</v>
      </c>
      <c r="AG362" s="1016">
        <f>IF(I362&gt;8,tab!C$157,tab!C$160)</f>
        <v>0.5</v>
      </c>
      <c r="AH362" s="993">
        <f t="shared" si="409"/>
        <v>0</v>
      </c>
      <c r="AI362" s="993">
        <f t="shared" si="410"/>
        <v>0</v>
      </c>
      <c r="AM362" s="39"/>
      <c r="AN362" s="39"/>
    </row>
    <row r="363" spans="3:40" ht="13.7" customHeight="1" x14ac:dyDescent="0.2">
      <c r="C363" s="35"/>
      <c r="D363" s="175" t="str">
        <f t="shared" si="390"/>
        <v/>
      </c>
      <c r="E363" s="175" t="str">
        <f t="shared" si="390"/>
        <v/>
      </c>
      <c r="F363" s="175" t="str">
        <f t="shared" si="390"/>
        <v/>
      </c>
      <c r="G363" s="38" t="str">
        <f t="shared" si="353"/>
        <v/>
      </c>
      <c r="H363" s="176" t="str">
        <f t="shared" si="362"/>
        <v/>
      </c>
      <c r="I363" s="38" t="str">
        <f t="shared" si="363"/>
        <v/>
      </c>
      <c r="J363" s="177" t="str">
        <f t="shared" si="354"/>
        <v/>
      </c>
      <c r="K363" s="178" t="str">
        <f t="shared" si="391"/>
        <v/>
      </c>
      <c r="L363" s="873"/>
      <c r="M363" s="870">
        <f t="shared" ref="M363:N363" si="415">IF(M301="","",M301)</f>
        <v>0</v>
      </c>
      <c r="N363" s="870">
        <f t="shared" si="415"/>
        <v>0</v>
      </c>
      <c r="O363" s="933" t="str">
        <f t="shared" si="365"/>
        <v/>
      </c>
      <c r="P363" s="933"/>
      <c r="Q363" s="933" t="str">
        <f t="shared" si="366"/>
        <v/>
      </c>
      <c r="R363" s="873"/>
      <c r="S363" s="934" t="str">
        <f t="shared" si="405"/>
        <v/>
      </c>
      <c r="T363" s="922" t="str">
        <f t="shared" si="367"/>
        <v/>
      </c>
      <c r="U363" s="1040" t="str">
        <f t="shared" si="368"/>
        <v/>
      </c>
      <c r="V363" s="469"/>
      <c r="Z363" s="1013" t="str">
        <f t="shared" si="406"/>
        <v/>
      </c>
      <c r="AA363" s="1014">
        <f>+tab!$C$156</f>
        <v>0.62</v>
      </c>
      <c r="AB363" s="1015" t="e">
        <f t="shared" si="369"/>
        <v>#VALUE!</v>
      </c>
      <c r="AC363" s="1015" t="e">
        <f t="shared" si="370"/>
        <v>#VALUE!</v>
      </c>
      <c r="AD363" s="1015" t="e">
        <f t="shared" si="371"/>
        <v>#VALUE!</v>
      </c>
      <c r="AE363" s="993" t="e">
        <f t="shared" si="407"/>
        <v>#VALUE!</v>
      </c>
      <c r="AF363" s="993">
        <f t="shared" si="408"/>
        <v>0</v>
      </c>
      <c r="AG363" s="1016">
        <f>IF(I363&gt;8,tab!C$157,tab!C$160)</f>
        <v>0.5</v>
      </c>
      <c r="AH363" s="993">
        <f t="shared" si="409"/>
        <v>0</v>
      </c>
      <c r="AI363" s="993">
        <f t="shared" si="410"/>
        <v>0</v>
      </c>
      <c r="AM363" s="39"/>
      <c r="AN363" s="39"/>
    </row>
    <row r="364" spans="3:40" ht="13.7" customHeight="1" x14ac:dyDescent="0.2">
      <c r="C364" s="35"/>
      <c r="D364" s="175" t="str">
        <f t="shared" si="390"/>
        <v/>
      </c>
      <c r="E364" s="175" t="str">
        <f t="shared" si="390"/>
        <v/>
      </c>
      <c r="F364" s="175" t="str">
        <f t="shared" si="390"/>
        <v/>
      </c>
      <c r="G364" s="38" t="str">
        <f t="shared" si="353"/>
        <v/>
      </c>
      <c r="H364" s="176" t="str">
        <f t="shared" si="362"/>
        <v/>
      </c>
      <c r="I364" s="38" t="str">
        <f t="shared" si="363"/>
        <v/>
      </c>
      <c r="J364" s="177" t="str">
        <f t="shared" si="354"/>
        <v/>
      </c>
      <c r="K364" s="178" t="str">
        <f t="shared" si="391"/>
        <v/>
      </c>
      <c r="L364" s="873"/>
      <c r="M364" s="870">
        <f t="shared" ref="M364:N364" si="416">IF(M302="","",M302)</f>
        <v>0</v>
      </c>
      <c r="N364" s="870">
        <f t="shared" si="416"/>
        <v>0</v>
      </c>
      <c r="O364" s="933" t="str">
        <f t="shared" si="365"/>
        <v/>
      </c>
      <c r="P364" s="933"/>
      <c r="Q364" s="933" t="str">
        <f t="shared" si="366"/>
        <v/>
      </c>
      <c r="R364" s="873"/>
      <c r="S364" s="934" t="str">
        <f t="shared" si="405"/>
        <v/>
      </c>
      <c r="T364" s="922" t="str">
        <f t="shared" si="367"/>
        <v/>
      </c>
      <c r="U364" s="1040" t="str">
        <f t="shared" si="368"/>
        <v/>
      </c>
      <c r="V364" s="469"/>
      <c r="Z364" s="1013" t="str">
        <f t="shared" si="406"/>
        <v/>
      </c>
      <c r="AA364" s="1014">
        <f>+tab!$C$156</f>
        <v>0.62</v>
      </c>
      <c r="AB364" s="1015" t="e">
        <f t="shared" si="369"/>
        <v>#VALUE!</v>
      </c>
      <c r="AC364" s="1015" t="e">
        <f t="shared" si="370"/>
        <v>#VALUE!</v>
      </c>
      <c r="AD364" s="1015" t="e">
        <f t="shared" si="371"/>
        <v>#VALUE!</v>
      </c>
      <c r="AE364" s="993" t="e">
        <f t="shared" si="407"/>
        <v>#VALUE!</v>
      </c>
      <c r="AF364" s="993">
        <f t="shared" si="408"/>
        <v>0</v>
      </c>
      <c r="AG364" s="1016">
        <f>IF(I364&gt;8,tab!C$157,tab!C$160)</f>
        <v>0.5</v>
      </c>
      <c r="AH364" s="993">
        <f t="shared" si="409"/>
        <v>0</v>
      </c>
      <c r="AI364" s="993">
        <f t="shared" si="410"/>
        <v>0</v>
      </c>
      <c r="AM364" s="39"/>
      <c r="AN364" s="39"/>
    </row>
    <row r="365" spans="3:40" ht="13.7" customHeight="1" x14ac:dyDescent="0.2">
      <c r="C365" s="35"/>
      <c r="D365" s="175" t="str">
        <f t="shared" si="390"/>
        <v/>
      </c>
      <c r="E365" s="175" t="str">
        <f t="shared" si="390"/>
        <v/>
      </c>
      <c r="F365" s="175" t="str">
        <f t="shared" si="390"/>
        <v/>
      </c>
      <c r="G365" s="38" t="str">
        <f t="shared" si="353"/>
        <v/>
      </c>
      <c r="H365" s="176" t="str">
        <f t="shared" si="362"/>
        <v/>
      </c>
      <c r="I365" s="38" t="str">
        <f t="shared" si="363"/>
        <v/>
      </c>
      <c r="J365" s="177" t="str">
        <f t="shared" si="354"/>
        <v/>
      </c>
      <c r="K365" s="178" t="str">
        <f t="shared" si="391"/>
        <v/>
      </c>
      <c r="L365" s="873"/>
      <c r="M365" s="870">
        <f t="shared" ref="M365:N365" si="417">IF(M303="","",M303)</f>
        <v>0</v>
      </c>
      <c r="N365" s="870">
        <f t="shared" si="417"/>
        <v>0</v>
      </c>
      <c r="O365" s="933" t="str">
        <f t="shared" si="365"/>
        <v/>
      </c>
      <c r="P365" s="933"/>
      <c r="Q365" s="933" t="str">
        <f t="shared" si="366"/>
        <v/>
      </c>
      <c r="R365" s="873"/>
      <c r="S365" s="934" t="str">
        <f t="shared" si="405"/>
        <v/>
      </c>
      <c r="T365" s="922" t="str">
        <f t="shared" si="367"/>
        <v/>
      </c>
      <c r="U365" s="1040" t="str">
        <f t="shared" si="368"/>
        <v/>
      </c>
      <c r="V365" s="469"/>
      <c r="Z365" s="1013" t="str">
        <f t="shared" si="406"/>
        <v/>
      </c>
      <c r="AA365" s="1014">
        <f>+tab!$C$156</f>
        <v>0.62</v>
      </c>
      <c r="AB365" s="1015" t="e">
        <f t="shared" si="369"/>
        <v>#VALUE!</v>
      </c>
      <c r="AC365" s="1015" t="e">
        <f t="shared" si="370"/>
        <v>#VALUE!</v>
      </c>
      <c r="AD365" s="1015" t="e">
        <f t="shared" si="371"/>
        <v>#VALUE!</v>
      </c>
      <c r="AE365" s="993" t="e">
        <f t="shared" si="407"/>
        <v>#VALUE!</v>
      </c>
      <c r="AF365" s="993">
        <f t="shared" si="408"/>
        <v>0</v>
      </c>
      <c r="AG365" s="1016">
        <f>IF(I365&gt;8,tab!C$157,tab!C$160)</f>
        <v>0.5</v>
      </c>
      <c r="AH365" s="993">
        <f t="shared" si="409"/>
        <v>0</v>
      </c>
      <c r="AI365" s="993">
        <f t="shared" si="410"/>
        <v>0</v>
      </c>
      <c r="AM365" s="39"/>
      <c r="AN365" s="39"/>
    </row>
    <row r="366" spans="3:40" ht="13.7" customHeight="1" x14ac:dyDescent="0.2">
      <c r="C366" s="35"/>
      <c r="D366" s="175" t="str">
        <f t="shared" ref="D366:F375" si="418">IF(D304=0,"",D304)</f>
        <v/>
      </c>
      <c r="E366" s="175" t="str">
        <f t="shared" si="418"/>
        <v/>
      </c>
      <c r="F366" s="175" t="str">
        <f t="shared" si="418"/>
        <v/>
      </c>
      <c r="G366" s="38" t="str">
        <f t="shared" si="353"/>
        <v/>
      </c>
      <c r="H366" s="176" t="str">
        <f t="shared" si="362"/>
        <v/>
      </c>
      <c r="I366" s="38" t="str">
        <f t="shared" si="363"/>
        <v/>
      </c>
      <c r="J366" s="177" t="str">
        <f t="shared" si="354"/>
        <v/>
      </c>
      <c r="K366" s="178" t="str">
        <f t="shared" ref="K366:K375" si="419">IF(K304="","",K304)</f>
        <v/>
      </c>
      <c r="L366" s="873"/>
      <c r="M366" s="870">
        <f t="shared" ref="M366:N366" si="420">IF(M304="","",M304)</f>
        <v>0</v>
      </c>
      <c r="N366" s="870">
        <f t="shared" si="420"/>
        <v>0</v>
      </c>
      <c r="O366" s="933" t="str">
        <f t="shared" si="365"/>
        <v/>
      </c>
      <c r="P366" s="933"/>
      <c r="Q366" s="933" t="str">
        <f t="shared" si="366"/>
        <v/>
      </c>
      <c r="R366" s="873"/>
      <c r="S366" s="934" t="str">
        <f t="shared" si="405"/>
        <v/>
      </c>
      <c r="T366" s="922" t="str">
        <f t="shared" si="367"/>
        <v/>
      </c>
      <c r="U366" s="1040" t="str">
        <f t="shared" si="368"/>
        <v/>
      </c>
      <c r="V366" s="469"/>
      <c r="Z366" s="1013" t="str">
        <f t="shared" si="406"/>
        <v/>
      </c>
      <c r="AA366" s="1014">
        <f>+tab!$C$156</f>
        <v>0.62</v>
      </c>
      <c r="AB366" s="1015" t="e">
        <f t="shared" si="369"/>
        <v>#VALUE!</v>
      </c>
      <c r="AC366" s="1015" t="e">
        <f t="shared" si="370"/>
        <v>#VALUE!</v>
      </c>
      <c r="AD366" s="1015" t="e">
        <f t="shared" si="371"/>
        <v>#VALUE!</v>
      </c>
      <c r="AE366" s="993" t="e">
        <f t="shared" si="407"/>
        <v>#VALUE!</v>
      </c>
      <c r="AF366" s="993">
        <f t="shared" si="408"/>
        <v>0</v>
      </c>
      <c r="AG366" s="1016">
        <f>IF(I366&gt;8,tab!C$157,tab!C$160)</f>
        <v>0.5</v>
      </c>
      <c r="AH366" s="993">
        <f t="shared" si="409"/>
        <v>0</v>
      </c>
      <c r="AI366" s="993">
        <f t="shared" si="410"/>
        <v>0</v>
      </c>
      <c r="AM366" s="39"/>
      <c r="AN366" s="39"/>
    </row>
    <row r="367" spans="3:40" ht="13.7" customHeight="1" x14ac:dyDescent="0.2">
      <c r="C367" s="35"/>
      <c r="D367" s="175" t="str">
        <f t="shared" si="418"/>
        <v/>
      </c>
      <c r="E367" s="175" t="str">
        <f t="shared" si="418"/>
        <v/>
      </c>
      <c r="F367" s="175" t="str">
        <f t="shared" si="418"/>
        <v/>
      </c>
      <c r="G367" s="38" t="str">
        <f t="shared" si="353"/>
        <v/>
      </c>
      <c r="H367" s="176" t="str">
        <f t="shared" si="362"/>
        <v/>
      </c>
      <c r="I367" s="38" t="str">
        <f t="shared" si="363"/>
        <v/>
      </c>
      <c r="J367" s="177" t="str">
        <f t="shared" si="354"/>
        <v/>
      </c>
      <c r="K367" s="178" t="str">
        <f t="shared" si="419"/>
        <v/>
      </c>
      <c r="L367" s="873"/>
      <c r="M367" s="870">
        <f t="shared" ref="M367:N367" si="421">IF(M305="","",M305)</f>
        <v>0</v>
      </c>
      <c r="N367" s="870">
        <f t="shared" si="421"/>
        <v>0</v>
      </c>
      <c r="O367" s="933" t="str">
        <f t="shared" si="365"/>
        <v/>
      </c>
      <c r="P367" s="933"/>
      <c r="Q367" s="933" t="str">
        <f t="shared" si="366"/>
        <v/>
      </c>
      <c r="R367" s="873"/>
      <c r="S367" s="934" t="str">
        <f t="shared" si="405"/>
        <v/>
      </c>
      <c r="T367" s="922" t="str">
        <f t="shared" si="367"/>
        <v/>
      </c>
      <c r="U367" s="1040" t="str">
        <f t="shared" si="368"/>
        <v/>
      </c>
      <c r="V367" s="469"/>
      <c r="Z367" s="1013" t="str">
        <f t="shared" si="406"/>
        <v/>
      </c>
      <c r="AA367" s="1014">
        <f>+tab!$C$156</f>
        <v>0.62</v>
      </c>
      <c r="AB367" s="1015" t="e">
        <f t="shared" si="369"/>
        <v>#VALUE!</v>
      </c>
      <c r="AC367" s="1015" t="e">
        <f t="shared" si="370"/>
        <v>#VALUE!</v>
      </c>
      <c r="AD367" s="1015" t="e">
        <f t="shared" si="371"/>
        <v>#VALUE!</v>
      </c>
      <c r="AE367" s="993" t="e">
        <f t="shared" si="407"/>
        <v>#VALUE!</v>
      </c>
      <c r="AF367" s="993">
        <f t="shared" si="408"/>
        <v>0</v>
      </c>
      <c r="AG367" s="1016">
        <f>IF(I367&gt;8,tab!C$157,tab!C$160)</f>
        <v>0.5</v>
      </c>
      <c r="AH367" s="993">
        <f t="shared" si="409"/>
        <v>0</v>
      </c>
      <c r="AI367" s="993">
        <f t="shared" si="410"/>
        <v>0</v>
      </c>
      <c r="AM367" s="39"/>
      <c r="AN367" s="39"/>
    </row>
    <row r="368" spans="3:40" ht="13.7" customHeight="1" x14ac:dyDescent="0.2">
      <c r="C368" s="35"/>
      <c r="D368" s="175" t="str">
        <f t="shared" si="418"/>
        <v/>
      </c>
      <c r="E368" s="175" t="str">
        <f t="shared" si="418"/>
        <v/>
      </c>
      <c r="F368" s="175" t="str">
        <f t="shared" si="418"/>
        <v/>
      </c>
      <c r="G368" s="38" t="str">
        <f t="shared" si="353"/>
        <v/>
      </c>
      <c r="H368" s="176" t="str">
        <f t="shared" si="362"/>
        <v/>
      </c>
      <c r="I368" s="38" t="str">
        <f t="shared" si="363"/>
        <v/>
      </c>
      <c r="J368" s="177" t="str">
        <f t="shared" si="354"/>
        <v/>
      </c>
      <c r="K368" s="178" t="str">
        <f t="shared" si="419"/>
        <v/>
      </c>
      <c r="L368" s="873"/>
      <c r="M368" s="870">
        <f t="shared" ref="M368:N368" si="422">IF(M306="","",M306)</f>
        <v>0</v>
      </c>
      <c r="N368" s="870">
        <f t="shared" si="422"/>
        <v>0</v>
      </c>
      <c r="O368" s="933" t="str">
        <f t="shared" si="365"/>
        <v/>
      </c>
      <c r="P368" s="933"/>
      <c r="Q368" s="933" t="str">
        <f t="shared" si="366"/>
        <v/>
      </c>
      <c r="R368" s="873"/>
      <c r="S368" s="934" t="str">
        <f t="shared" si="405"/>
        <v/>
      </c>
      <c r="T368" s="922" t="str">
        <f t="shared" si="367"/>
        <v/>
      </c>
      <c r="U368" s="1040" t="str">
        <f t="shared" si="368"/>
        <v/>
      </c>
      <c r="V368" s="469"/>
      <c r="Z368" s="1013" t="str">
        <f t="shared" si="406"/>
        <v/>
      </c>
      <c r="AA368" s="1014">
        <f>+tab!$C$156</f>
        <v>0.62</v>
      </c>
      <c r="AB368" s="1015" t="e">
        <f t="shared" si="369"/>
        <v>#VALUE!</v>
      </c>
      <c r="AC368" s="1015" t="e">
        <f t="shared" si="370"/>
        <v>#VALUE!</v>
      </c>
      <c r="AD368" s="1015" t="e">
        <f t="shared" si="371"/>
        <v>#VALUE!</v>
      </c>
      <c r="AE368" s="993" t="e">
        <f t="shared" si="407"/>
        <v>#VALUE!</v>
      </c>
      <c r="AF368" s="993">
        <f t="shared" si="408"/>
        <v>0</v>
      </c>
      <c r="AG368" s="1016">
        <f>IF(I368&gt;8,tab!C$157,tab!C$160)</f>
        <v>0.5</v>
      </c>
      <c r="AH368" s="993">
        <f t="shared" si="409"/>
        <v>0</v>
      </c>
      <c r="AI368" s="993">
        <f t="shared" si="410"/>
        <v>0</v>
      </c>
      <c r="AM368" s="39"/>
      <c r="AN368" s="39"/>
    </row>
    <row r="369" spans="3:40" ht="13.7" customHeight="1" x14ac:dyDescent="0.2">
      <c r="C369" s="35"/>
      <c r="D369" s="175" t="str">
        <f t="shared" si="418"/>
        <v/>
      </c>
      <c r="E369" s="175" t="str">
        <f t="shared" si="418"/>
        <v/>
      </c>
      <c r="F369" s="175" t="str">
        <f t="shared" si="418"/>
        <v/>
      </c>
      <c r="G369" s="38" t="str">
        <f t="shared" si="353"/>
        <v/>
      </c>
      <c r="H369" s="176" t="str">
        <f t="shared" si="362"/>
        <v/>
      </c>
      <c r="I369" s="38" t="str">
        <f t="shared" si="363"/>
        <v/>
      </c>
      <c r="J369" s="177" t="str">
        <f t="shared" si="354"/>
        <v/>
      </c>
      <c r="K369" s="178" t="str">
        <f t="shared" si="419"/>
        <v/>
      </c>
      <c r="L369" s="873"/>
      <c r="M369" s="870">
        <f t="shared" ref="M369:N369" si="423">IF(M307="","",M307)</f>
        <v>0</v>
      </c>
      <c r="N369" s="870">
        <f t="shared" si="423"/>
        <v>0</v>
      </c>
      <c r="O369" s="933" t="str">
        <f t="shared" si="365"/>
        <v/>
      </c>
      <c r="P369" s="933"/>
      <c r="Q369" s="933" t="str">
        <f t="shared" si="366"/>
        <v/>
      </c>
      <c r="R369" s="873"/>
      <c r="S369" s="934" t="str">
        <f t="shared" si="405"/>
        <v/>
      </c>
      <c r="T369" s="922" t="str">
        <f t="shared" si="367"/>
        <v/>
      </c>
      <c r="U369" s="1040" t="str">
        <f t="shared" si="368"/>
        <v/>
      </c>
      <c r="V369" s="469"/>
      <c r="Z369" s="1013" t="str">
        <f t="shared" si="406"/>
        <v/>
      </c>
      <c r="AA369" s="1014">
        <f>+tab!$C$156</f>
        <v>0.62</v>
      </c>
      <c r="AB369" s="1015" t="e">
        <f t="shared" si="369"/>
        <v>#VALUE!</v>
      </c>
      <c r="AC369" s="1015" t="e">
        <f t="shared" si="370"/>
        <v>#VALUE!</v>
      </c>
      <c r="AD369" s="1015" t="e">
        <f t="shared" si="371"/>
        <v>#VALUE!</v>
      </c>
      <c r="AE369" s="993" t="e">
        <f t="shared" si="407"/>
        <v>#VALUE!</v>
      </c>
      <c r="AF369" s="993">
        <f t="shared" si="408"/>
        <v>0</v>
      </c>
      <c r="AG369" s="1016">
        <f>IF(I369&gt;8,tab!C$157,tab!C$160)</f>
        <v>0.5</v>
      </c>
      <c r="AH369" s="993">
        <f t="shared" si="409"/>
        <v>0</v>
      </c>
      <c r="AI369" s="993">
        <f t="shared" si="410"/>
        <v>0</v>
      </c>
      <c r="AM369" s="39"/>
      <c r="AN369" s="39"/>
    </row>
    <row r="370" spans="3:40" ht="13.7" customHeight="1" x14ac:dyDescent="0.2">
      <c r="C370" s="35"/>
      <c r="D370" s="175" t="str">
        <f t="shared" si="418"/>
        <v/>
      </c>
      <c r="E370" s="175" t="str">
        <f t="shared" si="418"/>
        <v/>
      </c>
      <c r="F370" s="175" t="str">
        <f t="shared" si="418"/>
        <v/>
      </c>
      <c r="G370" s="38" t="str">
        <f t="shared" si="353"/>
        <v/>
      </c>
      <c r="H370" s="176" t="str">
        <f t="shared" si="362"/>
        <v/>
      </c>
      <c r="I370" s="38" t="str">
        <f t="shared" si="363"/>
        <v/>
      </c>
      <c r="J370" s="177" t="str">
        <f t="shared" si="354"/>
        <v/>
      </c>
      <c r="K370" s="178" t="str">
        <f t="shared" si="419"/>
        <v/>
      </c>
      <c r="L370" s="873"/>
      <c r="M370" s="870">
        <f t="shared" ref="M370:N370" si="424">IF(M308="","",M308)</f>
        <v>0</v>
      </c>
      <c r="N370" s="870">
        <f t="shared" si="424"/>
        <v>0</v>
      </c>
      <c r="O370" s="933" t="str">
        <f t="shared" si="365"/>
        <v/>
      </c>
      <c r="P370" s="933"/>
      <c r="Q370" s="933" t="str">
        <f t="shared" si="366"/>
        <v/>
      </c>
      <c r="R370" s="873"/>
      <c r="S370" s="934" t="str">
        <f t="shared" si="405"/>
        <v/>
      </c>
      <c r="T370" s="922" t="str">
        <f t="shared" si="367"/>
        <v/>
      </c>
      <c r="U370" s="1040" t="str">
        <f t="shared" si="368"/>
        <v/>
      </c>
      <c r="V370" s="469"/>
      <c r="Z370" s="1013" t="str">
        <f t="shared" si="406"/>
        <v/>
      </c>
      <c r="AA370" s="1014">
        <f>+tab!$C$156</f>
        <v>0.62</v>
      </c>
      <c r="AB370" s="1015" t="e">
        <f t="shared" si="369"/>
        <v>#VALUE!</v>
      </c>
      <c r="AC370" s="1015" t="e">
        <f t="shared" si="370"/>
        <v>#VALUE!</v>
      </c>
      <c r="AD370" s="1015" t="e">
        <f t="shared" si="371"/>
        <v>#VALUE!</v>
      </c>
      <c r="AE370" s="993" t="e">
        <f t="shared" si="407"/>
        <v>#VALUE!</v>
      </c>
      <c r="AF370" s="993">
        <f t="shared" si="408"/>
        <v>0</v>
      </c>
      <c r="AG370" s="1016">
        <f>IF(I370&gt;8,tab!C$157,tab!C$160)</f>
        <v>0.5</v>
      </c>
      <c r="AH370" s="993">
        <f t="shared" si="409"/>
        <v>0</v>
      </c>
      <c r="AI370" s="993">
        <f t="shared" si="410"/>
        <v>0</v>
      </c>
      <c r="AM370" s="39"/>
      <c r="AN370" s="39"/>
    </row>
    <row r="371" spans="3:40" ht="13.7" customHeight="1" x14ac:dyDescent="0.2">
      <c r="C371" s="35"/>
      <c r="D371" s="175" t="str">
        <f t="shared" si="418"/>
        <v/>
      </c>
      <c r="E371" s="175" t="str">
        <f t="shared" si="418"/>
        <v/>
      </c>
      <c r="F371" s="175" t="str">
        <f t="shared" si="418"/>
        <v/>
      </c>
      <c r="G371" s="38" t="str">
        <f t="shared" si="353"/>
        <v/>
      </c>
      <c r="H371" s="176" t="str">
        <f t="shared" si="362"/>
        <v/>
      </c>
      <c r="I371" s="38" t="str">
        <f t="shared" si="363"/>
        <v/>
      </c>
      <c r="J371" s="177" t="str">
        <f t="shared" si="354"/>
        <v/>
      </c>
      <c r="K371" s="178" t="str">
        <f t="shared" si="419"/>
        <v/>
      </c>
      <c r="L371" s="873"/>
      <c r="M371" s="870">
        <f t="shared" ref="M371:N371" si="425">IF(M309="","",M309)</f>
        <v>0</v>
      </c>
      <c r="N371" s="870">
        <f t="shared" si="425"/>
        <v>0</v>
      </c>
      <c r="O371" s="933" t="str">
        <f t="shared" si="365"/>
        <v/>
      </c>
      <c r="P371" s="933"/>
      <c r="Q371" s="933" t="str">
        <f t="shared" si="366"/>
        <v/>
      </c>
      <c r="R371" s="873"/>
      <c r="S371" s="934" t="str">
        <f t="shared" si="405"/>
        <v/>
      </c>
      <c r="T371" s="922" t="str">
        <f t="shared" si="367"/>
        <v/>
      </c>
      <c r="U371" s="1040" t="str">
        <f t="shared" si="368"/>
        <v/>
      </c>
      <c r="V371" s="469"/>
      <c r="Z371" s="1013" t="str">
        <f t="shared" si="406"/>
        <v/>
      </c>
      <c r="AA371" s="1014">
        <f>+tab!$C$156</f>
        <v>0.62</v>
      </c>
      <c r="AB371" s="1015" t="e">
        <f t="shared" si="369"/>
        <v>#VALUE!</v>
      </c>
      <c r="AC371" s="1015" t="e">
        <f t="shared" si="370"/>
        <v>#VALUE!</v>
      </c>
      <c r="AD371" s="1015" t="e">
        <f t="shared" si="371"/>
        <v>#VALUE!</v>
      </c>
      <c r="AE371" s="993" t="e">
        <f t="shared" si="407"/>
        <v>#VALUE!</v>
      </c>
      <c r="AF371" s="993">
        <f t="shared" si="408"/>
        <v>0</v>
      </c>
      <c r="AG371" s="1016">
        <f>IF(I371&gt;8,tab!C$157,tab!C$160)</f>
        <v>0.5</v>
      </c>
      <c r="AH371" s="993">
        <f t="shared" si="409"/>
        <v>0</v>
      </c>
      <c r="AI371" s="993">
        <f t="shared" si="410"/>
        <v>0</v>
      </c>
      <c r="AM371" s="39"/>
      <c r="AN371" s="39"/>
    </row>
    <row r="372" spans="3:40" ht="13.7" customHeight="1" x14ac:dyDescent="0.2">
      <c r="C372" s="35"/>
      <c r="D372" s="175" t="str">
        <f t="shared" si="418"/>
        <v/>
      </c>
      <c r="E372" s="175" t="str">
        <f t="shared" si="418"/>
        <v/>
      </c>
      <c r="F372" s="175" t="str">
        <f t="shared" si="418"/>
        <v/>
      </c>
      <c r="G372" s="38" t="str">
        <f t="shared" si="353"/>
        <v/>
      </c>
      <c r="H372" s="176" t="str">
        <f t="shared" si="362"/>
        <v/>
      </c>
      <c r="I372" s="38" t="str">
        <f t="shared" si="363"/>
        <v/>
      </c>
      <c r="J372" s="177" t="str">
        <f t="shared" si="354"/>
        <v/>
      </c>
      <c r="K372" s="178" t="str">
        <f t="shared" si="419"/>
        <v/>
      </c>
      <c r="L372" s="873"/>
      <c r="M372" s="870">
        <f t="shared" ref="M372:N372" si="426">IF(M310="","",M310)</f>
        <v>0</v>
      </c>
      <c r="N372" s="870">
        <f t="shared" si="426"/>
        <v>0</v>
      </c>
      <c r="O372" s="933" t="str">
        <f t="shared" si="365"/>
        <v/>
      </c>
      <c r="P372" s="933"/>
      <c r="Q372" s="933" t="str">
        <f t="shared" si="366"/>
        <v/>
      </c>
      <c r="R372" s="873"/>
      <c r="S372" s="934" t="str">
        <f t="shared" si="405"/>
        <v/>
      </c>
      <c r="T372" s="922" t="str">
        <f t="shared" si="367"/>
        <v/>
      </c>
      <c r="U372" s="1040" t="str">
        <f t="shared" si="368"/>
        <v/>
      </c>
      <c r="V372" s="469"/>
      <c r="Z372" s="1013" t="str">
        <f t="shared" si="406"/>
        <v/>
      </c>
      <c r="AA372" s="1014">
        <f>+tab!$C$156</f>
        <v>0.62</v>
      </c>
      <c r="AB372" s="1015" t="e">
        <f t="shared" si="369"/>
        <v>#VALUE!</v>
      </c>
      <c r="AC372" s="1015" t="e">
        <f t="shared" si="370"/>
        <v>#VALUE!</v>
      </c>
      <c r="AD372" s="1015" t="e">
        <f t="shared" si="371"/>
        <v>#VALUE!</v>
      </c>
      <c r="AE372" s="993" t="e">
        <f t="shared" si="407"/>
        <v>#VALUE!</v>
      </c>
      <c r="AF372" s="993">
        <f t="shared" si="408"/>
        <v>0</v>
      </c>
      <c r="AG372" s="1016">
        <f>IF(I372&gt;8,tab!C$157,tab!C$160)</f>
        <v>0.5</v>
      </c>
      <c r="AH372" s="993">
        <f t="shared" si="409"/>
        <v>0</v>
      </c>
      <c r="AI372" s="993">
        <f t="shared" si="410"/>
        <v>0</v>
      </c>
      <c r="AM372" s="39"/>
      <c r="AN372" s="39"/>
    </row>
    <row r="373" spans="3:40" ht="13.7" customHeight="1" x14ac:dyDescent="0.2">
      <c r="C373" s="35"/>
      <c r="D373" s="175" t="str">
        <f t="shared" si="418"/>
        <v/>
      </c>
      <c r="E373" s="175" t="str">
        <f t="shared" si="418"/>
        <v/>
      </c>
      <c r="F373" s="175" t="str">
        <f t="shared" si="418"/>
        <v/>
      </c>
      <c r="G373" s="38" t="str">
        <f t="shared" si="353"/>
        <v/>
      </c>
      <c r="H373" s="176" t="str">
        <f t="shared" si="362"/>
        <v/>
      </c>
      <c r="I373" s="38" t="str">
        <f t="shared" si="363"/>
        <v/>
      </c>
      <c r="J373" s="177" t="str">
        <f t="shared" si="354"/>
        <v/>
      </c>
      <c r="K373" s="178" t="str">
        <f t="shared" si="419"/>
        <v/>
      </c>
      <c r="L373" s="873"/>
      <c r="M373" s="870">
        <f t="shared" ref="M373:N373" si="427">IF(M311="","",M311)</f>
        <v>0</v>
      </c>
      <c r="N373" s="870">
        <f t="shared" si="427"/>
        <v>0</v>
      </c>
      <c r="O373" s="933" t="str">
        <f t="shared" si="365"/>
        <v/>
      </c>
      <c r="P373" s="933"/>
      <c r="Q373" s="933" t="str">
        <f t="shared" si="366"/>
        <v/>
      </c>
      <c r="R373" s="873"/>
      <c r="S373" s="934" t="str">
        <f t="shared" si="405"/>
        <v/>
      </c>
      <c r="T373" s="922" t="str">
        <f t="shared" si="367"/>
        <v/>
      </c>
      <c r="U373" s="1040" t="str">
        <f t="shared" si="368"/>
        <v/>
      </c>
      <c r="V373" s="469"/>
      <c r="Z373" s="1013" t="str">
        <f t="shared" si="406"/>
        <v/>
      </c>
      <c r="AA373" s="1014">
        <f>+tab!$C$156</f>
        <v>0.62</v>
      </c>
      <c r="AB373" s="1015" t="e">
        <f t="shared" si="369"/>
        <v>#VALUE!</v>
      </c>
      <c r="AC373" s="1015" t="e">
        <f t="shared" si="370"/>
        <v>#VALUE!</v>
      </c>
      <c r="AD373" s="1015" t="e">
        <f t="shared" si="371"/>
        <v>#VALUE!</v>
      </c>
      <c r="AE373" s="993" t="e">
        <f t="shared" si="407"/>
        <v>#VALUE!</v>
      </c>
      <c r="AF373" s="993">
        <f t="shared" si="408"/>
        <v>0</v>
      </c>
      <c r="AG373" s="1016">
        <f>IF(I373&gt;8,tab!C$157,tab!C$160)</f>
        <v>0.5</v>
      </c>
      <c r="AH373" s="993">
        <f t="shared" si="409"/>
        <v>0</v>
      </c>
      <c r="AI373" s="993">
        <f t="shared" si="410"/>
        <v>0</v>
      </c>
      <c r="AM373" s="39"/>
      <c r="AN373" s="39"/>
    </row>
    <row r="374" spans="3:40" ht="13.7" customHeight="1" x14ac:dyDescent="0.2">
      <c r="C374" s="35"/>
      <c r="D374" s="175" t="str">
        <f t="shared" si="418"/>
        <v/>
      </c>
      <c r="E374" s="175" t="str">
        <f t="shared" si="418"/>
        <v/>
      </c>
      <c r="F374" s="175" t="str">
        <f t="shared" si="418"/>
        <v/>
      </c>
      <c r="G374" s="38" t="str">
        <f t="shared" si="353"/>
        <v/>
      </c>
      <c r="H374" s="176" t="str">
        <f t="shared" si="362"/>
        <v/>
      </c>
      <c r="I374" s="38" t="str">
        <f t="shared" si="363"/>
        <v/>
      </c>
      <c r="J374" s="177" t="str">
        <f t="shared" si="354"/>
        <v/>
      </c>
      <c r="K374" s="178" t="str">
        <f t="shared" si="419"/>
        <v/>
      </c>
      <c r="L374" s="873"/>
      <c r="M374" s="870">
        <f t="shared" ref="M374:N374" si="428">IF(M312="","",M312)</f>
        <v>0</v>
      </c>
      <c r="N374" s="870">
        <f t="shared" si="428"/>
        <v>0</v>
      </c>
      <c r="O374" s="933" t="str">
        <f t="shared" si="365"/>
        <v/>
      </c>
      <c r="P374" s="933"/>
      <c r="Q374" s="933" t="str">
        <f t="shared" si="366"/>
        <v/>
      </c>
      <c r="R374" s="873"/>
      <c r="S374" s="934" t="str">
        <f t="shared" si="405"/>
        <v/>
      </c>
      <c r="T374" s="922" t="str">
        <f t="shared" si="367"/>
        <v/>
      </c>
      <c r="U374" s="1040" t="str">
        <f t="shared" si="368"/>
        <v/>
      </c>
      <c r="V374" s="469"/>
      <c r="Z374" s="1013" t="str">
        <f t="shared" si="406"/>
        <v/>
      </c>
      <c r="AA374" s="1014">
        <f>+tab!$C$156</f>
        <v>0.62</v>
      </c>
      <c r="AB374" s="1015" t="e">
        <f t="shared" si="369"/>
        <v>#VALUE!</v>
      </c>
      <c r="AC374" s="1015" t="e">
        <f t="shared" si="370"/>
        <v>#VALUE!</v>
      </c>
      <c r="AD374" s="1015" t="e">
        <f t="shared" si="371"/>
        <v>#VALUE!</v>
      </c>
      <c r="AE374" s="993" t="e">
        <f t="shared" si="407"/>
        <v>#VALUE!</v>
      </c>
      <c r="AF374" s="993">
        <f t="shared" si="408"/>
        <v>0</v>
      </c>
      <c r="AG374" s="1016">
        <f>IF(I374&gt;8,tab!C$157,tab!C$160)</f>
        <v>0.5</v>
      </c>
      <c r="AH374" s="993">
        <f t="shared" si="409"/>
        <v>0</v>
      </c>
      <c r="AI374" s="993">
        <f t="shared" si="410"/>
        <v>0</v>
      </c>
      <c r="AM374" s="39"/>
      <c r="AN374" s="39"/>
    </row>
    <row r="375" spans="3:40" ht="13.7" customHeight="1" x14ac:dyDescent="0.2">
      <c r="C375" s="35"/>
      <c r="D375" s="175" t="str">
        <f t="shared" si="418"/>
        <v/>
      </c>
      <c r="E375" s="175" t="str">
        <f t="shared" si="418"/>
        <v/>
      </c>
      <c r="F375" s="175" t="str">
        <f t="shared" si="418"/>
        <v/>
      </c>
      <c r="G375" s="38" t="str">
        <f t="shared" si="353"/>
        <v/>
      </c>
      <c r="H375" s="176" t="str">
        <f t="shared" si="362"/>
        <v/>
      </c>
      <c r="I375" s="38" t="str">
        <f t="shared" si="363"/>
        <v/>
      </c>
      <c r="J375" s="177" t="str">
        <f t="shared" si="354"/>
        <v/>
      </c>
      <c r="K375" s="178" t="str">
        <f t="shared" si="419"/>
        <v/>
      </c>
      <c r="L375" s="873"/>
      <c r="M375" s="870">
        <f t="shared" ref="M375:N375" si="429">IF(M313="","",M313)</f>
        <v>0</v>
      </c>
      <c r="N375" s="870">
        <f t="shared" si="429"/>
        <v>0</v>
      </c>
      <c r="O375" s="933" t="str">
        <f t="shared" si="365"/>
        <v/>
      </c>
      <c r="P375" s="933"/>
      <c r="Q375" s="933" t="str">
        <f t="shared" si="366"/>
        <v/>
      </c>
      <c r="R375" s="873"/>
      <c r="S375" s="934" t="str">
        <f t="shared" si="405"/>
        <v/>
      </c>
      <c r="T375" s="922" t="str">
        <f t="shared" si="367"/>
        <v/>
      </c>
      <c r="U375" s="1040" t="str">
        <f t="shared" si="368"/>
        <v/>
      </c>
      <c r="V375" s="469"/>
      <c r="Z375" s="1013" t="str">
        <f t="shared" si="406"/>
        <v/>
      </c>
      <c r="AA375" s="1014">
        <f>+tab!$C$156</f>
        <v>0.62</v>
      </c>
      <c r="AB375" s="1015" t="e">
        <f t="shared" si="369"/>
        <v>#VALUE!</v>
      </c>
      <c r="AC375" s="1015" t="e">
        <f t="shared" si="370"/>
        <v>#VALUE!</v>
      </c>
      <c r="AD375" s="1015" t="e">
        <f t="shared" si="371"/>
        <v>#VALUE!</v>
      </c>
      <c r="AE375" s="993" t="e">
        <f t="shared" si="407"/>
        <v>#VALUE!</v>
      </c>
      <c r="AF375" s="993">
        <f t="shared" si="408"/>
        <v>0</v>
      </c>
      <c r="AG375" s="1016">
        <f>IF(I375&gt;8,tab!C$157,tab!C$160)</f>
        <v>0.5</v>
      </c>
      <c r="AH375" s="993">
        <f t="shared" si="409"/>
        <v>0</v>
      </c>
      <c r="AI375" s="993">
        <f t="shared" si="410"/>
        <v>0</v>
      </c>
      <c r="AM375" s="39"/>
      <c r="AN375" s="39"/>
    </row>
    <row r="376" spans="3:40" ht="13.7" customHeight="1" x14ac:dyDescent="0.2">
      <c r="C376" s="35"/>
      <c r="D376" s="31"/>
      <c r="E376" s="31"/>
      <c r="F376" s="31"/>
      <c r="G376" s="31"/>
      <c r="H376" s="34"/>
      <c r="I376" s="34"/>
      <c r="J376" s="240"/>
      <c r="K376" s="1032">
        <f>SUM(K326:K375)</f>
        <v>0</v>
      </c>
      <c r="L376" s="858"/>
      <c r="M376" s="1033">
        <f>SUM(M326:M375)</f>
        <v>0</v>
      </c>
      <c r="N376" s="1033">
        <f t="shared" ref="N376" si="430">SUM(N326:N375)</f>
        <v>0</v>
      </c>
      <c r="O376" s="1033">
        <f t="shared" ref="O376" si="431">SUM(O326:O375)</f>
        <v>0</v>
      </c>
      <c r="P376" s="1033">
        <f t="shared" ref="P376" si="432">SUM(P326:P375)</f>
        <v>0</v>
      </c>
      <c r="Q376" s="1033">
        <f t="shared" ref="Q376" si="433">SUM(Q326:Q375)</f>
        <v>0</v>
      </c>
      <c r="R376" s="858"/>
      <c r="S376" s="1034">
        <f>SUM(S326:S375)</f>
        <v>0</v>
      </c>
      <c r="T376" s="1034">
        <f>SUM(T326:T375)</f>
        <v>0</v>
      </c>
      <c r="U376" s="1035">
        <f>SUM(U326:U375)</f>
        <v>0</v>
      </c>
      <c r="V376" s="867"/>
      <c r="AI376" s="993">
        <f>SUM(AI326:AI375)</f>
        <v>0</v>
      </c>
      <c r="AM376" s="39"/>
      <c r="AN376" s="39"/>
    </row>
    <row r="377" spans="3:40" ht="13.7" customHeight="1" x14ac:dyDescent="0.2">
      <c r="C377" s="41"/>
      <c r="D377" s="187"/>
      <c r="E377" s="187"/>
      <c r="F377" s="187"/>
      <c r="G377" s="187"/>
      <c r="H377" s="188"/>
      <c r="I377" s="188"/>
      <c r="J377" s="189"/>
      <c r="K377" s="190"/>
      <c r="L377" s="189"/>
      <c r="M377" s="190"/>
      <c r="N377" s="189"/>
      <c r="O377" s="189"/>
      <c r="P377" s="191"/>
      <c r="Q377" s="191"/>
      <c r="R377" s="189"/>
      <c r="S377" s="191"/>
      <c r="T377" s="192"/>
      <c r="U377" s="191"/>
      <c r="V377" s="193"/>
    </row>
    <row r="380" spans="3:40" ht="13.7" customHeight="1" x14ac:dyDescent="0.2">
      <c r="C380" s="39" t="s">
        <v>49</v>
      </c>
      <c r="E380" s="211" t="str">
        <f>tab!I2</f>
        <v>2020/21</v>
      </c>
      <c r="H380" s="1191"/>
      <c r="I380" s="9"/>
      <c r="K380" s="180"/>
      <c r="O380" s="208"/>
      <c r="P380" s="174"/>
      <c r="Q380" s="174"/>
      <c r="S380" s="174"/>
      <c r="T380" s="209"/>
      <c r="U380" s="1065"/>
      <c r="V380" s="210"/>
      <c r="AM380" s="39"/>
      <c r="AN380" s="39"/>
    </row>
    <row r="381" spans="3:40" ht="13.7" customHeight="1" x14ac:dyDescent="0.2">
      <c r="C381" s="39" t="s">
        <v>165</v>
      </c>
      <c r="E381" s="211">
        <f>tab!J3</f>
        <v>44105</v>
      </c>
      <c r="H381" s="1191"/>
      <c r="I381" s="9"/>
      <c r="K381" s="180"/>
      <c r="O381" s="208"/>
      <c r="P381" s="174"/>
      <c r="Q381" s="174"/>
      <c r="S381" s="174"/>
      <c r="T381" s="209"/>
      <c r="U381" s="1065"/>
      <c r="V381" s="210"/>
    </row>
    <row r="382" spans="3:40" ht="13.7" customHeight="1" x14ac:dyDescent="0.2">
      <c r="H382" s="1191"/>
      <c r="I382" s="9"/>
      <c r="K382" s="180"/>
      <c r="O382" s="208"/>
      <c r="P382" s="174"/>
      <c r="Q382" s="174"/>
      <c r="S382" s="174"/>
      <c r="T382" s="209"/>
      <c r="U382" s="1065"/>
      <c r="V382" s="210"/>
    </row>
    <row r="383" spans="3:40" ht="13.7" customHeight="1" x14ac:dyDescent="0.2">
      <c r="C383" s="1017"/>
      <c r="D383" s="1018"/>
      <c r="E383" s="1019"/>
      <c r="F383" s="1020"/>
      <c r="G383" s="1021"/>
      <c r="H383" s="1022"/>
      <c r="I383" s="1023"/>
      <c r="J383" s="1023"/>
      <c r="K383" s="1024"/>
      <c r="L383" s="1023"/>
      <c r="M383" s="1025"/>
      <c r="N383" s="1026"/>
      <c r="O383" s="1027"/>
      <c r="P383" s="1026"/>
      <c r="Q383" s="1026"/>
      <c r="R383" s="1023"/>
      <c r="S383" s="1026"/>
      <c r="T383" s="1028"/>
      <c r="U383" s="1061"/>
      <c r="V383" s="271"/>
    </row>
    <row r="384" spans="3:40" s="218" customFormat="1" ht="13.7" customHeight="1" x14ac:dyDescent="0.2">
      <c r="C384" s="1029"/>
      <c r="D384" s="914" t="s">
        <v>166</v>
      </c>
      <c r="E384" s="923"/>
      <c r="F384" s="923"/>
      <c r="G384" s="923"/>
      <c r="H384" s="917"/>
      <c r="I384" s="924"/>
      <c r="J384" s="924"/>
      <c r="K384" s="924"/>
      <c r="L384" s="924"/>
      <c r="M384" s="914" t="s">
        <v>627</v>
      </c>
      <c r="N384" s="925"/>
      <c r="O384" s="925"/>
      <c r="P384" s="925"/>
      <c r="Q384" s="925"/>
      <c r="R384" s="924"/>
      <c r="S384" s="1237" t="s">
        <v>637</v>
      </c>
      <c r="T384" s="1238"/>
      <c r="U384" s="1239"/>
      <c r="V384" s="156"/>
      <c r="W384" s="159"/>
      <c r="X384" s="159"/>
      <c r="Y384" s="159"/>
      <c r="Z384" s="1006"/>
      <c r="AA384" s="1007"/>
      <c r="AB384" s="994"/>
      <c r="AC384" s="994"/>
      <c r="AD384" s="994"/>
      <c r="AE384" s="994"/>
      <c r="AF384" s="994"/>
      <c r="AG384" s="994"/>
      <c r="AH384" s="994"/>
      <c r="AI384" s="994"/>
      <c r="AM384" s="9"/>
      <c r="AN384" s="862"/>
    </row>
    <row r="385" spans="3:40" ht="13.7" customHeight="1" x14ac:dyDescent="0.2">
      <c r="C385" s="1030"/>
      <c r="D385" s="898" t="s">
        <v>167</v>
      </c>
      <c r="E385" s="898" t="s">
        <v>121</v>
      </c>
      <c r="F385" s="898" t="s">
        <v>168</v>
      </c>
      <c r="G385" s="926" t="s">
        <v>169</v>
      </c>
      <c r="H385" s="1169" t="s">
        <v>170</v>
      </c>
      <c r="I385" s="926" t="s">
        <v>171</v>
      </c>
      <c r="J385" s="926" t="s">
        <v>172</v>
      </c>
      <c r="K385" s="927" t="s">
        <v>173</v>
      </c>
      <c r="L385" s="929"/>
      <c r="M385" s="916" t="s">
        <v>628</v>
      </c>
      <c r="N385" s="916" t="s">
        <v>630</v>
      </c>
      <c r="O385" s="916" t="s">
        <v>632</v>
      </c>
      <c r="P385" s="916" t="s">
        <v>634</v>
      </c>
      <c r="Q385" s="918" t="s">
        <v>636</v>
      </c>
      <c r="R385" s="929"/>
      <c r="S385" s="928" t="s">
        <v>638</v>
      </c>
      <c r="T385" s="928" t="s">
        <v>641</v>
      </c>
      <c r="U385" s="1038" t="s">
        <v>174</v>
      </c>
      <c r="V385" s="162"/>
      <c r="W385" s="165"/>
      <c r="X385" s="165"/>
      <c r="Y385" s="165"/>
      <c r="Z385" s="1008" t="s">
        <v>180</v>
      </c>
      <c r="AA385" s="1009" t="s">
        <v>643</v>
      </c>
      <c r="AB385" s="1010" t="s">
        <v>644</v>
      </c>
      <c r="AC385" s="1010" t="s">
        <v>644</v>
      </c>
      <c r="AD385" s="1010" t="s">
        <v>647</v>
      </c>
      <c r="AE385" s="1010" t="s">
        <v>652</v>
      </c>
      <c r="AF385" s="1010" t="s">
        <v>650</v>
      </c>
      <c r="AG385" s="1010" t="s">
        <v>653</v>
      </c>
      <c r="AH385" s="1010" t="s">
        <v>175</v>
      </c>
      <c r="AI385" s="1011" t="s">
        <v>176</v>
      </c>
    </row>
    <row r="386" spans="3:40" s="196" customFormat="1" ht="13.7" customHeight="1" x14ac:dyDescent="0.2">
      <c r="C386" s="1031"/>
      <c r="D386" s="923"/>
      <c r="E386" s="898"/>
      <c r="F386" s="929"/>
      <c r="G386" s="926" t="s">
        <v>177</v>
      </c>
      <c r="H386" s="1169" t="s">
        <v>178</v>
      </c>
      <c r="I386" s="926"/>
      <c r="J386" s="926"/>
      <c r="K386" s="927" t="s">
        <v>179</v>
      </c>
      <c r="L386" s="929"/>
      <c r="M386" s="916" t="s">
        <v>629</v>
      </c>
      <c r="N386" s="916" t="s">
        <v>631</v>
      </c>
      <c r="O386" s="916" t="s">
        <v>633</v>
      </c>
      <c r="P386" s="916" t="s">
        <v>635</v>
      </c>
      <c r="Q386" s="918" t="s">
        <v>182</v>
      </c>
      <c r="R386" s="929"/>
      <c r="S386" s="928" t="s">
        <v>639</v>
      </c>
      <c r="T386" s="928" t="s">
        <v>640</v>
      </c>
      <c r="U386" s="1038" t="s">
        <v>182</v>
      </c>
      <c r="V386" s="169"/>
      <c r="W386" s="166"/>
      <c r="X386" s="166"/>
      <c r="Y386" s="166"/>
      <c r="Z386" s="1010" t="s">
        <v>642</v>
      </c>
      <c r="AA386" s="1012">
        <f>+tab!$C$156</f>
        <v>0.62</v>
      </c>
      <c r="AB386" s="1010" t="s">
        <v>645</v>
      </c>
      <c r="AC386" s="1010" t="s">
        <v>646</v>
      </c>
      <c r="AD386" s="1010" t="s">
        <v>648</v>
      </c>
      <c r="AE386" s="1010" t="s">
        <v>651</v>
      </c>
      <c r="AF386" s="1010" t="s">
        <v>651</v>
      </c>
      <c r="AG386" s="1010" t="s">
        <v>649</v>
      </c>
      <c r="AH386" s="1010"/>
      <c r="AI386" s="1010" t="s">
        <v>181</v>
      </c>
      <c r="AM386" s="152"/>
      <c r="AN386" s="261"/>
    </row>
    <row r="387" spans="3:40" ht="13.7" customHeight="1" x14ac:dyDescent="0.2">
      <c r="C387" s="1031"/>
      <c r="D387" s="923"/>
      <c r="E387" s="923"/>
      <c r="F387" s="923"/>
      <c r="G387" s="923"/>
      <c r="H387" s="1178"/>
      <c r="I387" s="926"/>
      <c r="J387" s="926"/>
      <c r="K387" s="930"/>
      <c r="L387" s="931"/>
      <c r="M387" s="931"/>
      <c r="N387" s="931"/>
      <c r="O387" s="931"/>
      <c r="P387" s="931"/>
      <c r="Q387" s="931"/>
      <c r="R387" s="931"/>
      <c r="S387" s="932"/>
      <c r="T387" s="932"/>
      <c r="U387" s="1039"/>
      <c r="V387" s="6"/>
      <c r="AD387" s="993"/>
      <c r="AE387" s="993"/>
    </row>
    <row r="388" spans="3:40" ht="13.7" customHeight="1" x14ac:dyDescent="0.2">
      <c r="C388" s="35"/>
      <c r="D388" s="175" t="str">
        <f t="shared" ref="D388:F407" si="434">IF(D326=0,"",D326)</f>
        <v/>
      </c>
      <c r="E388" s="175" t="str">
        <f t="shared" si="434"/>
        <v/>
      </c>
      <c r="F388" s="175" t="str">
        <f t="shared" si="434"/>
        <v/>
      </c>
      <c r="G388" s="38" t="str">
        <f t="shared" ref="G388:G437" si="435">IF(G326="","",G326+1)</f>
        <v/>
      </c>
      <c r="H388" s="176" t="str">
        <f>IF(H326="","",H326)</f>
        <v/>
      </c>
      <c r="I388" s="38" t="str">
        <f>IF(I326=0,"",I326)</f>
        <v/>
      </c>
      <c r="J388" s="177" t="str">
        <f t="shared" ref="J388:J437" si="436">IF(E388="","",IF(J326+1&gt;VLOOKUP(I388,Schaal2014,22,FALSE),J326,J326+1))</f>
        <v/>
      </c>
      <c r="K388" s="178" t="str">
        <f t="shared" ref="K388:K407" si="437">IF(K326="","",K326)</f>
        <v/>
      </c>
      <c r="L388" s="873"/>
      <c r="M388" s="870">
        <f>IF(M326="","",M326)</f>
        <v>0</v>
      </c>
      <c r="N388" s="870">
        <f>IF(N326="","",N326)</f>
        <v>0</v>
      </c>
      <c r="O388" s="933" t="str">
        <f>IF(K388="","",IF(K388*40&gt;40,40,K388*40))</f>
        <v/>
      </c>
      <c r="P388" s="933"/>
      <c r="Q388" s="933" t="str">
        <f>IF(K388="","",SUM(M388:P388))</f>
        <v/>
      </c>
      <c r="R388" s="873"/>
      <c r="S388" s="934" t="str">
        <f t="shared" ref="S388:S419" si="438">IF(K388="","",(1659*K388-Q388)*AC388)</f>
        <v/>
      </c>
      <c r="T388" s="922" t="str">
        <f>IF(K388="","",(Q388*AD388)+AB388*(AE388+AF388*(1-AG388)))</f>
        <v/>
      </c>
      <c r="U388" s="1040" t="str">
        <f>IF(K388="","",(S388+T388))</f>
        <v/>
      </c>
      <c r="V388" s="169"/>
      <c r="W388" s="180"/>
      <c r="X388" s="180"/>
      <c r="Y388" s="180"/>
      <c r="Z388" s="1013" t="str">
        <f t="shared" ref="Z388:Z419" si="439">IF(I388="","",VLOOKUP(I388,Schaal2014,J388+1,FALSE))</f>
        <v/>
      </c>
      <c r="AA388" s="1014">
        <f>+tab!$C$156</f>
        <v>0.62</v>
      </c>
      <c r="AB388" s="1015" t="e">
        <f>Z388*12/1659</f>
        <v>#VALUE!</v>
      </c>
      <c r="AC388" s="1015" t="e">
        <f>Z388*12*(1+AA388)/1659</f>
        <v>#VALUE!</v>
      </c>
      <c r="AD388" s="1015" t="e">
        <f>AC388-AB388</f>
        <v>#VALUE!</v>
      </c>
      <c r="AE388" s="993" t="e">
        <f t="shared" ref="AE388:AE419" si="440">O388+P388</f>
        <v>#VALUE!</v>
      </c>
      <c r="AF388" s="993">
        <f t="shared" ref="AF388:AF419" si="441">M388+N388</f>
        <v>0</v>
      </c>
      <c r="AG388" s="1016">
        <f>IF(I388&gt;8,tab!C$157,tab!C$160)</f>
        <v>0.5</v>
      </c>
      <c r="AH388" s="993">
        <f t="shared" ref="AH388:AH419" si="442">IF(G388&lt;25,0,IF(G388=25,25,IF(G388&lt;40,0,IF(G388=40,40,IF(G388&gt;=40,0)))))</f>
        <v>0</v>
      </c>
      <c r="AI388" s="993">
        <f t="shared" ref="AI388:AI419" si="443">IF(AH388=25,Z388*1.08*K388/2,IF(AH388=40,Z388*1.08*K388,IF(AH388=0,0)))</f>
        <v>0</v>
      </c>
    </row>
    <row r="389" spans="3:40" ht="13.7" customHeight="1" x14ac:dyDescent="0.2">
      <c r="C389" s="35"/>
      <c r="D389" s="175" t="str">
        <f t="shared" si="434"/>
        <v/>
      </c>
      <c r="E389" s="175" t="str">
        <f t="shared" si="434"/>
        <v/>
      </c>
      <c r="F389" s="175" t="str">
        <f t="shared" si="434"/>
        <v/>
      </c>
      <c r="G389" s="38" t="str">
        <f>IF(G327="","",G327+1)</f>
        <v/>
      </c>
      <c r="H389" s="176" t="str">
        <f t="shared" ref="H389:H437" si="444">IF(H327="","",H327)</f>
        <v/>
      </c>
      <c r="I389" s="38" t="str">
        <f t="shared" ref="I389:I437" si="445">IF(I327=0,"",I327)</f>
        <v/>
      </c>
      <c r="J389" s="177" t="str">
        <f t="shared" si="436"/>
        <v/>
      </c>
      <c r="K389" s="178" t="str">
        <f t="shared" si="437"/>
        <v/>
      </c>
      <c r="L389" s="873"/>
      <c r="M389" s="870">
        <f t="shared" ref="M389:N389" si="446">IF(M327="","",M327)</f>
        <v>0</v>
      </c>
      <c r="N389" s="870">
        <f t="shared" si="446"/>
        <v>0</v>
      </c>
      <c r="O389" s="933" t="str">
        <f t="shared" ref="O389:O437" si="447">IF(K389="","",IF(K389*40&gt;40,40,K389*40))</f>
        <v/>
      </c>
      <c r="P389" s="933"/>
      <c r="Q389" s="933" t="str">
        <f t="shared" ref="Q389:Q437" si="448">IF(K389="","",SUM(M389:P389))</f>
        <v/>
      </c>
      <c r="R389" s="873"/>
      <c r="S389" s="934" t="str">
        <f t="shared" si="438"/>
        <v/>
      </c>
      <c r="T389" s="922" t="str">
        <f t="shared" ref="T389:T437" si="449">IF(K389="","",(Q389*AD389)+AB389*(AE389+AF389*(1-AG389)))</f>
        <v/>
      </c>
      <c r="U389" s="1040" t="str">
        <f t="shared" ref="U389:U437" si="450">IF(K389="","",(S389+T389))</f>
        <v/>
      </c>
      <c r="V389" s="469"/>
      <c r="Z389" s="1013" t="str">
        <f t="shared" si="439"/>
        <v/>
      </c>
      <c r="AA389" s="1014">
        <f>+tab!$C$156</f>
        <v>0.62</v>
      </c>
      <c r="AB389" s="1015" t="e">
        <f t="shared" ref="AB389:AB437" si="451">Z389*12/1659</f>
        <v>#VALUE!</v>
      </c>
      <c r="AC389" s="1015" t="e">
        <f t="shared" ref="AC389:AC437" si="452">Z389*12*(1+AA389)/1659</f>
        <v>#VALUE!</v>
      </c>
      <c r="AD389" s="1015" t="e">
        <f t="shared" ref="AD389:AD437" si="453">AC389-AB389</f>
        <v>#VALUE!</v>
      </c>
      <c r="AE389" s="993" t="e">
        <f t="shared" si="440"/>
        <v>#VALUE!</v>
      </c>
      <c r="AF389" s="993">
        <f t="shared" si="441"/>
        <v>0</v>
      </c>
      <c r="AG389" s="1016">
        <f>IF(I389&gt;8,tab!C$157,tab!C$160)</f>
        <v>0.5</v>
      </c>
      <c r="AH389" s="993">
        <f t="shared" si="442"/>
        <v>0</v>
      </c>
      <c r="AI389" s="993">
        <f t="shared" si="443"/>
        <v>0</v>
      </c>
    </row>
    <row r="390" spans="3:40" ht="13.7" customHeight="1" x14ac:dyDescent="0.2">
      <c r="C390" s="35"/>
      <c r="D390" s="175" t="str">
        <f t="shared" si="434"/>
        <v/>
      </c>
      <c r="E390" s="175" t="str">
        <f t="shared" si="434"/>
        <v/>
      </c>
      <c r="F390" s="175" t="str">
        <f t="shared" si="434"/>
        <v/>
      </c>
      <c r="G390" s="38" t="str">
        <f t="shared" si="435"/>
        <v/>
      </c>
      <c r="H390" s="176" t="str">
        <f t="shared" si="444"/>
        <v/>
      </c>
      <c r="I390" s="38" t="str">
        <f t="shared" si="445"/>
        <v/>
      </c>
      <c r="J390" s="177" t="str">
        <f t="shared" si="436"/>
        <v/>
      </c>
      <c r="K390" s="178" t="str">
        <f t="shared" si="437"/>
        <v/>
      </c>
      <c r="L390" s="873"/>
      <c r="M390" s="870">
        <f t="shared" ref="M390:N390" si="454">IF(M328="","",M328)</f>
        <v>0</v>
      </c>
      <c r="N390" s="870">
        <f t="shared" si="454"/>
        <v>0</v>
      </c>
      <c r="O390" s="933" t="str">
        <f t="shared" si="447"/>
        <v/>
      </c>
      <c r="P390" s="933"/>
      <c r="Q390" s="933" t="str">
        <f t="shared" si="448"/>
        <v/>
      </c>
      <c r="R390" s="873"/>
      <c r="S390" s="934" t="str">
        <f t="shared" si="438"/>
        <v/>
      </c>
      <c r="T390" s="922" t="str">
        <f t="shared" si="449"/>
        <v/>
      </c>
      <c r="U390" s="1040" t="str">
        <f t="shared" si="450"/>
        <v/>
      </c>
      <c r="V390" s="469"/>
      <c r="Z390" s="1013" t="str">
        <f t="shared" si="439"/>
        <v/>
      </c>
      <c r="AA390" s="1014">
        <f>+tab!$C$156</f>
        <v>0.62</v>
      </c>
      <c r="AB390" s="1015" t="e">
        <f t="shared" si="451"/>
        <v>#VALUE!</v>
      </c>
      <c r="AC390" s="1015" t="e">
        <f t="shared" si="452"/>
        <v>#VALUE!</v>
      </c>
      <c r="AD390" s="1015" t="e">
        <f t="shared" si="453"/>
        <v>#VALUE!</v>
      </c>
      <c r="AE390" s="993" t="e">
        <f t="shared" si="440"/>
        <v>#VALUE!</v>
      </c>
      <c r="AF390" s="993">
        <f t="shared" si="441"/>
        <v>0</v>
      </c>
      <c r="AG390" s="1016">
        <f>IF(I390&gt;8,tab!C$157,tab!C$160)</f>
        <v>0.5</v>
      </c>
      <c r="AH390" s="993">
        <f t="shared" si="442"/>
        <v>0</v>
      </c>
      <c r="AI390" s="993">
        <f t="shared" si="443"/>
        <v>0</v>
      </c>
    </row>
    <row r="391" spans="3:40" ht="13.7" customHeight="1" x14ac:dyDescent="0.2">
      <c r="C391" s="35"/>
      <c r="D391" s="175" t="str">
        <f t="shared" si="434"/>
        <v/>
      </c>
      <c r="E391" s="175" t="str">
        <f t="shared" si="434"/>
        <v/>
      </c>
      <c r="F391" s="175" t="str">
        <f t="shared" si="434"/>
        <v/>
      </c>
      <c r="G391" s="38" t="str">
        <f t="shared" si="435"/>
        <v/>
      </c>
      <c r="H391" s="176" t="str">
        <f t="shared" si="444"/>
        <v/>
      </c>
      <c r="I391" s="38" t="str">
        <f t="shared" si="445"/>
        <v/>
      </c>
      <c r="J391" s="177" t="str">
        <f t="shared" si="436"/>
        <v/>
      </c>
      <c r="K391" s="178" t="str">
        <f t="shared" si="437"/>
        <v/>
      </c>
      <c r="L391" s="873"/>
      <c r="M391" s="870">
        <f t="shared" ref="M391:N391" si="455">IF(M329="","",M329)</f>
        <v>0</v>
      </c>
      <c r="N391" s="870">
        <f t="shared" si="455"/>
        <v>0</v>
      </c>
      <c r="O391" s="933" t="str">
        <f t="shared" si="447"/>
        <v/>
      </c>
      <c r="P391" s="933"/>
      <c r="Q391" s="933" t="str">
        <f t="shared" si="448"/>
        <v/>
      </c>
      <c r="R391" s="873"/>
      <c r="S391" s="934" t="str">
        <f t="shared" si="438"/>
        <v/>
      </c>
      <c r="T391" s="922" t="str">
        <f t="shared" si="449"/>
        <v/>
      </c>
      <c r="U391" s="1040" t="str">
        <f t="shared" si="450"/>
        <v/>
      </c>
      <c r="V391" s="469"/>
      <c r="Z391" s="1013" t="str">
        <f t="shared" si="439"/>
        <v/>
      </c>
      <c r="AA391" s="1014">
        <f>+tab!$C$156</f>
        <v>0.62</v>
      </c>
      <c r="AB391" s="1015" t="e">
        <f t="shared" si="451"/>
        <v>#VALUE!</v>
      </c>
      <c r="AC391" s="1015" t="e">
        <f t="shared" si="452"/>
        <v>#VALUE!</v>
      </c>
      <c r="AD391" s="1015" t="e">
        <f t="shared" si="453"/>
        <v>#VALUE!</v>
      </c>
      <c r="AE391" s="993" t="e">
        <f t="shared" si="440"/>
        <v>#VALUE!</v>
      </c>
      <c r="AF391" s="993">
        <f t="shared" si="441"/>
        <v>0</v>
      </c>
      <c r="AG391" s="1016">
        <f>IF(I391&gt;8,tab!C$157,tab!C$160)</f>
        <v>0.5</v>
      </c>
      <c r="AH391" s="993">
        <f t="shared" si="442"/>
        <v>0</v>
      </c>
      <c r="AI391" s="993">
        <f t="shared" si="443"/>
        <v>0</v>
      </c>
    </row>
    <row r="392" spans="3:40" ht="13.7" customHeight="1" x14ac:dyDescent="0.2">
      <c r="C392" s="35"/>
      <c r="D392" s="175" t="str">
        <f t="shared" si="434"/>
        <v/>
      </c>
      <c r="E392" s="175" t="str">
        <f t="shared" si="434"/>
        <v/>
      </c>
      <c r="F392" s="175" t="str">
        <f t="shared" si="434"/>
        <v/>
      </c>
      <c r="G392" s="38" t="str">
        <f t="shared" si="435"/>
        <v/>
      </c>
      <c r="H392" s="176" t="str">
        <f t="shared" si="444"/>
        <v/>
      </c>
      <c r="I392" s="38" t="str">
        <f t="shared" si="445"/>
        <v/>
      </c>
      <c r="J392" s="177" t="str">
        <f t="shared" si="436"/>
        <v/>
      </c>
      <c r="K392" s="178" t="str">
        <f t="shared" si="437"/>
        <v/>
      </c>
      <c r="L392" s="873"/>
      <c r="M392" s="870">
        <f t="shared" ref="M392:N392" si="456">IF(M330="","",M330)</f>
        <v>0</v>
      </c>
      <c r="N392" s="870">
        <f t="shared" si="456"/>
        <v>0</v>
      </c>
      <c r="O392" s="933" t="str">
        <f t="shared" si="447"/>
        <v/>
      </c>
      <c r="P392" s="933"/>
      <c r="Q392" s="933" t="str">
        <f t="shared" si="448"/>
        <v/>
      </c>
      <c r="R392" s="873"/>
      <c r="S392" s="934" t="str">
        <f t="shared" si="438"/>
        <v/>
      </c>
      <c r="T392" s="922" t="str">
        <f t="shared" si="449"/>
        <v/>
      </c>
      <c r="U392" s="1040" t="str">
        <f t="shared" si="450"/>
        <v/>
      </c>
      <c r="V392" s="469"/>
      <c r="Z392" s="1013" t="str">
        <f t="shared" si="439"/>
        <v/>
      </c>
      <c r="AA392" s="1014">
        <f>+tab!$C$156</f>
        <v>0.62</v>
      </c>
      <c r="AB392" s="1015" t="e">
        <f t="shared" si="451"/>
        <v>#VALUE!</v>
      </c>
      <c r="AC392" s="1015" t="e">
        <f t="shared" si="452"/>
        <v>#VALUE!</v>
      </c>
      <c r="AD392" s="1015" t="e">
        <f t="shared" si="453"/>
        <v>#VALUE!</v>
      </c>
      <c r="AE392" s="993" t="e">
        <f t="shared" si="440"/>
        <v>#VALUE!</v>
      </c>
      <c r="AF392" s="993">
        <f t="shared" si="441"/>
        <v>0</v>
      </c>
      <c r="AG392" s="1016">
        <f>IF(I392&gt;8,tab!C$157,tab!C$160)</f>
        <v>0.5</v>
      </c>
      <c r="AH392" s="993">
        <f t="shared" si="442"/>
        <v>0</v>
      </c>
      <c r="AI392" s="993">
        <f t="shared" si="443"/>
        <v>0</v>
      </c>
    </row>
    <row r="393" spans="3:40" ht="13.7" customHeight="1" x14ac:dyDescent="0.2">
      <c r="C393" s="35"/>
      <c r="D393" s="175" t="str">
        <f t="shared" si="434"/>
        <v/>
      </c>
      <c r="E393" s="175" t="str">
        <f t="shared" si="434"/>
        <v/>
      </c>
      <c r="F393" s="175" t="str">
        <f t="shared" si="434"/>
        <v/>
      </c>
      <c r="G393" s="38" t="str">
        <f t="shared" si="435"/>
        <v/>
      </c>
      <c r="H393" s="176" t="str">
        <f t="shared" si="444"/>
        <v/>
      </c>
      <c r="I393" s="38" t="str">
        <f t="shared" si="445"/>
        <v/>
      </c>
      <c r="J393" s="177" t="str">
        <f t="shared" si="436"/>
        <v/>
      </c>
      <c r="K393" s="178" t="str">
        <f t="shared" si="437"/>
        <v/>
      </c>
      <c r="L393" s="873"/>
      <c r="M393" s="870">
        <f t="shared" ref="M393:N393" si="457">IF(M331="","",M331)</f>
        <v>0</v>
      </c>
      <c r="N393" s="870">
        <f t="shared" si="457"/>
        <v>0</v>
      </c>
      <c r="O393" s="933" t="str">
        <f t="shared" si="447"/>
        <v/>
      </c>
      <c r="P393" s="933"/>
      <c r="Q393" s="933" t="str">
        <f t="shared" si="448"/>
        <v/>
      </c>
      <c r="R393" s="873"/>
      <c r="S393" s="934" t="str">
        <f t="shared" si="438"/>
        <v/>
      </c>
      <c r="T393" s="922" t="str">
        <f t="shared" si="449"/>
        <v/>
      </c>
      <c r="U393" s="1040" t="str">
        <f t="shared" si="450"/>
        <v/>
      </c>
      <c r="V393" s="469"/>
      <c r="Z393" s="1013" t="str">
        <f t="shared" si="439"/>
        <v/>
      </c>
      <c r="AA393" s="1014">
        <f>+tab!$C$156</f>
        <v>0.62</v>
      </c>
      <c r="AB393" s="1015" t="e">
        <f t="shared" si="451"/>
        <v>#VALUE!</v>
      </c>
      <c r="AC393" s="1015" t="e">
        <f t="shared" si="452"/>
        <v>#VALUE!</v>
      </c>
      <c r="AD393" s="1015" t="e">
        <f t="shared" si="453"/>
        <v>#VALUE!</v>
      </c>
      <c r="AE393" s="993" t="e">
        <f t="shared" si="440"/>
        <v>#VALUE!</v>
      </c>
      <c r="AF393" s="993">
        <f t="shared" si="441"/>
        <v>0</v>
      </c>
      <c r="AG393" s="1016">
        <f>IF(I393&gt;8,tab!C$157,tab!C$160)</f>
        <v>0.5</v>
      </c>
      <c r="AH393" s="993">
        <f t="shared" si="442"/>
        <v>0</v>
      </c>
      <c r="AI393" s="993">
        <f t="shared" si="443"/>
        <v>0</v>
      </c>
    </row>
    <row r="394" spans="3:40" ht="13.7" customHeight="1" x14ac:dyDescent="0.2">
      <c r="C394" s="35"/>
      <c r="D394" s="175" t="str">
        <f t="shared" si="434"/>
        <v/>
      </c>
      <c r="E394" s="175" t="str">
        <f t="shared" si="434"/>
        <v/>
      </c>
      <c r="F394" s="175" t="str">
        <f t="shared" si="434"/>
        <v/>
      </c>
      <c r="G394" s="38" t="str">
        <f t="shared" si="435"/>
        <v/>
      </c>
      <c r="H394" s="176" t="str">
        <f t="shared" si="444"/>
        <v/>
      </c>
      <c r="I394" s="38" t="str">
        <f t="shared" si="445"/>
        <v/>
      </c>
      <c r="J394" s="177" t="str">
        <f t="shared" si="436"/>
        <v/>
      </c>
      <c r="K394" s="178" t="str">
        <f t="shared" si="437"/>
        <v/>
      </c>
      <c r="L394" s="873"/>
      <c r="M394" s="870">
        <f t="shared" ref="M394:N394" si="458">IF(M332="","",M332)</f>
        <v>0</v>
      </c>
      <c r="N394" s="870">
        <f t="shared" si="458"/>
        <v>0</v>
      </c>
      <c r="O394" s="933" t="str">
        <f t="shared" si="447"/>
        <v/>
      </c>
      <c r="P394" s="933"/>
      <c r="Q394" s="933" t="str">
        <f t="shared" si="448"/>
        <v/>
      </c>
      <c r="R394" s="873"/>
      <c r="S394" s="934" t="str">
        <f t="shared" si="438"/>
        <v/>
      </c>
      <c r="T394" s="922" t="str">
        <f t="shared" si="449"/>
        <v/>
      </c>
      <c r="U394" s="1040" t="str">
        <f t="shared" si="450"/>
        <v/>
      </c>
      <c r="V394" s="469"/>
      <c r="Z394" s="1013" t="str">
        <f t="shared" si="439"/>
        <v/>
      </c>
      <c r="AA394" s="1014">
        <f>+tab!$C$156</f>
        <v>0.62</v>
      </c>
      <c r="AB394" s="1015" t="e">
        <f t="shared" si="451"/>
        <v>#VALUE!</v>
      </c>
      <c r="AC394" s="1015" t="e">
        <f t="shared" si="452"/>
        <v>#VALUE!</v>
      </c>
      <c r="AD394" s="1015" t="e">
        <f t="shared" si="453"/>
        <v>#VALUE!</v>
      </c>
      <c r="AE394" s="993" t="e">
        <f t="shared" si="440"/>
        <v>#VALUE!</v>
      </c>
      <c r="AF394" s="993">
        <f t="shared" si="441"/>
        <v>0</v>
      </c>
      <c r="AG394" s="1016">
        <f>IF(I394&gt;8,tab!C$157,tab!C$160)</f>
        <v>0.5</v>
      </c>
      <c r="AH394" s="993">
        <f t="shared" si="442"/>
        <v>0</v>
      </c>
      <c r="AI394" s="993">
        <f t="shared" si="443"/>
        <v>0</v>
      </c>
    </row>
    <row r="395" spans="3:40" ht="13.7" customHeight="1" x14ac:dyDescent="0.2">
      <c r="C395" s="35"/>
      <c r="D395" s="175" t="str">
        <f t="shared" si="434"/>
        <v/>
      </c>
      <c r="E395" s="175" t="str">
        <f t="shared" si="434"/>
        <v/>
      </c>
      <c r="F395" s="175" t="str">
        <f t="shared" si="434"/>
        <v/>
      </c>
      <c r="G395" s="38" t="str">
        <f t="shared" si="435"/>
        <v/>
      </c>
      <c r="H395" s="176" t="str">
        <f t="shared" si="444"/>
        <v/>
      </c>
      <c r="I395" s="38" t="str">
        <f t="shared" si="445"/>
        <v/>
      </c>
      <c r="J395" s="177" t="str">
        <f t="shared" si="436"/>
        <v/>
      </c>
      <c r="K395" s="178" t="str">
        <f t="shared" si="437"/>
        <v/>
      </c>
      <c r="L395" s="873"/>
      <c r="M395" s="870">
        <f t="shared" ref="M395:N395" si="459">IF(M333="","",M333)</f>
        <v>0</v>
      </c>
      <c r="N395" s="870">
        <f t="shared" si="459"/>
        <v>0</v>
      </c>
      <c r="O395" s="933" t="str">
        <f t="shared" si="447"/>
        <v/>
      </c>
      <c r="P395" s="933"/>
      <c r="Q395" s="933" t="str">
        <f t="shared" si="448"/>
        <v/>
      </c>
      <c r="R395" s="873"/>
      <c r="S395" s="934" t="str">
        <f t="shared" si="438"/>
        <v/>
      </c>
      <c r="T395" s="922" t="str">
        <f t="shared" si="449"/>
        <v/>
      </c>
      <c r="U395" s="1040" t="str">
        <f t="shared" si="450"/>
        <v/>
      </c>
      <c r="V395" s="469"/>
      <c r="Z395" s="1013" t="str">
        <f t="shared" si="439"/>
        <v/>
      </c>
      <c r="AA395" s="1014">
        <f>+tab!$C$156</f>
        <v>0.62</v>
      </c>
      <c r="AB395" s="1015" t="e">
        <f t="shared" si="451"/>
        <v>#VALUE!</v>
      </c>
      <c r="AC395" s="1015" t="e">
        <f t="shared" si="452"/>
        <v>#VALUE!</v>
      </c>
      <c r="AD395" s="1015" t="e">
        <f t="shared" si="453"/>
        <v>#VALUE!</v>
      </c>
      <c r="AE395" s="993" t="e">
        <f t="shared" si="440"/>
        <v>#VALUE!</v>
      </c>
      <c r="AF395" s="993">
        <f t="shared" si="441"/>
        <v>0</v>
      </c>
      <c r="AG395" s="1016">
        <f>IF(I395&gt;8,tab!C$157,tab!C$160)</f>
        <v>0.5</v>
      </c>
      <c r="AH395" s="993">
        <f t="shared" si="442"/>
        <v>0</v>
      </c>
      <c r="AI395" s="993">
        <f t="shared" si="443"/>
        <v>0</v>
      </c>
    </row>
    <row r="396" spans="3:40" ht="13.7" customHeight="1" x14ac:dyDescent="0.2">
      <c r="C396" s="35"/>
      <c r="D396" s="175" t="str">
        <f t="shared" si="434"/>
        <v/>
      </c>
      <c r="E396" s="175" t="str">
        <f t="shared" si="434"/>
        <v/>
      </c>
      <c r="F396" s="175" t="str">
        <f t="shared" si="434"/>
        <v/>
      </c>
      <c r="G396" s="38" t="str">
        <f t="shared" si="435"/>
        <v/>
      </c>
      <c r="H396" s="176" t="str">
        <f t="shared" si="444"/>
        <v/>
      </c>
      <c r="I396" s="38" t="str">
        <f t="shared" si="445"/>
        <v/>
      </c>
      <c r="J396" s="177" t="str">
        <f t="shared" si="436"/>
        <v/>
      </c>
      <c r="K396" s="178" t="str">
        <f t="shared" si="437"/>
        <v/>
      </c>
      <c r="L396" s="873"/>
      <c r="M396" s="870">
        <f t="shared" ref="M396:N396" si="460">IF(M334="","",M334)</f>
        <v>0</v>
      </c>
      <c r="N396" s="870">
        <f t="shared" si="460"/>
        <v>0</v>
      </c>
      <c r="O396" s="933" t="str">
        <f t="shared" si="447"/>
        <v/>
      </c>
      <c r="P396" s="933"/>
      <c r="Q396" s="933" t="str">
        <f t="shared" si="448"/>
        <v/>
      </c>
      <c r="R396" s="873"/>
      <c r="S396" s="934" t="str">
        <f t="shared" si="438"/>
        <v/>
      </c>
      <c r="T396" s="922" t="str">
        <f t="shared" si="449"/>
        <v/>
      </c>
      <c r="U396" s="1040" t="str">
        <f t="shared" si="450"/>
        <v/>
      </c>
      <c r="V396" s="469"/>
      <c r="Z396" s="1013" t="str">
        <f t="shared" si="439"/>
        <v/>
      </c>
      <c r="AA396" s="1014">
        <f>+tab!$C$156</f>
        <v>0.62</v>
      </c>
      <c r="AB396" s="1015" t="e">
        <f t="shared" si="451"/>
        <v>#VALUE!</v>
      </c>
      <c r="AC396" s="1015" t="e">
        <f t="shared" si="452"/>
        <v>#VALUE!</v>
      </c>
      <c r="AD396" s="1015" t="e">
        <f t="shared" si="453"/>
        <v>#VALUE!</v>
      </c>
      <c r="AE396" s="993" t="e">
        <f t="shared" si="440"/>
        <v>#VALUE!</v>
      </c>
      <c r="AF396" s="993">
        <f t="shared" si="441"/>
        <v>0</v>
      </c>
      <c r="AG396" s="1016">
        <f>IF(I396&gt;8,tab!C$157,tab!C$160)</f>
        <v>0.5</v>
      </c>
      <c r="AH396" s="993">
        <f t="shared" si="442"/>
        <v>0</v>
      </c>
      <c r="AI396" s="993">
        <f t="shared" si="443"/>
        <v>0</v>
      </c>
    </row>
    <row r="397" spans="3:40" ht="13.7" customHeight="1" x14ac:dyDescent="0.2">
      <c r="C397" s="35"/>
      <c r="D397" s="175" t="str">
        <f t="shared" si="434"/>
        <v/>
      </c>
      <c r="E397" s="175" t="str">
        <f t="shared" si="434"/>
        <v/>
      </c>
      <c r="F397" s="175" t="str">
        <f t="shared" si="434"/>
        <v/>
      </c>
      <c r="G397" s="38" t="str">
        <f t="shared" si="435"/>
        <v/>
      </c>
      <c r="H397" s="176" t="str">
        <f t="shared" si="444"/>
        <v/>
      </c>
      <c r="I397" s="38" t="str">
        <f t="shared" si="445"/>
        <v/>
      </c>
      <c r="J397" s="177" t="str">
        <f t="shared" si="436"/>
        <v/>
      </c>
      <c r="K397" s="178" t="str">
        <f t="shared" si="437"/>
        <v/>
      </c>
      <c r="L397" s="873"/>
      <c r="M397" s="870">
        <f t="shared" ref="M397:N397" si="461">IF(M335="","",M335)</f>
        <v>0</v>
      </c>
      <c r="N397" s="870">
        <f t="shared" si="461"/>
        <v>0</v>
      </c>
      <c r="O397" s="933" t="str">
        <f t="shared" si="447"/>
        <v/>
      </c>
      <c r="P397" s="933"/>
      <c r="Q397" s="933" t="str">
        <f t="shared" si="448"/>
        <v/>
      </c>
      <c r="R397" s="873"/>
      <c r="S397" s="934" t="str">
        <f t="shared" si="438"/>
        <v/>
      </c>
      <c r="T397" s="922" t="str">
        <f t="shared" si="449"/>
        <v/>
      </c>
      <c r="U397" s="1040" t="str">
        <f t="shared" si="450"/>
        <v/>
      </c>
      <c r="V397" s="469"/>
      <c r="Z397" s="1013" t="str">
        <f t="shared" si="439"/>
        <v/>
      </c>
      <c r="AA397" s="1014">
        <f>+tab!$C$156</f>
        <v>0.62</v>
      </c>
      <c r="AB397" s="1015" t="e">
        <f t="shared" si="451"/>
        <v>#VALUE!</v>
      </c>
      <c r="AC397" s="1015" t="e">
        <f t="shared" si="452"/>
        <v>#VALUE!</v>
      </c>
      <c r="AD397" s="1015" t="e">
        <f t="shared" si="453"/>
        <v>#VALUE!</v>
      </c>
      <c r="AE397" s="993" t="e">
        <f t="shared" si="440"/>
        <v>#VALUE!</v>
      </c>
      <c r="AF397" s="993">
        <f t="shared" si="441"/>
        <v>0</v>
      </c>
      <c r="AG397" s="1016">
        <f>IF(I397&gt;8,tab!C$157,tab!C$160)</f>
        <v>0.5</v>
      </c>
      <c r="AH397" s="993">
        <f t="shared" si="442"/>
        <v>0</v>
      </c>
      <c r="AI397" s="993">
        <f t="shared" si="443"/>
        <v>0</v>
      </c>
      <c r="AM397" s="39"/>
      <c r="AN397" s="39"/>
    </row>
    <row r="398" spans="3:40" ht="13.7" customHeight="1" x14ac:dyDescent="0.2">
      <c r="C398" s="35"/>
      <c r="D398" s="175" t="str">
        <f t="shared" si="434"/>
        <v/>
      </c>
      <c r="E398" s="175" t="str">
        <f t="shared" si="434"/>
        <v/>
      </c>
      <c r="F398" s="175" t="str">
        <f t="shared" si="434"/>
        <v/>
      </c>
      <c r="G398" s="38" t="str">
        <f t="shared" si="435"/>
        <v/>
      </c>
      <c r="H398" s="176" t="str">
        <f t="shared" si="444"/>
        <v/>
      </c>
      <c r="I398" s="38" t="str">
        <f t="shared" si="445"/>
        <v/>
      </c>
      <c r="J398" s="177" t="str">
        <f t="shared" si="436"/>
        <v/>
      </c>
      <c r="K398" s="178" t="str">
        <f t="shared" si="437"/>
        <v/>
      </c>
      <c r="L398" s="873"/>
      <c r="M398" s="870">
        <f t="shared" ref="M398:N398" si="462">IF(M336="","",M336)</f>
        <v>0</v>
      </c>
      <c r="N398" s="870">
        <f t="shared" si="462"/>
        <v>0</v>
      </c>
      <c r="O398" s="933" t="str">
        <f t="shared" si="447"/>
        <v/>
      </c>
      <c r="P398" s="933"/>
      <c r="Q398" s="933" t="str">
        <f t="shared" si="448"/>
        <v/>
      </c>
      <c r="R398" s="873"/>
      <c r="S398" s="934" t="str">
        <f t="shared" si="438"/>
        <v/>
      </c>
      <c r="T398" s="922" t="str">
        <f t="shared" si="449"/>
        <v/>
      </c>
      <c r="U398" s="1040" t="str">
        <f t="shared" si="450"/>
        <v/>
      </c>
      <c r="V398" s="469"/>
      <c r="Z398" s="1013" t="str">
        <f t="shared" si="439"/>
        <v/>
      </c>
      <c r="AA398" s="1014">
        <f>+tab!$C$156</f>
        <v>0.62</v>
      </c>
      <c r="AB398" s="1015" t="e">
        <f t="shared" si="451"/>
        <v>#VALUE!</v>
      </c>
      <c r="AC398" s="1015" t="e">
        <f t="shared" si="452"/>
        <v>#VALUE!</v>
      </c>
      <c r="AD398" s="1015" t="e">
        <f t="shared" si="453"/>
        <v>#VALUE!</v>
      </c>
      <c r="AE398" s="993" t="e">
        <f t="shared" si="440"/>
        <v>#VALUE!</v>
      </c>
      <c r="AF398" s="993">
        <f t="shared" si="441"/>
        <v>0</v>
      </c>
      <c r="AG398" s="1016">
        <f>IF(I398&gt;8,tab!C$157,tab!C$160)</f>
        <v>0.5</v>
      </c>
      <c r="AH398" s="993">
        <f t="shared" si="442"/>
        <v>0</v>
      </c>
      <c r="AI398" s="993">
        <f t="shared" si="443"/>
        <v>0</v>
      </c>
      <c r="AM398" s="39"/>
      <c r="AN398" s="39"/>
    </row>
    <row r="399" spans="3:40" ht="13.7" customHeight="1" x14ac:dyDescent="0.2">
      <c r="C399" s="35"/>
      <c r="D399" s="175" t="str">
        <f t="shared" si="434"/>
        <v/>
      </c>
      <c r="E399" s="175" t="str">
        <f t="shared" si="434"/>
        <v/>
      </c>
      <c r="F399" s="175" t="str">
        <f t="shared" si="434"/>
        <v/>
      </c>
      <c r="G399" s="38" t="str">
        <f t="shared" si="435"/>
        <v/>
      </c>
      <c r="H399" s="176" t="str">
        <f t="shared" si="444"/>
        <v/>
      </c>
      <c r="I399" s="38" t="str">
        <f t="shared" si="445"/>
        <v/>
      </c>
      <c r="J399" s="177" t="str">
        <f t="shared" si="436"/>
        <v/>
      </c>
      <c r="K399" s="178" t="str">
        <f t="shared" si="437"/>
        <v/>
      </c>
      <c r="L399" s="873"/>
      <c r="M399" s="870">
        <f t="shared" ref="M399:N399" si="463">IF(M337="","",M337)</f>
        <v>0</v>
      </c>
      <c r="N399" s="870">
        <f t="shared" si="463"/>
        <v>0</v>
      </c>
      <c r="O399" s="933" t="str">
        <f t="shared" si="447"/>
        <v/>
      </c>
      <c r="P399" s="933"/>
      <c r="Q399" s="933" t="str">
        <f t="shared" si="448"/>
        <v/>
      </c>
      <c r="R399" s="873"/>
      <c r="S399" s="934" t="str">
        <f t="shared" si="438"/>
        <v/>
      </c>
      <c r="T399" s="922" t="str">
        <f t="shared" si="449"/>
        <v/>
      </c>
      <c r="U399" s="1040" t="str">
        <f t="shared" si="450"/>
        <v/>
      </c>
      <c r="V399" s="469"/>
      <c r="Z399" s="1013" t="str">
        <f t="shared" si="439"/>
        <v/>
      </c>
      <c r="AA399" s="1014">
        <f>+tab!$C$156</f>
        <v>0.62</v>
      </c>
      <c r="AB399" s="1015" t="e">
        <f t="shared" si="451"/>
        <v>#VALUE!</v>
      </c>
      <c r="AC399" s="1015" t="e">
        <f t="shared" si="452"/>
        <v>#VALUE!</v>
      </c>
      <c r="AD399" s="1015" t="e">
        <f t="shared" si="453"/>
        <v>#VALUE!</v>
      </c>
      <c r="AE399" s="993" t="e">
        <f t="shared" si="440"/>
        <v>#VALUE!</v>
      </c>
      <c r="AF399" s="993">
        <f t="shared" si="441"/>
        <v>0</v>
      </c>
      <c r="AG399" s="1016">
        <f>IF(I399&gt;8,tab!C$157,tab!C$160)</f>
        <v>0.5</v>
      </c>
      <c r="AH399" s="993">
        <f t="shared" si="442"/>
        <v>0</v>
      </c>
      <c r="AI399" s="993">
        <f t="shared" si="443"/>
        <v>0</v>
      </c>
      <c r="AM399" s="39"/>
      <c r="AN399" s="39"/>
    </row>
    <row r="400" spans="3:40" ht="13.7" customHeight="1" x14ac:dyDescent="0.2">
      <c r="C400" s="35"/>
      <c r="D400" s="175" t="str">
        <f t="shared" si="434"/>
        <v/>
      </c>
      <c r="E400" s="175" t="str">
        <f t="shared" si="434"/>
        <v/>
      </c>
      <c r="F400" s="175" t="str">
        <f t="shared" si="434"/>
        <v/>
      </c>
      <c r="G400" s="38" t="str">
        <f t="shared" si="435"/>
        <v/>
      </c>
      <c r="H400" s="176" t="str">
        <f t="shared" si="444"/>
        <v/>
      </c>
      <c r="I400" s="38" t="str">
        <f t="shared" si="445"/>
        <v/>
      </c>
      <c r="J400" s="177" t="str">
        <f t="shared" si="436"/>
        <v/>
      </c>
      <c r="K400" s="178" t="str">
        <f t="shared" si="437"/>
        <v/>
      </c>
      <c r="L400" s="873"/>
      <c r="M400" s="870">
        <f t="shared" ref="M400:N400" si="464">IF(M338="","",M338)</f>
        <v>0</v>
      </c>
      <c r="N400" s="870">
        <f t="shared" si="464"/>
        <v>0</v>
      </c>
      <c r="O400" s="933" t="str">
        <f t="shared" si="447"/>
        <v/>
      </c>
      <c r="P400" s="933"/>
      <c r="Q400" s="933" t="str">
        <f t="shared" si="448"/>
        <v/>
      </c>
      <c r="R400" s="873"/>
      <c r="S400" s="934" t="str">
        <f t="shared" si="438"/>
        <v/>
      </c>
      <c r="T400" s="922" t="str">
        <f t="shared" si="449"/>
        <v/>
      </c>
      <c r="U400" s="1040" t="str">
        <f t="shared" si="450"/>
        <v/>
      </c>
      <c r="V400" s="469"/>
      <c r="Z400" s="1013" t="str">
        <f t="shared" si="439"/>
        <v/>
      </c>
      <c r="AA400" s="1014">
        <f>+tab!$C$156</f>
        <v>0.62</v>
      </c>
      <c r="AB400" s="1015" t="e">
        <f t="shared" si="451"/>
        <v>#VALUE!</v>
      </c>
      <c r="AC400" s="1015" t="e">
        <f t="shared" si="452"/>
        <v>#VALUE!</v>
      </c>
      <c r="AD400" s="1015" t="e">
        <f t="shared" si="453"/>
        <v>#VALUE!</v>
      </c>
      <c r="AE400" s="993" t="e">
        <f t="shared" si="440"/>
        <v>#VALUE!</v>
      </c>
      <c r="AF400" s="993">
        <f t="shared" si="441"/>
        <v>0</v>
      </c>
      <c r="AG400" s="1016">
        <f>IF(I400&gt;8,tab!C$157,tab!C$160)</f>
        <v>0.5</v>
      </c>
      <c r="AH400" s="993">
        <f t="shared" si="442"/>
        <v>0</v>
      </c>
      <c r="AI400" s="993">
        <f t="shared" si="443"/>
        <v>0</v>
      </c>
      <c r="AM400" s="39"/>
      <c r="AN400" s="39"/>
    </row>
    <row r="401" spans="3:40" ht="13.7" customHeight="1" x14ac:dyDescent="0.2">
      <c r="C401" s="35"/>
      <c r="D401" s="175" t="str">
        <f t="shared" si="434"/>
        <v/>
      </c>
      <c r="E401" s="175" t="str">
        <f t="shared" si="434"/>
        <v/>
      </c>
      <c r="F401" s="175" t="str">
        <f t="shared" si="434"/>
        <v/>
      </c>
      <c r="G401" s="38" t="str">
        <f t="shared" si="435"/>
        <v/>
      </c>
      <c r="H401" s="176" t="str">
        <f t="shared" si="444"/>
        <v/>
      </c>
      <c r="I401" s="38" t="str">
        <f t="shared" si="445"/>
        <v/>
      </c>
      <c r="J401" s="177" t="str">
        <f t="shared" si="436"/>
        <v/>
      </c>
      <c r="K401" s="178" t="str">
        <f t="shared" si="437"/>
        <v/>
      </c>
      <c r="L401" s="873"/>
      <c r="M401" s="870">
        <f t="shared" ref="M401:N401" si="465">IF(M339="","",M339)</f>
        <v>0</v>
      </c>
      <c r="N401" s="870">
        <f t="shared" si="465"/>
        <v>0</v>
      </c>
      <c r="O401" s="933" t="str">
        <f t="shared" si="447"/>
        <v/>
      </c>
      <c r="P401" s="933"/>
      <c r="Q401" s="933" t="str">
        <f t="shared" si="448"/>
        <v/>
      </c>
      <c r="R401" s="873"/>
      <c r="S401" s="934" t="str">
        <f t="shared" si="438"/>
        <v/>
      </c>
      <c r="T401" s="922" t="str">
        <f t="shared" si="449"/>
        <v/>
      </c>
      <c r="U401" s="1040" t="str">
        <f t="shared" si="450"/>
        <v/>
      </c>
      <c r="V401" s="469"/>
      <c r="Z401" s="1013" t="str">
        <f t="shared" si="439"/>
        <v/>
      </c>
      <c r="AA401" s="1014">
        <f>+tab!$C$156</f>
        <v>0.62</v>
      </c>
      <c r="AB401" s="1015" t="e">
        <f t="shared" si="451"/>
        <v>#VALUE!</v>
      </c>
      <c r="AC401" s="1015" t="e">
        <f t="shared" si="452"/>
        <v>#VALUE!</v>
      </c>
      <c r="AD401" s="1015" t="e">
        <f t="shared" si="453"/>
        <v>#VALUE!</v>
      </c>
      <c r="AE401" s="993" t="e">
        <f t="shared" si="440"/>
        <v>#VALUE!</v>
      </c>
      <c r="AF401" s="993">
        <f t="shared" si="441"/>
        <v>0</v>
      </c>
      <c r="AG401" s="1016">
        <f>IF(I401&gt;8,tab!C$157,tab!C$160)</f>
        <v>0.5</v>
      </c>
      <c r="AH401" s="993">
        <f t="shared" si="442"/>
        <v>0</v>
      </c>
      <c r="AI401" s="993">
        <f t="shared" si="443"/>
        <v>0</v>
      </c>
      <c r="AM401" s="39"/>
      <c r="AN401" s="39"/>
    </row>
    <row r="402" spans="3:40" ht="13.7" customHeight="1" x14ac:dyDescent="0.2">
      <c r="C402" s="35"/>
      <c r="D402" s="175" t="str">
        <f t="shared" si="434"/>
        <v/>
      </c>
      <c r="E402" s="175" t="str">
        <f t="shared" si="434"/>
        <v/>
      </c>
      <c r="F402" s="175" t="str">
        <f t="shared" si="434"/>
        <v/>
      </c>
      <c r="G402" s="38" t="str">
        <f t="shared" si="435"/>
        <v/>
      </c>
      <c r="H402" s="176" t="str">
        <f t="shared" si="444"/>
        <v/>
      </c>
      <c r="I402" s="38" t="str">
        <f t="shared" si="445"/>
        <v/>
      </c>
      <c r="J402" s="177" t="str">
        <f t="shared" si="436"/>
        <v/>
      </c>
      <c r="K402" s="178" t="str">
        <f t="shared" si="437"/>
        <v/>
      </c>
      <c r="L402" s="873"/>
      <c r="M402" s="870">
        <f t="shared" ref="M402:N402" si="466">IF(M340="","",M340)</f>
        <v>0</v>
      </c>
      <c r="N402" s="870">
        <f t="shared" si="466"/>
        <v>0</v>
      </c>
      <c r="O402" s="933" t="str">
        <f t="shared" si="447"/>
        <v/>
      </c>
      <c r="P402" s="933"/>
      <c r="Q402" s="933" t="str">
        <f t="shared" si="448"/>
        <v/>
      </c>
      <c r="R402" s="873"/>
      <c r="S402" s="934" t="str">
        <f t="shared" si="438"/>
        <v/>
      </c>
      <c r="T402" s="922" t="str">
        <f t="shared" si="449"/>
        <v/>
      </c>
      <c r="U402" s="1040" t="str">
        <f t="shared" si="450"/>
        <v/>
      </c>
      <c r="V402" s="469"/>
      <c r="Z402" s="1013" t="str">
        <f t="shared" si="439"/>
        <v/>
      </c>
      <c r="AA402" s="1014">
        <f>+tab!$C$156</f>
        <v>0.62</v>
      </c>
      <c r="AB402" s="1015" t="e">
        <f t="shared" si="451"/>
        <v>#VALUE!</v>
      </c>
      <c r="AC402" s="1015" t="e">
        <f t="shared" si="452"/>
        <v>#VALUE!</v>
      </c>
      <c r="AD402" s="1015" t="e">
        <f t="shared" si="453"/>
        <v>#VALUE!</v>
      </c>
      <c r="AE402" s="993" t="e">
        <f t="shared" si="440"/>
        <v>#VALUE!</v>
      </c>
      <c r="AF402" s="993">
        <f t="shared" si="441"/>
        <v>0</v>
      </c>
      <c r="AG402" s="1016">
        <f>IF(I402&gt;8,tab!C$157,tab!C$160)</f>
        <v>0.5</v>
      </c>
      <c r="AH402" s="993">
        <f t="shared" si="442"/>
        <v>0</v>
      </c>
      <c r="AI402" s="993">
        <f t="shared" si="443"/>
        <v>0</v>
      </c>
      <c r="AM402" s="39"/>
      <c r="AN402" s="39"/>
    </row>
    <row r="403" spans="3:40" ht="13.7" customHeight="1" x14ac:dyDescent="0.2">
      <c r="C403" s="35"/>
      <c r="D403" s="175" t="str">
        <f t="shared" si="434"/>
        <v/>
      </c>
      <c r="E403" s="175" t="str">
        <f t="shared" si="434"/>
        <v/>
      </c>
      <c r="F403" s="175" t="str">
        <f t="shared" si="434"/>
        <v/>
      </c>
      <c r="G403" s="38" t="str">
        <f t="shared" si="435"/>
        <v/>
      </c>
      <c r="H403" s="176" t="str">
        <f t="shared" si="444"/>
        <v/>
      </c>
      <c r="I403" s="38" t="str">
        <f t="shared" si="445"/>
        <v/>
      </c>
      <c r="J403" s="177" t="str">
        <f t="shared" si="436"/>
        <v/>
      </c>
      <c r="K403" s="178" t="str">
        <f t="shared" si="437"/>
        <v/>
      </c>
      <c r="L403" s="873"/>
      <c r="M403" s="870">
        <f t="shared" ref="M403:N403" si="467">IF(M341="","",M341)</f>
        <v>0</v>
      </c>
      <c r="N403" s="870">
        <f t="shared" si="467"/>
        <v>0</v>
      </c>
      <c r="O403" s="933" t="str">
        <f t="shared" si="447"/>
        <v/>
      </c>
      <c r="P403" s="933"/>
      <c r="Q403" s="933" t="str">
        <f t="shared" si="448"/>
        <v/>
      </c>
      <c r="R403" s="873"/>
      <c r="S403" s="934" t="str">
        <f t="shared" si="438"/>
        <v/>
      </c>
      <c r="T403" s="922" t="str">
        <f t="shared" si="449"/>
        <v/>
      </c>
      <c r="U403" s="1040" t="str">
        <f t="shared" si="450"/>
        <v/>
      </c>
      <c r="V403" s="469"/>
      <c r="Z403" s="1013" t="str">
        <f t="shared" si="439"/>
        <v/>
      </c>
      <c r="AA403" s="1014">
        <f>+tab!$C$156</f>
        <v>0.62</v>
      </c>
      <c r="AB403" s="1015" t="e">
        <f t="shared" si="451"/>
        <v>#VALUE!</v>
      </c>
      <c r="AC403" s="1015" t="e">
        <f t="shared" si="452"/>
        <v>#VALUE!</v>
      </c>
      <c r="AD403" s="1015" t="e">
        <f t="shared" si="453"/>
        <v>#VALUE!</v>
      </c>
      <c r="AE403" s="993" t="e">
        <f t="shared" si="440"/>
        <v>#VALUE!</v>
      </c>
      <c r="AF403" s="993">
        <f t="shared" si="441"/>
        <v>0</v>
      </c>
      <c r="AG403" s="1016">
        <f>IF(I403&gt;8,tab!C$157,tab!C$160)</f>
        <v>0.5</v>
      </c>
      <c r="AH403" s="993">
        <f t="shared" si="442"/>
        <v>0</v>
      </c>
      <c r="AI403" s="993">
        <f t="shared" si="443"/>
        <v>0</v>
      </c>
      <c r="AM403" s="39"/>
      <c r="AN403" s="39"/>
    </row>
    <row r="404" spans="3:40" ht="13.7" customHeight="1" x14ac:dyDescent="0.2">
      <c r="C404" s="35"/>
      <c r="D404" s="175" t="str">
        <f t="shared" si="434"/>
        <v/>
      </c>
      <c r="E404" s="175" t="str">
        <f t="shared" si="434"/>
        <v/>
      </c>
      <c r="F404" s="175" t="str">
        <f t="shared" si="434"/>
        <v/>
      </c>
      <c r="G404" s="38" t="str">
        <f t="shared" si="435"/>
        <v/>
      </c>
      <c r="H404" s="176" t="str">
        <f t="shared" si="444"/>
        <v/>
      </c>
      <c r="I404" s="38" t="str">
        <f t="shared" si="445"/>
        <v/>
      </c>
      <c r="J404" s="177" t="str">
        <f t="shared" si="436"/>
        <v/>
      </c>
      <c r="K404" s="178" t="str">
        <f t="shared" si="437"/>
        <v/>
      </c>
      <c r="L404" s="873"/>
      <c r="M404" s="870">
        <f t="shared" ref="M404:N404" si="468">IF(M342="","",M342)</f>
        <v>0</v>
      </c>
      <c r="N404" s="870">
        <f t="shared" si="468"/>
        <v>0</v>
      </c>
      <c r="O404" s="933" t="str">
        <f t="shared" si="447"/>
        <v/>
      </c>
      <c r="P404" s="933"/>
      <c r="Q404" s="933" t="str">
        <f t="shared" si="448"/>
        <v/>
      </c>
      <c r="R404" s="873"/>
      <c r="S404" s="934" t="str">
        <f t="shared" si="438"/>
        <v/>
      </c>
      <c r="T404" s="922" t="str">
        <f t="shared" si="449"/>
        <v/>
      </c>
      <c r="U404" s="1040" t="str">
        <f t="shared" si="450"/>
        <v/>
      </c>
      <c r="V404" s="469"/>
      <c r="Z404" s="1013" t="str">
        <f t="shared" si="439"/>
        <v/>
      </c>
      <c r="AA404" s="1014">
        <f>+tab!$C$156</f>
        <v>0.62</v>
      </c>
      <c r="AB404" s="1015" t="e">
        <f t="shared" si="451"/>
        <v>#VALUE!</v>
      </c>
      <c r="AC404" s="1015" t="e">
        <f t="shared" si="452"/>
        <v>#VALUE!</v>
      </c>
      <c r="AD404" s="1015" t="e">
        <f t="shared" si="453"/>
        <v>#VALUE!</v>
      </c>
      <c r="AE404" s="993" t="e">
        <f t="shared" si="440"/>
        <v>#VALUE!</v>
      </c>
      <c r="AF404" s="993">
        <f t="shared" si="441"/>
        <v>0</v>
      </c>
      <c r="AG404" s="1016">
        <f>IF(I404&gt;8,tab!C$157,tab!C$160)</f>
        <v>0.5</v>
      </c>
      <c r="AH404" s="993">
        <f t="shared" si="442"/>
        <v>0</v>
      </c>
      <c r="AI404" s="993">
        <f t="shared" si="443"/>
        <v>0</v>
      </c>
      <c r="AM404" s="39"/>
      <c r="AN404" s="39"/>
    </row>
    <row r="405" spans="3:40" ht="13.7" customHeight="1" x14ac:dyDescent="0.2">
      <c r="C405" s="35"/>
      <c r="D405" s="175" t="str">
        <f t="shared" si="434"/>
        <v/>
      </c>
      <c r="E405" s="175" t="str">
        <f t="shared" si="434"/>
        <v/>
      </c>
      <c r="F405" s="175" t="str">
        <f t="shared" si="434"/>
        <v/>
      </c>
      <c r="G405" s="38" t="str">
        <f t="shared" si="435"/>
        <v/>
      </c>
      <c r="H405" s="176" t="str">
        <f t="shared" si="444"/>
        <v/>
      </c>
      <c r="I405" s="38" t="str">
        <f t="shared" si="445"/>
        <v/>
      </c>
      <c r="J405" s="177" t="str">
        <f t="shared" si="436"/>
        <v/>
      </c>
      <c r="K405" s="178" t="str">
        <f t="shared" si="437"/>
        <v/>
      </c>
      <c r="L405" s="873"/>
      <c r="M405" s="870">
        <f t="shared" ref="M405:N405" si="469">IF(M343="","",M343)</f>
        <v>0</v>
      </c>
      <c r="N405" s="870">
        <f t="shared" si="469"/>
        <v>0</v>
      </c>
      <c r="O405" s="933" t="str">
        <f t="shared" si="447"/>
        <v/>
      </c>
      <c r="P405" s="933"/>
      <c r="Q405" s="933" t="str">
        <f t="shared" si="448"/>
        <v/>
      </c>
      <c r="R405" s="873"/>
      <c r="S405" s="934" t="str">
        <f t="shared" si="438"/>
        <v/>
      </c>
      <c r="T405" s="922" t="str">
        <f t="shared" si="449"/>
        <v/>
      </c>
      <c r="U405" s="1040" t="str">
        <f t="shared" si="450"/>
        <v/>
      </c>
      <c r="V405" s="469"/>
      <c r="Z405" s="1013" t="str">
        <f t="shared" si="439"/>
        <v/>
      </c>
      <c r="AA405" s="1014">
        <f>+tab!$C$156</f>
        <v>0.62</v>
      </c>
      <c r="AB405" s="1015" t="e">
        <f t="shared" si="451"/>
        <v>#VALUE!</v>
      </c>
      <c r="AC405" s="1015" t="e">
        <f t="shared" si="452"/>
        <v>#VALUE!</v>
      </c>
      <c r="AD405" s="1015" t="e">
        <f t="shared" si="453"/>
        <v>#VALUE!</v>
      </c>
      <c r="AE405" s="993" t="e">
        <f t="shared" si="440"/>
        <v>#VALUE!</v>
      </c>
      <c r="AF405" s="993">
        <f t="shared" si="441"/>
        <v>0</v>
      </c>
      <c r="AG405" s="1016">
        <f>IF(I405&gt;8,tab!C$157,tab!C$160)</f>
        <v>0.5</v>
      </c>
      <c r="AH405" s="993">
        <f t="shared" si="442"/>
        <v>0</v>
      </c>
      <c r="AI405" s="993">
        <f t="shared" si="443"/>
        <v>0</v>
      </c>
      <c r="AM405" s="39"/>
      <c r="AN405" s="39"/>
    </row>
    <row r="406" spans="3:40" ht="13.7" customHeight="1" x14ac:dyDescent="0.2">
      <c r="C406" s="35"/>
      <c r="D406" s="175" t="str">
        <f t="shared" si="434"/>
        <v/>
      </c>
      <c r="E406" s="175" t="str">
        <f t="shared" si="434"/>
        <v/>
      </c>
      <c r="F406" s="175" t="str">
        <f t="shared" si="434"/>
        <v/>
      </c>
      <c r="G406" s="38" t="str">
        <f t="shared" si="435"/>
        <v/>
      </c>
      <c r="H406" s="176" t="str">
        <f t="shared" si="444"/>
        <v/>
      </c>
      <c r="I406" s="38" t="str">
        <f t="shared" si="445"/>
        <v/>
      </c>
      <c r="J406" s="177" t="str">
        <f t="shared" si="436"/>
        <v/>
      </c>
      <c r="K406" s="178" t="str">
        <f t="shared" si="437"/>
        <v/>
      </c>
      <c r="L406" s="873"/>
      <c r="M406" s="870">
        <f t="shared" ref="M406:N406" si="470">IF(M344="","",M344)</f>
        <v>0</v>
      </c>
      <c r="N406" s="870">
        <f t="shared" si="470"/>
        <v>0</v>
      </c>
      <c r="O406" s="933" t="str">
        <f t="shared" si="447"/>
        <v/>
      </c>
      <c r="P406" s="933"/>
      <c r="Q406" s="933" t="str">
        <f t="shared" si="448"/>
        <v/>
      </c>
      <c r="R406" s="873"/>
      <c r="S406" s="934" t="str">
        <f t="shared" si="438"/>
        <v/>
      </c>
      <c r="T406" s="922" t="str">
        <f t="shared" si="449"/>
        <v/>
      </c>
      <c r="U406" s="1040" t="str">
        <f t="shared" si="450"/>
        <v/>
      </c>
      <c r="V406" s="469"/>
      <c r="Z406" s="1013" t="str">
        <f t="shared" si="439"/>
        <v/>
      </c>
      <c r="AA406" s="1014">
        <f>+tab!$C$156</f>
        <v>0.62</v>
      </c>
      <c r="AB406" s="1015" t="e">
        <f t="shared" si="451"/>
        <v>#VALUE!</v>
      </c>
      <c r="AC406" s="1015" t="e">
        <f t="shared" si="452"/>
        <v>#VALUE!</v>
      </c>
      <c r="AD406" s="1015" t="e">
        <f t="shared" si="453"/>
        <v>#VALUE!</v>
      </c>
      <c r="AE406" s="993" t="e">
        <f t="shared" si="440"/>
        <v>#VALUE!</v>
      </c>
      <c r="AF406" s="993">
        <f t="shared" si="441"/>
        <v>0</v>
      </c>
      <c r="AG406" s="1016">
        <f>IF(I406&gt;8,tab!C$157,tab!C$160)</f>
        <v>0.5</v>
      </c>
      <c r="AH406" s="993">
        <f t="shared" si="442"/>
        <v>0</v>
      </c>
      <c r="AI406" s="993">
        <f t="shared" si="443"/>
        <v>0</v>
      </c>
      <c r="AM406" s="39"/>
      <c r="AN406" s="39"/>
    </row>
    <row r="407" spans="3:40" ht="13.7" customHeight="1" x14ac:dyDescent="0.2">
      <c r="C407" s="35"/>
      <c r="D407" s="175" t="str">
        <f t="shared" si="434"/>
        <v/>
      </c>
      <c r="E407" s="175" t="str">
        <f t="shared" si="434"/>
        <v/>
      </c>
      <c r="F407" s="175" t="str">
        <f t="shared" si="434"/>
        <v/>
      </c>
      <c r="G407" s="38" t="str">
        <f t="shared" si="435"/>
        <v/>
      </c>
      <c r="H407" s="176" t="str">
        <f t="shared" si="444"/>
        <v/>
      </c>
      <c r="I407" s="38" t="str">
        <f t="shared" si="445"/>
        <v/>
      </c>
      <c r="J407" s="177" t="str">
        <f t="shared" si="436"/>
        <v/>
      </c>
      <c r="K407" s="178" t="str">
        <f t="shared" si="437"/>
        <v/>
      </c>
      <c r="L407" s="873"/>
      <c r="M407" s="870">
        <f t="shared" ref="M407:N407" si="471">IF(M345="","",M345)</f>
        <v>0</v>
      </c>
      <c r="N407" s="870">
        <f t="shared" si="471"/>
        <v>0</v>
      </c>
      <c r="O407" s="933" t="str">
        <f t="shared" si="447"/>
        <v/>
      </c>
      <c r="P407" s="933"/>
      <c r="Q407" s="933" t="str">
        <f t="shared" si="448"/>
        <v/>
      </c>
      <c r="R407" s="873"/>
      <c r="S407" s="934" t="str">
        <f t="shared" si="438"/>
        <v/>
      </c>
      <c r="T407" s="922" t="str">
        <f t="shared" si="449"/>
        <v/>
      </c>
      <c r="U407" s="1040" t="str">
        <f t="shared" si="450"/>
        <v/>
      </c>
      <c r="V407" s="469"/>
      <c r="Z407" s="1013" t="str">
        <f t="shared" si="439"/>
        <v/>
      </c>
      <c r="AA407" s="1014">
        <f>+tab!$C$156</f>
        <v>0.62</v>
      </c>
      <c r="AB407" s="1015" t="e">
        <f t="shared" si="451"/>
        <v>#VALUE!</v>
      </c>
      <c r="AC407" s="1015" t="e">
        <f t="shared" si="452"/>
        <v>#VALUE!</v>
      </c>
      <c r="AD407" s="1015" t="e">
        <f t="shared" si="453"/>
        <v>#VALUE!</v>
      </c>
      <c r="AE407" s="993" t="e">
        <f t="shared" si="440"/>
        <v>#VALUE!</v>
      </c>
      <c r="AF407" s="993">
        <f t="shared" si="441"/>
        <v>0</v>
      </c>
      <c r="AG407" s="1016">
        <f>IF(I407&gt;8,tab!C$157,tab!C$160)</f>
        <v>0.5</v>
      </c>
      <c r="AH407" s="993">
        <f t="shared" si="442"/>
        <v>0</v>
      </c>
      <c r="AI407" s="993">
        <f t="shared" si="443"/>
        <v>0</v>
      </c>
      <c r="AM407" s="39"/>
      <c r="AN407" s="39"/>
    </row>
    <row r="408" spans="3:40" ht="13.7" customHeight="1" x14ac:dyDescent="0.2">
      <c r="C408" s="35"/>
      <c r="D408" s="175" t="str">
        <f t="shared" ref="D408:F427" si="472">IF(D346=0,"",D346)</f>
        <v/>
      </c>
      <c r="E408" s="175" t="str">
        <f t="shared" si="472"/>
        <v/>
      </c>
      <c r="F408" s="175" t="str">
        <f t="shared" si="472"/>
        <v/>
      </c>
      <c r="G408" s="38" t="str">
        <f t="shared" si="435"/>
        <v/>
      </c>
      <c r="H408" s="176" t="str">
        <f t="shared" si="444"/>
        <v/>
      </c>
      <c r="I408" s="38" t="str">
        <f t="shared" si="445"/>
        <v/>
      </c>
      <c r="J408" s="177" t="str">
        <f t="shared" si="436"/>
        <v/>
      </c>
      <c r="K408" s="178" t="str">
        <f t="shared" ref="K408:K427" si="473">IF(K346="","",K346)</f>
        <v/>
      </c>
      <c r="L408" s="873"/>
      <c r="M408" s="870">
        <f t="shared" ref="M408:N408" si="474">IF(M346="","",M346)</f>
        <v>0</v>
      </c>
      <c r="N408" s="870">
        <f t="shared" si="474"/>
        <v>0</v>
      </c>
      <c r="O408" s="933" t="str">
        <f t="shared" si="447"/>
        <v/>
      </c>
      <c r="P408" s="933"/>
      <c r="Q408" s="933" t="str">
        <f t="shared" si="448"/>
        <v/>
      </c>
      <c r="R408" s="873"/>
      <c r="S408" s="934" t="str">
        <f t="shared" si="438"/>
        <v/>
      </c>
      <c r="T408" s="922" t="str">
        <f t="shared" si="449"/>
        <v/>
      </c>
      <c r="U408" s="1040" t="str">
        <f t="shared" si="450"/>
        <v/>
      </c>
      <c r="V408" s="469"/>
      <c r="Z408" s="1013" t="str">
        <f t="shared" si="439"/>
        <v/>
      </c>
      <c r="AA408" s="1014">
        <f>+tab!$C$156</f>
        <v>0.62</v>
      </c>
      <c r="AB408" s="1015" t="e">
        <f t="shared" si="451"/>
        <v>#VALUE!</v>
      </c>
      <c r="AC408" s="1015" t="e">
        <f t="shared" si="452"/>
        <v>#VALUE!</v>
      </c>
      <c r="AD408" s="1015" t="e">
        <f t="shared" si="453"/>
        <v>#VALUE!</v>
      </c>
      <c r="AE408" s="993" t="e">
        <f t="shared" si="440"/>
        <v>#VALUE!</v>
      </c>
      <c r="AF408" s="993">
        <f t="shared" si="441"/>
        <v>0</v>
      </c>
      <c r="AG408" s="1016">
        <f>IF(I408&gt;8,tab!C$157,tab!C$160)</f>
        <v>0.5</v>
      </c>
      <c r="AH408" s="993">
        <f t="shared" si="442"/>
        <v>0</v>
      </c>
      <c r="AI408" s="993">
        <f t="shared" si="443"/>
        <v>0</v>
      </c>
      <c r="AM408" s="39"/>
      <c r="AN408" s="39"/>
    </row>
    <row r="409" spans="3:40" ht="13.7" customHeight="1" x14ac:dyDescent="0.2">
      <c r="C409" s="35"/>
      <c r="D409" s="175" t="str">
        <f t="shared" si="472"/>
        <v/>
      </c>
      <c r="E409" s="175" t="str">
        <f t="shared" si="472"/>
        <v/>
      </c>
      <c r="F409" s="175" t="str">
        <f t="shared" si="472"/>
        <v/>
      </c>
      <c r="G409" s="38" t="str">
        <f t="shared" si="435"/>
        <v/>
      </c>
      <c r="H409" s="176" t="str">
        <f t="shared" si="444"/>
        <v/>
      </c>
      <c r="I409" s="38" t="str">
        <f t="shared" si="445"/>
        <v/>
      </c>
      <c r="J409" s="177" t="str">
        <f t="shared" si="436"/>
        <v/>
      </c>
      <c r="K409" s="178" t="str">
        <f t="shared" si="473"/>
        <v/>
      </c>
      <c r="L409" s="873"/>
      <c r="M409" s="870">
        <f t="shared" ref="M409:N409" si="475">IF(M347="","",M347)</f>
        <v>0</v>
      </c>
      <c r="N409" s="870">
        <f t="shared" si="475"/>
        <v>0</v>
      </c>
      <c r="O409" s="933" t="str">
        <f t="shared" si="447"/>
        <v/>
      </c>
      <c r="P409" s="933"/>
      <c r="Q409" s="933" t="str">
        <f t="shared" si="448"/>
        <v/>
      </c>
      <c r="R409" s="873"/>
      <c r="S409" s="934" t="str">
        <f t="shared" si="438"/>
        <v/>
      </c>
      <c r="T409" s="922" t="str">
        <f t="shared" si="449"/>
        <v/>
      </c>
      <c r="U409" s="1040" t="str">
        <f t="shared" si="450"/>
        <v/>
      </c>
      <c r="V409" s="469"/>
      <c r="Z409" s="1013" t="str">
        <f t="shared" si="439"/>
        <v/>
      </c>
      <c r="AA409" s="1014">
        <f>+tab!$C$156</f>
        <v>0.62</v>
      </c>
      <c r="AB409" s="1015" t="e">
        <f t="shared" si="451"/>
        <v>#VALUE!</v>
      </c>
      <c r="AC409" s="1015" t="e">
        <f t="shared" si="452"/>
        <v>#VALUE!</v>
      </c>
      <c r="AD409" s="1015" t="e">
        <f t="shared" si="453"/>
        <v>#VALUE!</v>
      </c>
      <c r="AE409" s="993" t="e">
        <f t="shared" si="440"/>
        <v>#VALUE!</v>
      </c>
      <c r="AF409" s="993">
        <f t="shared" si="441"/>
        <v>0</v>
      </c>
      <c r="AG409" s="1016">
        <f>IF(I409&gt;8,tab!C$157,tab!C$160)</f>
        <v>0.5</v>
      </c>
      <c r="AH409" s="993">
        <f t="shared" si="442"/>
        <v>0</v>
      </c>
      <c r="AI409" s="993">
        <f t="shared" si="443"/>
        <v>0</v>
      </c>
      <c r="AM409" s="39"/>
      <c r="AN409" s="39"/>
    </row>
    <row r="410" spans="3:40" ht="13.7" customHeight="1" x14ac:dyDescent="0.2">
      <c r="C410" s="35"/>
      <c r="D410" s="175" t="str">
        <f t="shared" si="472"/>
        <v/>
      </c>
      <c r="E410" s="175" t="str">
        <f t="shared" si="472"/>
        <v/>
      </c>
      <c r="F410" s="175" t="str">
        <f t="shared" si="472"/>
        <v/>
      </c>
      <c r="G410" s="38" t="str">
        <f t="shared" si="435"/>
        <v/>
      </c>
      <c r="H410" s="176" t="str">
        <f t="shared" si="444"/>
        <v/>
      </c>
      <c r="I410" s="38" t="str">
        <f t="shared" si="445"/>
        <v/>
      </c>
      <c r="J410" s="177" t="str">
        <f t="shared" si="436"/>
        <v/>
      </c>
      <c r="K410" s="178" t="str">
        <f t="shared" si="473"/>
        <v/>
      </c>
      <c r="L410" s="873"/>
      <c r="M410" s="870">
        <f t="shared" ref="M410:N410" si="476">IF(M348="","",M348)</f>
        <v>0</v>
      </c>
      <c r="N410" s="870">
        <f t="shared" si="476"/>
        <v>0</v>
      </c>
      <c r="O410" s="933" t="str">
        <f t="shared" si="447"/>
        <v/>
      </c>
      <c r="P410" s="933"/>
      <c r="Q410" s="933" t="str">
        <f t="shared" si="448"/>
        <v/>
      </c>
      <c r="R410" s="873"/>
      <c r="S410" s="934" t="str">
        <f t="shared" si="438"/>
        <v/>
      </c>
      <c r="T410" s="922" t="str">
        <f t="shared" si="449"/>
        <v/>
      </c>
      <c r="U410" s="1040" t="str">
        <f t="shared" si="450"/>
        <v/>
      </c>
      <c r="V410" s="469"/>
      <c r="Z410" s="1013" t="str">
        <f t="shared" si="439"/>
        <v/>
      </c>
      <c r="AA410" s="1014">
        <f>+tab!$C$156</f>
        <v>0.62</v>
      </c>
      <c r="AB410" s="1015" t="e">
        <f t="shared" si="451"/>
        <v>#VALUE!</v>
      </c>
      <c r="AC410" s="1015" t="e">
        <f t="shared" si="452"/>
        <v>#VALUE!</v>
      </c>
      <c r="AD410" s="1015" t="e">
        <f t="shared" si="453"/>
        <v>#VALUE!</v>
      </c>
      <c r="AE410" s="993" t="e">
        <f t="shared" si="440"/>
        <v>#VALUE!</v>
      </c>
      <c r="AF410" s="993">
        <f t="shared" si="441"/>
        <v>0</v>
      </c>
      <c r="AG410" s="1016">
        <f>IF(I410&gt;8,tab!C$157,tab!C$160)</f>
        <v>0.5</v>
      </c>
      <c r="AH410" s="993">
        <f t="shared" si="442"/>
        <v>0</v>
      </c>
      <c r="AI410" s="993">
        <f t="shared" si="443"/>
        <v>0</v>
      </c>
      <c r="AM410" s="39"/>
      <c r="AN410" s="39"/>
    </row>
    <row r="411" spans="3:40" ht="13.7" customHeight="1" x14ac:dyDescent="0.2">
      <c r="C411" s="35"/>
      <c r="D411" s="175" t="str">
        <f t="shared" si="472"/>
        <v/>
      </c>
      <c r="E411" s="175" t="str">
        <f t="shared" si="472"/>
        <v/>
      </c>
      <c r="F411" s="175" t="str">
        <f t="shared" si="472"/>
        <v/>
      </c>
      <c r="G411" s="38" t="str">
        <f t="shared" si="435"/>
        <v/>
      </c>
      <c r="H411" s="176" t="str">
        <f t="shared" si="444"/>
        <v/>
      </c>
      <c r="I411" s="38" t="str">
        <f t="shared" si="445"/>
        <v/>
      </c>
      <c r="J411" s="177" t="str">
        <f t="shared" si="436"/>
        <v/>
      </c>
      <c r="K411" s="178" t="str">
        <f t="shared" si="473"/>
        <v/>
      </c>
      <c r="L411" s="873"/>
      <c r="M411" s="870">
        <f t="shared" ref="M411:N411" si="477">IF(M349="","",M349)</f>
        <v>0</v>
      </c>
      <c r="N411" s="870">
        <f t="shared" si="477"/>
        <v>0</v>
      </c>
      <c r="O411" s="933" t="str">
        <f t="shared" si="447"/>
        <v/>
      </c>
      <c r="P411" s="933"/>
      <c r="Q411" s="933" t="str">
        <f t="shared" si="448"/>
        <v/>
      </c>
      <c r="R411" s="873"/>
      <c r="S411" s="934" t="str">
        <f t="shared" si="438"/>
        <v/>
      </c>
      <c r="T411" s="922" t="str">
        <f t="shared" si="449"/>
        <v/>
      </c>
      <c r="U411" s="1040" t="str">
        <f t="shared" si="450"/>
        <v/>
      </c>
      <c r="V411" s="469"/>
      <c r="Z411" s="1013" t="str">
        <f t="shared" si="439"/>
        <v/>
      </c>
      <c r="AA411" s="1014">
        <f>+tab!$C$156</f>
        <v>0.62</v>
      </c>
      <c r="AB411" s="1015" t="e">
        <f t="shared" si="451"/>
        <v>#VALUE!</v>
      </c>
      <c r="AC411" s="1015" t="e">
        <f t="shared" si="452"/>
        <v>#VALUE!</v>
      </c>
      <c r="AD411" s="1015" t="e">
        <f t="shared" si="453"/>
        <v>#VALUE!</v>
      </c>
      <c r="AE411" s="993" t="e">
        <f t="shared" si="440"/>
        <v>#VALUE!</v>
      </c>
      <c r="AF411" s="993">
        <f t="shared" si="441"/>
        <v>0</v>
      </c>
      <c r="AG411" s="1016">
        <f>IF(I411&gt;8,tab!C$157,tab!C$160)</f>
        <v>0.5</v>
      </c>
      <c r="AH411" s="993">
        <f t="shared" si="442"/>
        <v>0</v>
      </c>
      <c r="AI411" s="993">
        <f t="shared" si="443"/>
        <v>0</v>
      </c>
      <c r="AM411" s="39"/>
      <c r="AN411" s="39"/>
    </row>
    <row r="412" spans="3:40" ht="13.7" customHeight="1" x14ac:dyDescent="0.2">
      <c r="C412" s="35"/>
      <c r="D412" s="175" t="str">
        <f t="shared" si="472"/>
        <v/>
      </c>
      <c r="E412" s="175" t="str">
        <f t="shared" si="472"/>
        <v/>
      </c>
      <c r="F412" s="175" t="str">
        <f t="shared" si="472"/>
        <v/>
      </c>
      <c r="G412" s="38" t="str">
        <f t="shared" si="435"/>
        <v/>
      </c>
      <c r="H412" s="176" t="str">
        <f t="shared" si="444"/>
        <v/>
      </c>
      <c r="I412" s="38" t="str">
        <f t="shared" si="445"/>
        <v/>
      </c>
      <c r="J412" s="177" t="str">
        <f t="shared" si="436"/>
        <v/>
      </c>
      <c r="K412" s="178" t="str">
        <f t="shared" si="473"/>
        <v/>
      </c>
      <c r="L412" s="873"/>
      <c r="M412" s="870">
        <f t="shared" ref="M412:N412" si="478">IF(M350="","",M350)</f>
        <v>0</v>
      </c>
      <c r="N412" s="870">
        <f t="shared" si="478"/>
        <v>0</v>
      </c>
      <c r="O412" s="933" t="str">
        <f t="shared" si="447"/>
        <v/>
      </c>
      <c r="P412" s="933"/>
      <c r="Q412" s="933" t="str">
        <f t="shared" si="448"/>
        <v/>
      </c>
      <c r="R412" s="873"/>
      <c r="S412" s="934" t="str">
        <f t="shared" si="438"/>
        <v/>
      </c>
      <c r="T412" s="922" t="str">
        <f t="shared" si="449"/>
        <v/>
      </c>
      <c r="U412" s="1040" t="str">
        <f t="shared" si="450"/>
        <v/>
      </c>
      <c r="V412" s="469"/>
      <c r="Z412" s="1013" t="str">
        <f t="shared" si="439"/>
        <v/>
      </c>
      <c r="AA412" s="1014">
        <f>+tab!$C$156</f>
        <v>0.62</v>
      </c>
      <c r="AB412" s="1015" t="e">
        <f t="shared" si="451"/>
        <v>#VALUE!</v>
      </c>
      <c r="AC412" s="1015" t="e">
        <f t="shared" si="452"/>
        <v>#VALUE!</v>
      </c>
      <c r="AD412" s="1015" t="e">
        <f t="shared" si="453"/>
        <v>#VALUE!</v>
      </c>
      <c r="AE412" s="993" t="e">
        <f t="shared" si="440"/>
        <v>#VALUE!</v>
      </c>
      <c r="AF412" s="993">
        <f t="shared" si="441"/>
        <v>0</v>
      </c>
      <c r="AG412" s="1016">
        <f>IF(I412&gt;8,tab!C$157,tab!C$160)</f>
        <v>0.5</v>
      </c>
      <c r="AH412" s="993">
        <f t="shared" si="442"/>
        <v>0</v>
      </c>
      <c r="AI412" s="993">
        <f t="shared" si="443"/>
        <v>0</v>
      </c>
      <c r="AM412" s="39"/>
      <c r="AN412" s="39"/>
    </row>
    <row r="413" spans="3:40" ht="13.7" customHeight="1" x14ac:dyDescent="0.2">
      <c r="C413" s="35"/>
      <c r="D413" s="175" t="str">
        <f t="shared" si="472"/>
        <v/>
      </c>
      <c r="E413" s="175" t="str">
        <f t="shared" si="472"/>
        <v/>
      </c>
      <c r="F413" s="175" t="str">
        <f t="shared" si="472"/>
        <v/>
      </c>
      <c r="G413" s="38" t="str">
        <f t="shared" si="435"/>
        <v/>
      </c>
      <c r="H413" s="176" t="str">
        <f t="shared" si="444"/>
        <v/>
      </c>
      <c r="I413" s="38" t="str">
        <f t="shared" si="445"/>
        <v/>
      </c>
      <c r="J413" s="177" t="str">
        <f t="shared" si="436"/>
        <v/>
      </c>
      <c r="K413" s="178" t="str">
        <f t="shared" si="473"/>
        <v/>
      </c>
      <c r="L413" s="873"/>
      <c r="M413" s="870">
        <f t="shared" ref="M413:N413" si="479">IF(M351="","",M351)</f>
        <v>0</v>
      </c>
      <c r="N413" s="870">
        <f t="shared" si="479"/>
        <v>0</v>
      </c>
      <c r="O413" s="933" t="str">
        <f t="shared" si="447"/>
        <v/>
      </c>
      <c r="P413" s="933"/>
      <c r="Q413" s="933" t="str">
        <f t="shared" si="448"/>
        <v/>
      </c>
      <c r="R413" s="873"/>
      <c r="S413" s="934" t="str">
        <f t="shared" si="438"/>
        <v/>
      </c>
      <c r="T413" s="922" t="str">
        <f t="shared" si="449"/>
        <v/>
      </c>
      <c r="U413" s="1040" t="str">
        <f t="shared" si="450"/>
        <v/>
      </c>
      <c r="V413" s="469"/>
      <c r="Z413" s="1013" t="str">
        <f t="shared" si="439"/>
        <v/>
      </c>
      <c r="AA413" s="1014">
        <f>+tab!$C$156</f>
        <v>0.62</v>
      </c>
      <c r="AB413" s="1015" t="e">
        <f t="shared" si="451"/>
        <v>#VALUE!</v>
      </c>
      <c r="AC413" s="1015" t="e">
        <f t="shared" si="452"/>
        <v>#VALUE!</v>
      </c>
      <c r="AD413" s="1015" t="e">
        <f t="shared" si="453"/>
        <v>#VALUE!</v>
      </c>
      <c r="AE413" s="993" t="e">
        <f t="shared" si="440"/>
        <v>#VALUE!</v>
      </c>
      <c r="AF413" s="993">
        <f t="shared" si="441"/>
        <v>0</v>
      </c>
      <c r="AG413" s="1016">
        <f>IF(I413&gt;8,tab!C$157,tab!C$160)</f>
        <v>0.5</v>
      </c>
      <c r="AH413" s="993">
        <f t="shared" si="442"/>
        <v>0</v>
      </c>
      <c r="AI413" s="993">
        <f t="shared" si="443"/>
        <v>0</v>
      </c>
      <c r="AM413" s="39"/>
      <c r="AN413" s="39"/>
    </row>
    <row r="414" spans="3:40" ht="13.7" customHeight="1" x14ac:dyDescent="0.2">
      <c r="C414" s="35"/>
      <c r="D414" s="175" t="str">
        <f t="shared" si="472"/>
        <v/>
      </c>
      <c r="E414" s="175" t="str">
        <f t="shared" si="472"/>
        <v/>
      </c>
      <c r="F414" s="175" t="str">
        <f t="shared" si="472"/>
        <v/>
      </c>
      <c r="G414" s="38" t="str">
        <f t="shared" si="435"/>
        <v/>
      </c>
      <c r="H414" s="176" t="str">
        <f t="shared" si="444"/>
        <v/>
      </c>
      <c r="I414" s="38" t="str">
        <f t="shared" si="445"/>
        <v/>
      </c>
      <c r="J414" s="177" t="str">
        <f t="shared" si="436"/>
        <v/>
      </c>
      <c r="K414" s="178" t="str">
        <f t="shared" si="473"/>
        <v/>
      </c>
      <c r="L414" s="873"/>
      <c r="M414" s="870">
        <f t="shared" ref="M414:N414" si="480">IF(M352="","",M352)</f>
        <v>0</v>
      </c>
      <c r="N414" s="870">
        <f t="shared" si="480"/>
        <v>0</v>
      </c>
      <c r="O414" s="933" t="str">
        <f t="shared" si="447"/>
        <v/>
      </c>
      <c r="P414" s="933"/>
      <c r="Q414" s="933" t="str">
        <f t="shared" si="448"/>
        <v/>
      </c>
      <c r="R414" s="873"/>
      <c r="S414" s="934" t="str">
        <f t="shared" si="438"/>
        <v/>
      </c>
      <c r="T414" s="922" t="str">
        <f t="shared" si="449"/>
        <v/>
      </c>
      <c r="U414" s="1040" t="str">
        <f t="shared" si="450"/>
        <v/>
      </c>
      <c r="V414" s="469"/>
      <c r="Z414" s="1013" t="str">
        <f t="shared" si="439"/>
        <v/>
      </c>
      <c r="AA414" s="1014">
        <f>+tab!$C$156</f>
        <v>0.62</v>
      </c>
      <c r="AB414" s="1015" t="e">
        <f t="shared" si="451"/>
        <v>#VALUE!</v>
      </c>
      <c r="AC414" s="1015" t="e">
        <f t="shared" si="452"/>
        <v>#VALUE!</v>
      </c>
      <c r="AD414" s="1015" t="e">
        <f t="shared" si="453"/>
        <v>#VALUE!</v>
      </c>
      <c r="AE414" s="993" t="e">
        <f t="shared" si="440"/>
        <v>#VALUE!</v>
      </c>
      <c r="AF414" s="993">
        <f t="shared" si="441"/>
        <v>0</v>
      </c>
      <c r="AG414" s="1016">
        <f>IF(I414&gt;8,tab!C$157,tab!C$160)</f>
        <v>0.5</v>
      </c>
      <c r="AH414" s="993">
        <f t="shared" si="442"/>
        <v>0</v>
      </c>
      <c r="AI414" s="993">
        <f t="shared" si="443"/>
        <v>0</v>
      </c>
      <c r="AM414" s="39"/>
      <c r="AN414" s="39"/>
    </row>
    <row r="415" spans="3:40" ht="13.7" customHeight="1" x14ac:dyDescent="0.2">
      <c r="C415" s="35"/>
      <c r="D415" s="175" t="str">
        <f t="shared" si="472"/>
        <v/>
      </c>
      <c r="E415" s="175" t="str">
        <f t="shared" si="472"/>
        <v/>
      </c>
      <c r="F415" s="175" t="str">
        <f t="shared" si="472"/>
        <v/>
      </c>
      <c r="G415" s="38" t="str">
        <f t="shared" si="435"/>
        <v/>
      </c>
      <c r="H415" s="176" t="str">
        <f t="shared" si="444"/>
        <v/>
      </c>
      <c r="I415" s="38" t="str">
        <f t="shared" si="445"/>
        <v/>
      </c>
      <c r="J415" s="177" t="str">
        <f t="shared" si="436"/>
        <v/>
      </c>
      <c r="K415" s="178" t="str">
        <f t="shared" si="473"/>
        <v/>
      </c>
      <c r="L415" s="873"/>
      <c r="M415" s="870">
        <f t="shared" ref="M415:N415" si="481">IF(M353="","",M353)</f>
        <v>0</v>
      </c>
      <c r="N415" s="870">
        <f t="shared" si="481"/>
        <v>0</v>
      </c>
      <c r="O415" s="933" t="str">
        <f t="shared" si="447"/>
        <v/>
      </c>
      <c r="P415" s="933"/>
      <c r="Q415" s="933" t="str">
        <f t="shared" si="448"/>
        <v/>
      </c>
      <c r="R415" s="873"/>
      <c r="S415" s="934" t="str">
        <f t="shared" si="438"/>
        <v/>
      </c>
      <c r="T415" s="922" t="str">
        <f t="shared" si="449"/>
        <v/>
      </c>
      <c r="U415" s="1040" t="str">
        <f t="shared" si="450"/>
        <v/>
      </c>
      <c r="V415" s="469"/>
      <c r="Z415" s="1013" t="str">
        <f t="shared" si="439"/>
        <v/>
      </c>
      <c r="AA415" s="1014">
        <f>+tab!$C$156</f>
        <v>0.62</v>
      </c>
      <c r="AB415" s="1015" t="e">
        <f t="shared" si="451"/>
        <v>#VALUE!</v>
      </c>
      <c r="AC415" s="1015" t="e">
        <f t="shared" si="452"/>
        <v>#VALUE!</v>
      </c>
      <c r="AD415" s="1015" t="e">
        <f t="shared" si="453"/>
        <v>#VALUE!</v>
      </c>
      <c r="AE415" s="993" t="e">
        <f t="shared" si="440"/>
        <v>#VALUE!</v>
      </c>
      <c r="AF415" s="993">
        <f t="shared" si="441"/>
        <v>0</v>
      </c>
      <c r="AG415" s="1016">
        <f>IF(I415&gt;8,tab!C$157,tab!C$160)</f>
        <v>0.5</v>
      </c>
      <c r="AH415" s="993">
        <f t="shared" si="442"/>
        <v>0</v>
      </c>
      <c r="AI415" s="993">
        <f t="shared" si="443"/>
        <v>0</v>
      </c>
      <c r="AM415" s="39"/>
      <c r="AN415" s="39"/>
    </row>
    <row r="416" spans="3:40" ht="13.7" customHeight="1" x14ac:dyDescent="0.2">
      <c r="C416" s="35"/>
      <c r="D416" s="175" t="str">
        <f t="shared" si="472"/>
        <v/>
      </c>
      <c r="E416" s="175" t="str">
        <f t="shared" si="472"/>
        <v/>
      </c>
      <c r="F416" s="175" t="str">
        <f t="shared" si="472"/>
        <v/>
      </c>
      <c r="G416" s="38" t="str">
        <f t="shared" si="435"/>
        <v/>
      </c>
      <c r="H416" s="176" t="str">
        <f t="shared" si="444"/>
        <v/>
      </c>
      <c r="I416" s="38" t="str">
        <f t="shared" si="445"/>
        <v/>
      </c>
      <c r="J416" s="177" t="str">
        <f t="shared" si="436"/>
        <v/>
      </c>
      <c r="K416" s="178" t="str">
        <f t="shared" si="473"/>
        <v/>
      </c>
      <c r="L416" s="873"/>
      <c r="M416" s="870">
        <f t="shared" ref="M416:N416" si="482">IF(M354="","",M354)</f>
        <v>0</v>
      </c>
      <c r="N416" s="870">
        <f t="shared" si="482"/>
        <v>0</v>
      </c>
      <c r="O416" s="933" t="str">
        <f t="shared" si="447"/>
        <v/>
      </c>
      <c r="P416" s="933"/>
      <c r="Q416" s="933" t="str">
        <f t="shared" si="448"/>
        <v/>
      </c>
      <c r="R416" s="873"/>
      <c r="S416" s="934" t="str">
        <f t="shared" si="438"/>
        <v/>
      </c>
      <c r="T416" s="922" t="str">
        <f t="shared" si="449"/>
        <v/>
      </c>
      <c r="U416" s="1040" t="str">
        <f t="shared" si="450"/>
        <v/>
      </c>
      <c r="V416" s="469"/>
      <c r="Z416" s="1013" t="str">
        <f t="shared" si="439"/>
        <v/>
      </c>
      <c r="AA416" s="1014">
        <f>+tab!$C$156</f>
        <v>0.62</v>
      </c>
      <c r="AB416" s="1015" t="e">
        <f t="shared" si="451"/>
        <v>#VALUE!</v>
      </c>
      <c r="AC416" s="1015" t="e">
        <f t="shared" si="452"/>
        <v>#VALUE!</v>
      </c>
      <c r="AD416" s="1015" t="e">
        <f t="shared" si="453"/>
        <v>#VALUE!</v>
      </c>
      <c r="AE416" s="993" t="e">
        <f t="shared" si="440"/>
        <v>#VALUE!</v>
      </c>
      <c r="AF416" s="993">
        <f t="shared" si="441"/>
        <v>0</v>
      </c>
      <c r="AG416" s="1016">
        <f>IF(I416&gt;8,tab!C$157,tab!C$160)</f>
        <v>0.5</v>
      </c>
      <c r="AH416" s="993">
        <f t="shared" si="442"/>
        <v>0</v>
      </c>
      <c r="AI416" s="993">
        <f t="shared" si="443"/>
        <v>0</v>
      </c>
      <c r="AM416" s="39"/>
      <c r="AN416" s="39"/>
    </row>
    <row r="417" spans="3:40" ht="13.7" customHeight="1" x14ac:dyDescent="0.2">
      <c r="C417" s="35"/>
      <c r="D417" s="175" t="str">
        <f t="shared" si="472"/>
        <v/>
      </c>
      <c r="E417" s="175" t="str">
        <f t="shared" si="472"/>
        <v/>
      </c>
      <c r="F417" s="175" t="str">
        <f t="shared" si="472"/>
        <v/>
      </c>
      <c r="G417" s="38" t="str">
        <f t="shared" si="435"/>
        <v/>
      </c>
      <c r="H417" s="176" t="str">
        <f t="shared" si="444"/>
        <v/>
      </c>
      <c r="I417" s="38" t="str">
        <f t="shared" si="445"/>
        <v/>
      </c>
      <c r="J417" s="177" t="str">
        <f t="shared" si="436"/>
        <v/>
      </c>
      <c r="K417" s="178" t="str">
        <f t="shared" si="473"/>
        <v/>
      </c>
      <c r="L417" s="873"/>
      <c r="M417" s="870">
        <f t="shared" ref="M417:N417" si="483">IF(M355="","",M355)</f>
        <v>0</v>
      </c>
      <c r="N417" s="870">
        <f t="shared" si="483"/>
        <v>0</v>
      </c>
      <c r="O417" s="933" t="str">
        <f t="shared" si="447"/>
        <v/>
      </c>
      <c r="P417" s="933"/>
      <c r="Q417" s="933" t="str">
        <f t="shared" si="448"/>
        <v/>
      </c>
      <c r="R417" s="873"/>
      <c r="S417" s="934" t="str">
        <f t="shared" si="438"/>
        <v/>
      </c>
      <c r="T417" s="922" t="str">
        <f t="shared" si="449"/>
        <v/>
      </c>
      <c r="U417" s="1040" t="str">
        <f t="shared" si="450"/>
        <v/>
      </c>
      <c r="V417" s="469"/>
      <c r="Z417" s="1013" t="str">
        <f t="shared" si="439"/>
        <v/>
      </c>
      <c r="AA417" s="1014">
        <f>+tab!$C$156</f>
        <v>0.62</v>
      </c>
      <c r="AB417" s="1015" t="e">
        <f t="shared" si="451"/>
        <v>#VALUE!</v>
      </c>
      <c r="AC417" s="1015" t="e">
        <f t="shared" si="452"/>
        <v>#VALUE!</v>
      </c>
      <c r="AD417" s="1015" t="e">
        <f t="shared" si="453"/>
        <v>#VALUE!</v>
      </c>
      <c r="AE417" s="993" t="e">
        <f t="shared" si="440"/>
        <v>#VALUE!</v>
      </c>
      <c r="AF417" s="993">
        <f t="shared" si="441"/>
        <v>0</v>
      </c>
      <c r="AG417" s="1016">
        <f>IF(I417&gt;8,tab!C$157,tab!C$160)</f>
        <v>0.5</v>
      </c>
      <c r="AH417" s="993">
        <f t="shared" si="442"/>
        <v>0</v>
      </c>
      <c r="AI417" s="993">
        <f t="shared" si="443"/>
        <v>0</v>
      </c>
      <c r="AM417" s="39"/>
      <c r="AN417" s="39"/>
    </row>
    <row r="418" spans="3:40" ht="13.7" customHeight="1" x14ac:dyDescent="0.2">
      <c r="C418" s="35"/>
      <c r="D418" s="175" t="str">
        <f t="shared" si="472"/>
        <v/>
      </c>
      <c r="E418" s="175" t="str">
        <f t="shared" si="472"/>
        <v/>
      </c>
      <c r="F418" s="175" t="str">
        <f t="shared" si="472"/>
        <v/>
      </c>
      <c r="G418" s="38" t="str">
        <f t="shared" si="435"/>
        <v/>
      </c>
      <c r="H418" s="176" t="str">
        <f t="shared" si="444"/>
        <v/>
      </c>
      <c r="I418" s="38" t="str">
        <f t="shared" si="445"/>
        <v/>
      </c>
      <c r="J418" s="177" t="str">
        <f t="shared" si="436"/>
        <v/>
      </c>
      <c r="K418" s="178" t="str">
        <f t="shared" si="473"/>
        <v/>
      </c>
      <c r="L418" s="873"/>
      <c r="M418" s="870">
        <f t="shared" ref="M418:N418" si="484">IF(M356="","",M356)</f>
        <v>0</v>
      </c>
      <c r="N418" s="870">
        <f t="shared" si="484"/>
        <v>0</v>
      </c>
      <c r="O418" s="933" t="str">
        <f t="shared" si="447"/>
        <v/>
      </c>
      <c r="P418" s="933"/>
      <c r="Q418" s="933" t="str">
        <f t="shared" si="448"/>
        <v/>
      </c>
      <c r="R418" s="873"/>
      <c r="S418" s="934" t="str">
        <f t="shared" si="438"/>
        <v/>
      </c>
      <c r="T418" s="922" t="str">
        <f t="shared" si="449"/>
        <v/>
      </c>
      <c r="U418" s="1040" t="str">
        <f t="shared" si="450"/>
        <v/>
      </c>
      <c r="V418" s="469"/>
      <c r="Z418" s="1013" t="str">
        <f t="shared" si="439"/>
        <v/>
      </c>
      <c r="AA418" s="1014">
        <f>+tab!$C$156</f>
        <v>0.62</v>
      </c>
      <c r="AB418" s="1015" t="e">
        <f t="shared" si="451"/>
        <v>#VALUE!</v>
      </c>
      <c r="AC418" s="1015" t="e">
        <f t="shared" si="452"/>
        <v>#VALUE!</v>
      </c>
      <c r="AD418" s="1015" t="e">
        <f t="shared" si="453"/>
        <v>#VALUE!</v>
      </c>
      <c r="AE418" s="993" t="e">
        <f t="shared" si="440"/>
        <v>#VALUE!</v>
      </c>
      <c r="AF418" s="993">
        <f t="shared" si="441"/>
        <v>0</v>
      </c>
      <c r="AG418" s="1016">
        <f>IF(I418&gt;8,tab!C$157,tab!C$160)</f>
        <v>0.5</v>
      </c>
      <c r="AH418" s="993">
        <f t="shared" si="442"/>
        <v>0</v>
      </c>
      <c r="AI418" s="993">
        <f t="shared" si="443"/>
        <v>0</v>
      </c>
      <c r="AM418" s="39"/>
      <c r="AN418" s="39"/>
    </row>
    <row r="419" spans="3:40" ht="13.7" customHeight="1" x14ac:dyDescent="0.2">
      <c r="C419" s="35"/>
      <c r="D419" s="175" t="str">
        <f t="shared" si="472"/>
        <v/>
      </c>
      <c r="E419" s="175" t="str">
        <f t="shared" si="472"/>
        <v/>
      </c>
      <c r="F419" s="175" t="str">
        <f t="shared" si="472"/>
        <v/>
      </c>
      <c r="G419" s="38" t="str">
        <f t="shared" si="435"/>
        <v/>
      </c>
      <c r="H419" s="176" t="str">
        <f t="shared" si="444"/>
        <v/>
      </c>
      <c r="I419" s="38" t="str">
        <f t="shared" si="445"/>
        <v/>
      </c>
      <c r="J419" s="177" t="str">
        <f t="shared" si="436"/>
        <v/>
      </c>
      <c r="K419" s="178" t="str">
        <f t="shared" si="473"/>
        <v/>
      </c>
      <c r="L419" s="873"/>
      <c r="M419" s="870">
        <f t="shared" ref="M419:N419" si="485">IF(M357="","",M357)</f>
        <v>0</v>
      </c>
      <c r="N419" s="870">
        <f t="shared" si="485"/>
        <v>0</v>
      </c>
      <c r="O419" s="933" t="str">
        <f t="shared" si="447"/>
        <v/>
      </c>
      <c r="P419" s="933"/>
      <c r="Q419" s="933" t="str">
        <f t="shared" si="448"/>
        <v/>
      </c>
      <c r="R419" s="873"/>
      <c r="S419" s="934" t="str">
        <f t="shared" si="438"/>
        <v/>
      </c>
      <c r="T419" s="922" t="str">
        <f t="shared" si="449"/>
        <v/>
      </c>
      <c r="U419" s="1040" t="str">
        <f t="shared" si="450"/>
        <v/>
      </c>
      <c r="V419" s="469"/>
      <c r="Z419" s="1013" t="str">
        <f t="shared" si="439"/>
        <v/>
      </c>
      <c r="AA419" s="1014">
        <f>+tab!$C$156</f>
        <v>0.62</v>
      </c>
      <c r="AB419" s="1015" t="e">
        <f t="shared" si="451"/>
        <v>#VALUE!</v>
      </c>
      <c r="AC419" s="1015" t="e">
        <f t="shared" si="452"/>
        <v>#VALUE!</v>
      </c>
      <c r="AD419" s="1015" t="e">
        <f t="shared" si="453"/>
        <v>#VALUE!</v>
      </c>
      <c r="AE419" s="993" t="e">
        <f t="shared" si="440"/>
        <v>#VALUE!</v>
      </c>
      <c r="AF419" s="993">
        <f t="shared" si="441"/>
        <v>0</v>
      </c>
      <c r="AG419" s="1016">
        <f>IF(I419&gt;8,tab!C$157,tab!C$160)</f>
        <v>0.5</v>
      </c>
      <c r="AH419" s="993">
        <f t="shared" si="442"/>
        <v>0</v>
      </c>
      <c r="AI419" s="993">
        <f t="shared" si="443"/>
        <v>0</v>
      </c>
      <c r="AM419" s="39"/>
      <c r="AN419" s="39"/>
    </row>
    <row r="420" spans="3:40" ht="13.7" customHeight="1" x14ac:dyDescent="0.2">
      <c r="C420" s="35"/>
      <c r="D420" s="175" t="str">
        <f t="shared" si="472"/>
        <v/>
      </c>
      <c r="E420" s="175" t="str">
        <f t="shared" si="472"/>
        <v/>
      </c>
      <c r="F420" s="175" t="str">
        <f t="shared" si="472"/>
        <v/>
      </c>
      <c r="G420" s="38" t="str">
        <f t="shared" si="435"/>
        <v/>
      </c>
      <c r="H420" s="176" t="str">
        <f t="shared" si="444"/>
        <v/>
      </c>
      <c r="I420" s="38" t="str">
        <f t="shared" si="445"/>
        <v/>
      </c>
      <c r="J420" s="177" t="str">
        <f t="shared" si="436"/>
        <v/>
      </c>
      <c r="K420" s="178" t="str">
        <f t="shared" si="473"/>
        <v/>
      </c>
      <c r="L420" s="873"/>
      <c r="M420" s="870">
        <f t="shared" ref="M420:N420" si="486">IF(M358="","",M358)</f>
        <v>0</v>
      </c>
      <c r="N420" s="870">
        <f t="shared" si="486"/>
        <v>0</v>
      </c>
      <c r="O420" s="933" t="str">
        <f t="shared" si="447"/>
        <v/>
      </c>
      <c r="P420" s="933"/>
      <c r="Q420" s="933" t="str">
        <f t="shared" si="448"/>
        <v/>
      </c>
      <c r="R420" s="873"/>
      <c r="S420" s="934" t="str">
        <f t="shared" ref="S420:S437" si="487">IF(K420="","",(1659*K420-Q420)*AC420)</f>
        <v/>
      </c>
      <c r="T420" s="922" t="str">
        <f t="shared" si="449"/>
        <v/>
      </c>
      <c r="U420" s="1040" t="str">
        <f t="shared" si="450"/>
        <v/>
      </c>
      <c r="V420" s="469"/>
      <c r="Z420" s="1013" t="str">
        <f t="shared" ref="Z420:Z437" si="488">IF(I420="","",VLOOKUP(I420,Schaal2014,J420+1,FALSE))</f>
        <v/>
      </c>
      <c r="AA420" s="1014">
        <f>+tab!$C$156</f>
        <v>0.62</v>
      </c>
      <c r="AB420" s="1015" t="e">
        <f t="shared" si="451"/>
        <v>#VALUE!</v>
      </c>
      <c r="AC420" s="1015" t="e">
        <f t="shared" si="452"/>
        <v>#VALUE!</v>
      </c>
      <c r="AD420" s="1015" t="e">
        <f t="shared" si="453"/>
        <v>#VALUE!</v>
      </c>
      <c r="AE420" s="993" t="e">
        <f t="shared" ref="AE420:AE437" si="489">O420+P420</f>
        <v>#VALUE!</v>
      </c>
      <c r="AF420" s="993">
        <f t="shared" ref="AF420:AF437" si="490">M420+N420</f>
        <v>0</v>
      </c>
      <c r="AG420" s="1016">
        <f>IF(I420&gt;8,tab!C$157,tab!C$160)</f>
        <v>0.5</v>
      </c>
      <c r="AH420" s="993">
        <f t="shared" ref="AH420:AH437" si="491">IF(G420&lt;25,0,IF(G420=25,25,IF(G420&lt;40,0,IF(G420=40,40,IF(G420&gt;=40,0)))))</f>
        <v>0</v>
      </c>
      <c r="AI420" s="993">
        <f t="shared" ref="AI420:AI437" si="492">IF(AH420=25,Z420*1.08*K420/2,IF(AH420=40,Z420*1.08*K420,IF(AH420=0,0)))</f>
        <v>0</v>
      </c>
      <c r="AM420" s="39"/>
      <c r="AN420" s="39"/>
    </row>
    <row r="421" spans="3:40" ht="13.7" customHeight="1" x14ac:dyDescent="0.2">
      <c r="C421" s="35"/>
      <c r="D421" s="175" t="str">
        <f t="shared" si="472"/>
        <v/>
      </c>
      <c r="E421" s="175" t="str">
        <f t="shared" si="472"/>
        <v/>
      </c>
      <c r="F421" s="175" t="str">
        <f t="shared" si="472"/>
        <v/>
      </c>
      <c r="G421" s="38" t="str">
        <f t="shared" si="435"/>
        <v/>
      </c>
      <c r="H421" s="176" t="str">
        <f t="shared" si="444"/>
        <v/>
      </c>
      <c r="I421" s="38" t="str">
        <f t="shared" si="445"/>
        <v/>
      </c>
      <c r="J421" s="177" t="str">
        <f t="shared" si="436"/>
        <v/>
      </c>
      <c r="K421" s="178" t="str">
        <f t="shared" si="473"/>
        <v/>
      </c>
      <c r="L421" s="873"/>
      <c r="M421" s="870">
        <f t="shared" ref="M421:N421" si="493">IF(M359="","",M359)</f>
        <v>0</v>
      </c>
      <c r="N421" s="870">
        <f t="shared" si="493"/>
        <v>0</v>
      </c>
      <c r="O421" s="933" t="str">
        <f t="shared" si="447"/>
        <v/>
      </c>
      <c r="P421" s="933"/>
      <c r="Q421" s="933" t="str">
        <f t="shared" si="448"/>
        <v/>
      </c>
      <c r="R421" s="873"/>
      <c r="S421" s="934" t="str">
        <f t="shared" si="487"/>
        <v/>
      </c>
      <c r="T421" s="922" t="str">
        <f t="shared" si="449"/>
        <v/>
      </c>
      <c r="U421" s="1040" t="str">
        <f t="shared" si="450"/>
        <v/>
      </c>
      <c r="V421" s="469"/>
      <c r="Z421" s="1013" t="str">
        <f t="shared" si="488"/>
        <v/>
      </c>
      <c r="AA421" s="1014">
        <f>+tab!$C$156</f>
        <v>0.62</v>
      </c>
      <c r="AB421" s="1015" t="e">
        <f t="shared" si="451"/>
        <v>#VALUE!</v>
      </c>
      <c r="AC421" s="1015" t="e">
        <f t="shared" si="452"/>
        <v>#VALUE!</v>
      </c>
      <c r="AD421" s="1015" t="e">
        <f t="shared" si="453"/>
        <v>#VALUE!</v>
      </c>
      <c r="AE421" s="993" t="e">
        <f t="shared" si="489"/>
        <v>#VALUE!</v>
      </c>
      <c r="AF421" s="993">
        <f t="shared" si="490"/>
        <v>0</v>
      </c>
      <c r="AG421" s="1016">
        <f>IF(I421&gt;8,tab!C$157,tab!C$160)</f>
        <v>0.5</v>
      </c>
      <c r="AH421" s="993">
        <f t="shared" si="491"/>
        <v>0</v>
      </c>
      <c r="AI421" s="993">
        <f t="shared" si="492"/>
        <v>0</v>
      </c>
      <c r="AM421" s="39"/>
      <c r="AN421" s="39"/>
    </row>
    <row r="422" spans="3:40" ht="13.7" customHeight="1" x14ac:dyDescent="0.2">
      <c r="C422" s="35"/>
      <c r="D422" s="175" t="str">
        <f t="shared" si="472"/>
        <v/>
      </c>
      <c r="E422" s="175" t="str">
        <f t="shared" si="472"/>
        <v/>
      </c>
      <c r="F422" s="175" t="str">
        <f t="shared" si="472"/>
        <v/>
      </c>
      <c r="G422" s="38" t="str">
        <f t="shared" si="435"/>
        <v/>
      </c>
      <c r="H422" s="176" t="str">
        <f t="shared" si="444"/>
        <v/>
      </c>
      <c r="I422" s="38" t="str">
        <f t="shared" si="445"/>
        <v/>
      </c>
      <c r="J422" s="177" t="str">
        <f t="shared" si="436"/>
        <v/>
      </c>
      <c r="K422" s="178" t="str">
        <f t="shared" si="473"/>
        <v/>
      </c>
      <c r="L422" s="873"/>
      <c r="M422" s="870">
        <f t="shared" ref="M422:N422" si="494">IF(M360="","",M360)</f>
        <v>0</v>
      </c>
      <c r="N422" s="870">
        <f t="shared" si="494"/>
        <v>0</v>
      </c>
      <c r="O422" s="933" t="str">
        <f t="shared" si="447"/>
        <v/>
      </c>
      <c r="P422" s="933"/>
      <c r="Q422" s="933" t="str">
        <f t="shared" si="448"/>
        <v/>
      </c>
      <c r="R422" s="873"/>
      <c r="S422" s="934" t="str">
        <f t="shared" si="487"/>
        <v/>
      </c>
      <c r="T422" s="922" t="str">
        <f t="shared" si="449"/>
        <v/>
      </c>
      <c r="U422" s="1040" t="str">
        <f t="shared" si="450"/>
        <v/>
      </c>
      <c r="V422" s="469"/>
      <c r="Z422" s="1013" t="str">
        <f t="shared" si="488"/>
        <v/>
      </c>
      <c r="AA422" s="1014">
        <f>+tab!$C$156</f>
        <v>0.62</v>
      </c>
      <c r="AB422" s="1015" t="e">
        <f t="shared" si="451"/>
        <v>#VALUE!</v>
      </c>
      <c r="AC422" s="1015" t="e">
        <f t="shared" si="452"/>
        <v>#VALUE!</v>
      </c>
      <c r="AD422" s="1015" t="e">
        <f t="shared" si="453"/>
        <v>#VALUE!</v>
      </c>
      <c r="AE422" s="993" t="e">
        <f t="shared" si="489"/>
        <v>#VALUE!</v>
      </c>
      <c r="AF422" s="993">
        <f t="shared" si="490"/>
        <v>0</v>
      </c>
      <c r="AG422" s="1016">
        <f>IF(I422&gt;8,tab!C$157,tab!C$160)</f>
        <v>0.5</v>
      </c>
      <c r="AH422" s="993">
        <f t="shared" si="491"/>
        <v>0</v>
      </c>
      <c r="AI422" s="993">
        <f t="shared" si="492"/>
        <v>0</v>
      </c>
      <c r="AM422" s="39"/>
      <c r="AN422" s="39"/>
    </row>
    <row r="423" spans="3:40" ht="13.7" customHeight="1" x14ac:dyDescent="0.2">
      <c r="C423" s="35"/>
      <c r="D423" s="175" t="str">
        <f t="shared" si="472"/>
        <v/>
      </c>
      <c r="E423" s="175" t="str">
        <f t="shared" si="472"/>
        <v/>
      </c>
      <c r="F423" s="175" t="str">
        <f t="shared" si="472"/>
        <v/>
      </c>
      <c r="G423" s="38" t="str">
        <f t="shared" si="435"/>
        <v/>
      </c>
      <c r="H423" s="176" t="str">
        <f t="shared" si="444"/>
        <v/>
      </c>
      <c r="I423" s="38" t="str">
        <f t="shared" si="445"/>
        <v/>
      </c>
      <c r="J423" s="177" t="str">
        <f t="shared" si="436"/>
        <v/>
      </c>
      <c r="K423" s="178" t="str">
        <f t="shared" si="473"/>
        <v/>
      </c>
      <c r="L423" s="873"/>
      <c r="M423" s="870">
        <f t="shared" ref="M423:N423" si="495">IF(M361="","",M361)</f>
        <v>0</v>
      </c>
      <c r="N423" s="870">
        <f t="shared" si="495"/>
        <v>0</v>
      </c>
      <c r="O423" s="933" t="str">
        <f t="shared" si="447"/>
        <v/>
      </c>
      <c r="P423" s="933"/>
      <c r="Q423" s="933" t="str">
        <f t="shared" si="448"/>
        <v/>
      </c>
      <c r="R423" s="873"/>
      <c r="S423" s="934" t="str">
        <f t="shared" si="487"/>
        <v/>
      </c>
      <c r="T423" s="922" t="str">
        <f t="shared" si="449"/>
        <v/>
      </c>
      <c r="U423" s="1040" t="str">
        <f t="shared" si="450"/>
        <v/>
      </c>
      <c r="V423" s="469"/>
      <c r="Z423" s="1013" t="str">
        <f t="shared" si="488"/>
        <v/>
      </c>
      <c r="AA423" s="1014">
        <f>+tab!$C$156</f>
        <v>0.62</v>
      </c>
      <c r="AB423" s="1015" t="e">
        <f t="shared" si="451"/>
        <v>#VALUE!</v>
      </c>
      <c r="AC423" s="1015" t="e">
        <f t="shared" si="452"/>
        <v>#VALUE!</v>
      </c>
      <c r="AD423" s="1015" t="e">
        <f t="shared" si="453"/>
        <v>#VALUE!</v>
      </c>
      <c r="AE423" s="993" t="e">
        <f t="shared" si="489"/>
        <v>#VALUE!</v>
      </c>
      <c r="AF423" s="993">
        <f t="shared" si="490"/>
        <v>0</v>
      </c>
      <c r="AG423" s="1016">
        <f>IF(I423&gt;8,tab!C$157,tab!C$160)</f>
        <v>0.5</v>
      </c>
      <c r="AH423" s="993">
        <f t="shared" si="491"/>
        <v>0</v>
      </c>
      <c r="AI423" s="993">
        <f t="shared" si="492"/>
        <v>0</v>
      </c>
      <c r="AM423" s="39"/>
      <c r="AN423" s="39"/>
    </row>
    <row r="424" spans="3:40" ht="13.7" customHeight="1" x14ac:dyDescent="0.2">
      <c r="C424" s="35"/>
      <c r="D424" s="175" t="str">
        <f t="shared" si="472"/>
        <v/>
      </c>
      <c r="E424" s="175" t="str">
        <f t="shared" si="472"/>
        <v/>
      </c>
      <c r="F424" s="175" t="str">
        <f t="shared" si="472"/>
        <v/>
      </c>
      <c r="G424" s="38" t="str">
        <f t="shared" si="435"/>
        <v/>
      </c>
      <c r="H424" s="176" t="str">
        <f t="shared" si="444"/>
        <v/>
      </c>
      <c r="I424" s="38" t="str">
        <f t="shared" si="445"/>
        <v/>
      </c>
      <c r="J424" s="177" t="str">
        <f t="shared" si="436"/>
        <v/>
      </c>
      <c r="K424" s="178" t="str">
        <f t="shared" si="473"/>
        <v/>
      </c>
      <c r="L424" s="873"/>
      <c r="M424" s="870">
        <f t="shared" ref="M424:N424" si="496">IF(M362="","",M362)</f>
        <v>0</v>
      </c>
      <c r="N424" s="870">
        <f t="shared" si="496"/>
        <v>0</v>
      </c>
      <c r="O424" s="933" t="str">
        <f t="shared" si="447"/>
        <v/>
      </c>
      <c r="P424" s="933"/>
      <c r="Q424" s="933" t="str">
        <f t="shared" si="448"/>
        <v/>
      </c>
      <c r="R424" s="873"/>
      <c r="S424" s="934" t="str">
        <f t="shared" si="487"/>
        <v/>
      </c>
      <c r="T424" s="922" t="str">
        <f t="shared" si="449"/>
        <v/>
      </c>
      <c r="U424" s="1040" t="str">
        <f t="shared" si="450"/>
        <v/>
      </c>
      <c r="V424" s="469"/>
      <c r="Z424" s="1013" t="str">
        <f t="shared" si="488"/>
        <v/>
      </c>
      <c r="AA424" s="1014">
        <f>+tab!$C$156</f>
        <v>0.62</v>
      </c>
      <c r="AB424" s="1015" t="e">
        <f t="shared" si="451"/>
        <v>#VALUE!</v>
      </c>
      <c r="AC424" s="1015" t="e">
        <f t="shared" si="452"/>
        <v>#VALUE!</v>
      </c>
      <c r="AD424" s="1015" t="e">
        <f t="shared" si="453"/>
        <v>#VALUE!</v>
      </c>
      <c r="AE424" s="993" t="e">
        <f t="shared" si="489"/>
        <v>#VALUE!</v>
      </c>
      <c r="AF424" s="993">
        <f t="shared" si="490"/>
        <v>0</v>
      </c>
      <c r="AG424" s="1016">
        <f>IF(I424&gt;8,tab!C$157,tab!C$160)</f>
        <v>0.5</v>
      </c>
      <c r="AH424" s="993">
        <f t="shared" si="491"/>
        <v>0</v>
      </c>
      <c r="AI424" s="993">
        <f t="shared" si="492"/>
        <v>0</v>
      </c>
      <c r="AM424" s="39"/>
      <c r="AN424" s="39"/>
    </row>
    <row r="425" spans="3:40" ht="13.7" customHeight="1" x14ac:dyDescent="0.2">
      <c r="C425" s="35"/>
      <c r="D425" s="175" t="str">
        <f t="shared" si="472"/>
        <v/>
      </c>
      <c r="E425" s="175" t="str">
        <f t="shared" si="472"/>
        <v/>
      </c>
      <c r="F425" s="175" t="str">
        <f t="shared" si="472"/>
        <v/>
      </c>
      <c r="G425" s="38" t="str">
        <f t="shared" si="435"/>
        <v/>
      </c>
      <c r="H425" s="176" t="str">
        <f t="shared" si="444"/>
        <v/>
      </c>
      <c r="I425" s="38" t="str">
        <f t="shared" si="445"/>
        <v/>
      </c>
      <c r="J425" s="177" t="str">
        <f t="shared" si="436"/>
        <v/>
      </c>
      <c r="K425" s="178" t="str">
        <f t="shared" si="473"/>
        <v/>
      </c>
      <c r="L425" s="873"/>
      <c r="M425" s="870">
        <f t="shared" ref="M425:N425" si="497">IF(M363="","",M363)</f>
        <v>0</v>
      </c>
      <c r="N425" s="870">
        <f t="shared" si="497"/>
        <v>0</v>
      </c>
      <c r="O425" s="933" t="str">
        <f t="shared" si="447"/>
        <v/>
      </c>
      <c r="P425" s="933"/>
      <c r="Q425" s="933" t="str">
        <f t="shared" si="448"/>
        <v/>
      </c>
      <c r="R425" s="873"/>
      <c r="S425" s="934" t="str">
        <f t="shared" si="487"/>
        <v/>
      </c>
      <c r="T425" s="922" t="str">
        <f t="shared" si="449"/>
        <v/>
      </c>
      <c r="U425" s="1040" t="str">
        <f t="shared" si="450"/>
        <v/>
      </c>
      <c r="V425" s="469"/>
      <c r="Z425" s="1013" t="str">
        <f t="shared" si="488"/>
        <v/>
      </c>
      <c r="AA425" s="1014">
        <f>+tab!$C$156</f>
        <v>0.62</v>
      </c>
      <c r="AB425" s="1015" t="e">
        <f t="shared" si="451"/>
        <v>#VALUE!</v>
      </c>
      <c r="AC425" s="1015" t="e">
        <f t="shared" si="452"/>
        <v>#VALUE!</v>
      </c>
      <c r="AD425" s="1015" t="e">
        <f t="shared" si="453"/>
        <v>#VALUE!</v>
      </c>
      <c r="AE425" s="993" t="e">
        <f t="shared" si="489"/>
        <v>#VALUE!</v>
      </c>
      <c r="AF425" s="993">
        <f t="shared" si="490"/>
        <v>0</v>
      </c>
      <c r="AG425" s="1016">
        <f>IF(I425&gt;8,tab!C$157,tab!C$160)</f>
        <v>0.5</v>
      </c>
      <c r="AH425" s="993">
        <f t="shared" si="491"/>
        <v>0</v>
      </c>
      <c r="AI425" s="993">
        <f t="shared" si="492"/>
        <v>0</v>
      </c>
      <c r="AM425" s="39"/>
      <c r="AN425" s="39"/>
    </row>
    <row r="426" spans="3:40" ht="13.7" customHeight="1" x14ac:dyDescent="0.2">
      <c r="C426" s="35"/>
      <c r="D426" s="175" t="str">
        <f t="shared" si="472"/>
        <v/>
      </c>
      <c r="E426" s="175" t="str">
        <f t="shared" si="472"/>
        <v/>
      </c>
      <c r="F426" s="175" t="str">
        <f t="shared" si="472"/>
        <v/>
      </c>
      <c r="G426" s="38" t="str">
        <f t="shared" si="435"/>
        <v/>
      </c>
      <c r="H426" s="176" t="str">
        <f t="shared" si="444"/>
        <v/>
      </c>
      <c r="I426" s="38" t="str">
        <f t="shared" si="445"/>
        <v/>
      </c>
      <c r="J426" s="177" t="str">
        <f t="shared" si="436"/>
        <v/>
      </c>
      <c r="K426" s="178" t="str">
        <f t="shared" si="473"/>
        <v/>
      </c>
      <c r="L426" s="873"/>
      <c r="M426" s="870">
        <f t="shared" ref="M426:N426" si="498">IF(M364="","",M364)</f>
        <v>0</v>
      </c>
      <c r="N426" s="870">
        <f t="shared" si="498"/>
        <v>0</v>
      </c>
      <c r="O426" s="933" t="str">
        <f t="shared" si="447"/>
        <v/>
      </c>
      <c r="P426" s="933"/>
      <c r="Q426" s="933" t="str">
        <f t="shared" si="448"/>
        <v/>
      </c>
      <c r="R426" s="873"/>
      <c r="S426" s="934" t="str">
        <f t="shared" si="487"/>
        <v/>
      </c>
      <c r="T426" s="922" t="str">
        <f t="shared" si="449"/>
        <v/>
      </c>
      <c r="U426" s="1040" t="str">
        <f t="shared" si="450"/>
        <v/>
      </c>
      <c r="V426" s="469"/>
      <c r="Z426" s="1013" t="str">
        <f t="shared" si="488"/>
        <v/>
      </c>
      <c r="AA426" s="1014">
        <f>+tab!$C$156</f>
        <v>0.62</v>
      </c>
      <c r="AB426" s="1015" t="e">
        <f t="shared" si="451"/>
        <v>#VALUE!</v>
      </c>
      <c r="AC426" s="1015" t="e">
        <f t="shared" si="452"/>
        <v>#VALUE!</v>
      </c>
      <c r="AD426" s="1015" t="e">
        <f t="shared" si="453"/>
        <v>#VALUE!</v>
      </c>
      <c r="AE426" s="993" t="e">
        <f t="shared" si="489"/>
        <v>#VALUE!</v>
      </c>
      <c r="AF426" s="993">
        <f t="shared" si="490"/>
        <v>0</v>
      </c>
      <c r="AG426" s="1016">
        <f>IF(I426&gt;8,tab!C$157,tab!C$160)</f>
        <v>0.5</v>
      </c>
      <c r="AH426" s="993">
        <f t="shared" si="491"/>
        <v>0</v>
      </c>
      <c r="AI426" s="993">
        <f t="shared" si="492"/>
        <v>0</v>
      </c>
      <c r="AM426" s="39"/>
      <c r="AN426" s="39"/>
    </row>
    <row r="427" spans="3:40" ht="13.7" customHeight="1" x14ac:dyDescent="0.2">
      <c r="C427" s="35"/>
      <c r="D427" s="175" t="str">
        <f t="shared" si="472"/>
        <v/>
      </c>
      <c r="E427" s="175" t="str">
        <f t="shared" si="472"/>
        <v/>
      </c>
      <c r="F427" s="175" t="str">
        <f t="shared" si="472"/>
        <v/>
      </c>
      <c r="G427" s="38" t="str">
        <f t="shared" si="435"/>
        <v/>
      </c>
      <c r="H427" s="176" t="str">
        <f t="shared" si="444"/>
        <v/>
      </c>
      <c r="I427" s="38" t="str">
        <f t="shared" si="445"/>
        <v/>
      </c>
      <c r="J427" s="177" t="str">
        <f t="shared" si="436"/>
        <v/>
      </c>
      <c r="K427" s="178" t="str">
        <f t="shared" si="473"/>
        <v/>
      </c>
      <c r="L427" s="873"/>
      <c r="M427" s="870">
        <f t="shared" ref="M427:N427" si="499">IF(M365="","",M365)</f>
        <v>0</v>
      </c>
      <c r="N427" s="870">
        <f t="shared" si="499"/>
        <v>0</v>
      </c>
      <c r="O427" s="933" t="str">
        <f t="shared" si="447"/>
        <v/>
      </c>
      <c r="P427" s="933"/>
      <c r="Q427" s="933" t="str">
        <f t="shared" si="448"/>
        <v/>
      </c>
      <c r="R427" s="873"/>
      <c r="S427" s="934" t="str">
        <f t="shared" si="487"/>
        <v/>
      </c>
      <c r="T427" s="922" t="str">
        <f t="shared" si="449"/>
        <v/>
      </c>
      <c r="U427" s="1040" t="str">
        <f t="shared" si="450"/>
        <v/>
      </c>
      <c r="V427" s="469"/>
      <c r="Z427" s="1013" t="str">
        <f t="shared" si="488"/>
        <v/>
      </c>
      <c r="AA427" s="1014">
        <f>+tab!$C$156</f>
        <v>0.62</v>
      </c>
      <c r="AB427" s="1015" t="e">
        <f t="shared" si="451"/>
        <v>#VALUE!</v>
      </c>
      <c r="AC427" s="1015" t="e">
        <f t="shared" si="452"/>
        <v>#VALUE!</v>
      </c>
      <c r="AD427" s="1015" t="e">
        <f t="shared" si="453"/>
        <v>#VALUE!</v>
      </c>
      <c r="AE427" s="993" t="e">
        <f t="shared" si="489"/>
        <v>#VALUE!</v>
      </c>
      <c r="AF427" s="993">
        <f t="shared" si="490"/>
        <v>0</v>
      </c>
      <c r="AG427" s="1016">
        <f>IF(I427&gt;8,tab!C$157,tab!C$160)</f>
        <v>0.5</v>
      </c>
      <c r="AH427" s="993">
        <f t="shared" si="491"/>
        <v>0</v>
      </c>
      <c r="AI427" s="993">
        <f t="shared" si="492"/>
        <v>0</v>
      </c>
      <c r="AM427" s="39"/>
      <c r="AN427" s="39"/>
    </row>
    <row r="428" spans="3:40" ht="13.7" customHeight="1" x14ac:dyDescent="0.2">
      <c r="C428" s="35"/>
      <c r="D428" s="175" t="str">
        <f t="shared" ref="D428:F437" si="500">IF(D366=0,"",D366)</f>
        <v/>
      </c>
      <c r="E428" s="175" t="str">
        <f t="shared" si="500"/>
        <v/>
      </c>
      <c r="F428" s="175" t="str">
        <f t="shared" si="500"/>
        <v/>
      </c>
      <c r="G428" s="38" t="str">
        <f t="shared" si="435"/>
        <v/>
      </c>
      <c r="H428" s="176" t="str">
        <f t="shared" si="444"/>
        <v/>
      </c>
      <c r="I428" s="38" t="str">
        <f t="shared" si="445"/>
        <v/>
      </c>
      <c r="J428" s="177" t="str">
        <f t="shared" si="436"/>
        <v/>
      </c>
      <c r="K428" s="178" t="str">
        <f t="shared" ref="K428:K437" si="501">IF(K366="","",K366)</f>
        <v/>
      </c>
      <c r="L428" s="873"/>
      <c r="M428" s="870">
        <f t="shared" ref="M428:N428" si="502">IF(M366="","",M366)</f>
        <v>0</v>
      </c>
      <c r="N428" s="870">
        <f t="shared" si="502"/>
        <v>0</v>
      </c>
      <c r="O428" s="933" t="str">
        <f t="shared" si="447"/>
        <v/>
      </c>
      <c r="P428" s="933"/>
      <c r="Q428" s="933" t="str">
        <f t="shared" si="448"/>
        <v/>
      </c>
      <c r="R428" s="873"/>
      <c r="S428" s="934" t="str">
        <f t="shared" si="487"/>
        <v/>
      </c>
      <c r="T428" s="922" t="str">
        <f t="shared" si="449"/>
        <v/>
      </c>
      <c r="U428" s="1040" t="str">
        <f t="shared" si="450"/>
        <v/>
      </c>
      <c r="V428" s="469"/>
      <c r="Z428" s="1013" t="str">
        <f t="shared" si="488"/>
        <v/>
      </c>
      <c r="AA428" s="1014">
        <f>+tab!$C$156</f>
        <v>0.62</v>
      </c>
      <c r="AB428" s="1015" t="e">
        <f t="shared" si="451"/>
        <v>#VALUE!</v>
      </c>
      <c r="AC428" s="1015" t="e">
        <f t="shared" si="452"/>
        <v>#VALUE!</v>
      </c>
      <c r="AD428" s="1015" t="e">
        <f t="shared" si="453"/>
        <v>#VALUE!</v>
      </c>
      <c r="AE428" s="993" t="e">
        <f t="shared" si="489"/>
        <v>#VALUE!</v>
      </c>
      <c r="AF428" s="993">
        <f t="shared" si="490"/>
        <v>0</v>
      </c>
      <c r="AG428" s="1016">
        <f>IF(I428&gt;8,tab!C$157,tab!C$160)</f>
        <v>0.5</v>
      </c>
      <c r="AH428" s="993">
        <f t="shared" si="491"/>
        <v>0</v>
      </c>
      <c r="AI428" s="993">
        <f t="shared" si="492"/>
        <v>0</v>
      </c>
      <c r="AM428" s="39"/>
      <c r="AN428" s="39"/>
    </row>
    <row r="429" spans="3:40" ht="13.7" customHeight="1" x14ac:dyDescent="0.2">
      <c r="C429" s="35"/>
      <c r="D429" s="175" t="str">
        <f t="shared" si="500"/>
        <v/>
      </c>
      <c r="E429" s="175" t="str">
        <f t="shared" si="500"/>
        <v/>
      </c>
      <c r="F429" s="175" t="str">
        <f t="shared" si="500"/>
        <v/>
      </c>
      <c r="G429" s="38" t="str">
        <f t="shared" si="435"/>
        <v/>
      </c>
      <c r="H429" s="176" t="str">
        <f t="shared" si="444"/>
        <v/>
      </c>
      <c r="I429" s="38" t="str">
        <f t="shared" si="445"/>
        <v/>
      </c>
      <c r="J429" s="177" t="str">
        <f t="shared" si="436"/>
        <v/>
      </c>
      <c r="K429" s="178" t="str">
        <f t="shared" si="501"/>
        <v/>
      </c>
      <c r="L429" s="873"/>
      <c r="M429" s="870">
        <f t="shared" ref="M429:N429" si="503">IF(M367="","",M367)</f>
        <v>0</v>
      </c>
      <c r="N429" s="870">
        <f t="shared" si="503"/>
        <v>0</v>
      </c>
      <c r="O429" s="933" t="str">
        <f t="shared" si="447"/>
        <v/>
      </c>
      <c r="P429" s="933"/>
      <c r="Q429" s="933" t="str">
        <f t="shared" si="448"/>
        <v/>
      </c>
      <c r="R429" s="873"/>
      <c r="S429" s="934" t="str">
        <f t="shared" si="487"/>
        <v/>
      </c>
      <c r="T429" s="922" t="str">
        <f t="shared" si="449"/>
        <v/>
      </c>
      <c r="U429" s="1040" t="str">
        <f t="shared" si="450"/>
        <v/>
      </c>
      <c r="V429" s="469"/>
      <c r="Z429" s="1013" t="str">
        <f t="shared" si="488"/>
        <v/>
      </c>
      <c r="AA429" s="1014">
        <f>+tab!$C$156</f>
        <v>0.62</v>
      </c>
      <c r="AB429" s="1015" t="e">
        <f t="shared" si="451"/>
        <v>#VALUE!</v>
      </c>
      <c r="AC429" s="1015" t="e">
        <f t="shared" si="452"/>
        <v>#VALUE!</v>
      </c>
      <c r="AD429" s="1015" t="e">
        <f t="shared" si="453"/>
        <v>#VALUE!</v>
      </c>
      <c r="AE429" s="993" t="e">
        <f t="shared" si="489"/>
        <v>#VALUE!</v>
      </c>
      <c r="AF429" s="993">
        <f t="shared" si="490"/>
        <v>0</v>
      </c>
      <c r="AG429" s="1016">
        <f>IF(I429&gt;8,tab!C$157,tab!C$160)</f>
        <v>0.5</v>
      </c>
      <c r="AH429" s="993">
        <f t="shared" si="491"/>
        <v>0</v>
      </c>
      <c r="AI429" s="993">
        <f t="shared" si="492"/>
        <v>0</v>
      </c>
      <c r="AM429" s="39"/>
      <c r="AN429" s="39"/>
    </row>
    <row r="430" spans="3:40" ht="13.7" customHeight="1" x14ac:dyDescent="0.2">
      <c r="C430" s="35"/>
      <c r="D430" s="175" t="str">
        <f t="shared" si="500"/>
        <v/>
      </c>
      <c r="E430" s="175" t="str">
        <f t="shared" si="500"/>
        <v/>
      </c>
      <c r="F430" s="175" t="str">
        <f t="shared" si="500"/>
        <v/>
      </c>
      <c r="G430" s="38" t="str">
        <f t="shared" si="435"/>
        <v/>
      </c>
      <c r="H430" s="176" t="str">
        <f t="shared" si="444"/>
        <v/>
      </c>
      <c r="I430" s="38" t="str">
        <f t="shared" si="445"/>
        <v/>
      </c>
      <c r="J430" s="177" t="str">
        <f t="shared" si="436"/>
        <v/>
      </c>
      <c r="K430" s="178" t="str">
        <f t="shared" si="501"/>
        <v/>
      </c>
      <c r="L430" s="873"/>
      <c r="M430" s="870">
        <f t="shared" ref="M430:N430" si="504">IF(M368="","",M368)</f>
        <v>0</v>
      </c>
      <c r="N430" s="870">
        <f t="shared" si="504"/>
        <v>0</v>
      </c>
      <c r="O430" s="933" t="str">
        <f t="shared" si="447"/>
        <v/>
      </c>
      <c r="P430" s="933"/>
      <c r="Q430" s="933" t="str">
        <f t="shared" si="448"/>
        <v/>
      </c>
      <c r="R430" s="873"/>
      <c r="S430" s="934" t="str">
        <f t="shared" si="487"/>
        <v/>
      </c>
      <c r="T430" s="922" t="str">
        <f t="shared" si="449"/>
        <v/>
      </c>
      <c r="U430" s="1040" t="str">
        <f t="shared" si="450"/>
        <v/>
      </c>
      <c r="V430" s="469"/>
      <c r="Z430" s="1013" t="str">
        <f t="shared" si="488"/>
        <v/>
      </c>
      <c r="AA430" s="1014">
        <f>+tab!$C$156</f>
        <v>0.62</v>
      </c>
      <c r="AB430" s="1015" t="e">
        <f t="shared" si="451"/>
        <v>#VALUE!</v>
      </c>
      <c r="AC430" s="1015" t="e">
        <f t="shared" si="452"/>
        <v>#VALUE!</v>
      </c>
      <c r="AD430" s="1015" t="e">
        <f t="shared" si="453"/>
        <v>#VALUE!</v>
      </c>
      <c r="AE430" s="993" t="e">
        <f t="shared" si="489"/>
        <v>#VALUE!</v>
      </c>
      <c r="AF430" s="993">
        <f t="shared" si="490"/>
        <v>0</v>
      </c>
      <c r="AG430" s="1016">
        <f>IF(I430&gt;8,tab!C$157,tab!C$160)</f>
        <v>0.5</v>
      </c>
      <c r="AH430" s="993">
        <f t="shared" si="491"/>
        <v>0</v>
      </c>
      <c r="AI430" s="993">
        <f t="shared" si="492"/>
        <v>0</v>
      </c>
      <c r="AM430" s="39"/>
      <c r="AN430" s="39"/>
    </row>
    <row r="431" spans="3:40" ht="13.7" customHeight="1" x14ac:dyDescent="0.2">
      <c r="C431" s="35"/>
      <c r="D431" s="175" t="str">
        <f t="shared" si="500"/>
        <v/>
      </c>
      <c r="E431" s="175" t="str">
        <f t="shared" si="500"/>
        <v/>
      </c>
      <c r="F431" s="175" t="str">
        <f t="shared" si="500"/>
        <v/>
      </c>
      <c r="G431" s="38" t="str">
        <f t="shared" si="435"/>
        <v/>
      </c>
      <c r="H431" s="176" t="str">
        <f t="shared" si="444"/>
        <v/>
      </c>
      <c r="I431" s="38" t="str">
        <f t="shared" si="445"/>
        <v/>
      </c>
      <c r="J431" s="177" t="str">
        <f t="shared" si="436"/>
        <v/>
      </c>
      <c r="K431" s="178" t="str">
        <f t="shared" si="501"/>
        <v/>
      </c>
      <c r="L431" s="873"/>
      <c r="M431" s="870">
        <f t="shared" ref="M431:N431" si="505">IF(M369="","",M369)</f>
        <v>0</v>
      </c>
      <c r="N431" s="870">
        <f t="shared" si="505"/>
        <v>0</v>
      </c>
      <c r="O431" s="933" t="str">
        <f t="shared" si="447"/>
        <v/>
      </c>
      <c r="P431" s="933"/>
      <c r="Q431" s="933" t="str">
        <f t="shared" si="448"/>
        <v/>
      </c>
      <c r="R431" s="873"/>
      <c r="S431" s="934" t="str">
        <f t="shared" si="487"/>
        <v/>
      </c>
      <c r="T431" s="922" t="str">
        <f t="shared" si="449"/>
        <v/>
      </c>
      <c r="U431" s="1040" t="str">
        <f t="shared" si="450"/>
        <v/>
      </c>
      <c r="V431" s="469"/>
      <c r="Z431" s="1013" t="str">
        <f t="shared" si="488"/>
        <v/>
      </c>
      <c r="AA431" s="1014">
        <f>+tab!$C$156</f>
        <v>0.62</v>
      </c>
      <c r="AB431" s="1015" t="e">
        <f t="shared" si="451"/>
        <v>#VALUE!</v>
      </c>
      <c r="AC431" s="1015" t="e">
        <f t="shared" si="452"/>
        <v>#VALUE!</v>
      </c>
      <c r="AD431" s="1015" t="e">
        <f t="shared" si="453"/>
        <v>#VALUE!</v>
      </c>
      <c r="AE431" s="993" t="e">
        <f t="shared" si="489"/>
        <v>#VALUE!</v>
      </c>
      <c r="AF431" s="993">
        <f t="shared" si="490"/>
        <v>0</v>
      </c>
      <c r="AG431" s="1016">
        <f>IF(I431&gt;8,tab!C$157,tab!C$160)</f>
        <v>0.5</v>
      </c>
      <c r="AH431" s="993">
        <f t="shared" si="491"/>
        <v>0</v>
      </c>
      <c r="AI431" s="993">
        <f t="shared" si="492"/>
        <v>0</v>
      </c>
      <c r="AM431" s="39"/>
      <c r="AN431" s="39"/>
    </row>
    <row r="432" spans="3:40" ht="13.7" customHeight="1" x14ac:dyDescent="0.2">
      <c r="C432" s="35"/>
      <c r="D432" s="175" t="str">
        <f t="shared" si="500"/>
        <v/>
      </c>
      <c r="E432" s="175" t="str">
        <f t="shared" si="500"/>
        <v/>
      </c>
      <c r="F432" s="175" t="str">
        <f t="shared" si="500"/>
        <v/>
      </c>
      <c r="G432" s="38" t="str">
        <f t="shared" si="435"/>
        <v/>
      </c>
      <c r="H432" s="176" t="str">
        <f t="shared" si="444"/>
        <v/>
      </c>
      <c r="I432" s="38" t="str">
        <f t="shared" si="445"/>
        <v/>
      </c>
      <c r="J432" s="177" t="str">
        <f t="shared" si="436"/>
        <v/>
      </c>
      <c r="K432" s="178" t="str">
        <f t="shared" si="501"/>
        <v/>
      </c>
      <c r="L432" s="873"/>
      <c r="M432" s="870">
        <f t="shared" ref="M432:N432" si="506">IF(M370="","",M370)</f>
        <v>0</v>
      </c>
      <c r="N432" s="870">
        <f t="shared" si="506"/>
        <v>0</v>
      </c>
      <c r="O432" s="933" t="str">
        <f t="shared" si="447"/>
        <v/>
      </c>
      <c r="P432" s="933"/>
      <c r="Q432" s="933" t="str">
        <f t="shared" si="448"/>
        <v/>
      </c>
      <c r="R432" s="873"/>
      <c r="S432" s="934" t="str">
        <f t="shared" si="487"/>
        <v/>
      </c>
      <c r="T432" s="922" t="str">
        <f t="shared" si="449"/>
        <v/>
      </c>
      <c r="U432" s="1040" t="str">
        <f t="shared" si="450"/>
        <v/>
      </c>
      <c r="V432" s="469"/>
      <c r="Z432" s="1013" t="str">
        <f t="shared" si="488"/>
        <v/>
      </c>
      <c r="AA432" s="1014">
        <f>+tab!$C$156</f>
        <v>0.62</v>
      </c>
      <c r="AB432" s="1015" t="e">
        <f t="shared" si="451"/>
        <v>#VALUE!</v>
      </c>
      <c r="AC432" s="1015" t="e">
        <f t="shared" si="452"/>
        <v>#VALUE!</v>
      </c>
      <c r="AD432" s="1015" t="e">
        <f t="shared" si="453"/>
        <v>#VALUE!</v>
      </c>
      <c r="AE432" s="993" t="e">
        <f t="shared" si="489"/>
        <v>#VALUE!</v>
      </c>
      <c r="AF432" s="993">
        <f t="shared" si="490"/>
        <v>0</v>
      </c>
      <c r="AG432" s="1016">
        <f>IF(I432&gt;8,tab!C$157,tab!C$160)</f>
        <v>0.5</v>
      </c>
      <c r="AH432" s="993">
        <f t="shared" si="491"/>
        <v>0</v>
      </c>
      <c r="AI432" s="993">
        <f t="shared" si="492"/>
        <v>0</v>
      </c>
      <c r="AM432" s="39"/>
      <c r="AN432" s="39"/>
    </row>
    <row r="433" spans="3:40" ht="13.7" customHeight="1" x14ac:dyDescent="0.2">
      <c r="C433" s="35"/>
      <c r="D433" s="175" t="str">
        <f t="shared" si="500"/>
        <v/>
      </c>
      <c r="E433" s="175" t="str">
        <f t="shared" si="500"/>
        <v/>
      </c>
      <c r="F433" s="175" t="str">
        <f t="shared" si="500"/>
        <v/>
      </c>
      <c r="G433" s="38" t="str">
        <f t="shared" si="435"/>
        <v/>
      </c>
      <c r="H433" s="176" t="str">
        <f t="shared" si="444"/>
        <v/>
      </c>
      <c r="I433" s="38" t="str">
        <f t="shared" si="445"/>
        <v/>
      </c>
      <c r="J433" s="177" t="str">
        <f t="shared" si="436"/>
        <v/>
      </c>
      <c r="K433" s="178" t="str">
        <f t="shared" si="501"/>
        <v/>
      </c>
      <c r="L433" s="873"/>
      <c r="M433" s="870">
        <f t="shared" ref="M433:N433" si="507">IF(M371="","",M371)</f>
        <v>0</v>
      </c>
      <c r="N433" s="870">
        <f t="shared" si="507"/>
        <v>0</v>
      </c>
      <c r="O433" s="933" t="str">
        <f t="shared" si="447"/>
        <v/>
      </c>
      <c r="P433" s="933"/>
      <c r="Q433" s="933" t="str">
        <f t="shared" si="448"/>
        <v/>
      </c>
      <c r="R433" s="873"/>
      <c r="S433" s="934" t="str">
        <f t="shared" si="487"/>
        <v/>
      </c>
      <c r="T433" s="922" t="str">
        <f t="shared" si="449"/>
        <v/>
      </c>
      <c r="U433" s="1040" t="str">
        <f t="shared" si="450"/>
        <v/>
      </c>
      <c r="V433" s="469"/>
      <c r="Z433" s="1013" t="str">
        <f t="shared" si="488"/>
        <v/>
      </c>
      <c r="AA433" s="1014">
        <f>+tab!$C$156</f>
        <v>0.62</v>
      </c>
      <c r="AB433" s="1015" t="e">
        <f t="shared" si="451"/>
        <v>#VALUE!</v>
      </c>
      <c r="AC433" s="1015" t="e">
        <f t="shared" si="452"/>
        <v>#VALUE!</v>
      </c>
      <c r="AD433" s="1015" t="e">
        <f t="shared" si="453"/>
        <v>#VALUE!</v>
      </c>
      <c r="AE433" s="993" t="e">
        <f t="shared" si="489"/>
        <v>#VALUE!</v>
      </c>
      <c r="AF433" s="993">
        <f t="shared" si="490"/>
        <v>0</v>
      </c>
      <c r="AG433" s="1016">
        <f>IF(I433&gt;8,tab!C$157,tab!C$160)</f>
        <v>0.5</v>
      </c>
      <c r="AH433" s="993">
        <f t="shared" si="491"/>
        <v>0</v>
      </c>
      <c r="AI433" s="993">
        <f t="shared" si="492"/>
        <v>0</v>
      </c>
      <c r="AM433" s="39"/>
      <c r="AN433" s="39"/>
    </row>
    <row r="434" spans="3:40" ht="13.7" customHeight="1" x14ac:dyDescent="0.2">
      <c r="C434" s="35"/>
      <c r="D434" s="175" t="str">
        <f t="shared" si="500"/>
        <v/>
      </c>
      <c r="E434" s="175" t="str">
        <f t="shared" si="500"/>
        <v/>
      </c>
      <c r="F434" s="175" t="str">
        <f t="shared" si="500"/>
        <v/>
      </c>
      <c r="G434" s="38" t="str">
        <f t="shared" si="435"/>
        <v/>
      </c>
      <c r="H434" s="176" t="str">
        <f t="shared" si="444"/>
        <v/>
      </c>
      <c r="I434" s="38" t="str">
        <f t="shared" si="445"/>
        <v/>
      </c>
      <c r="J434" s="177" t="str">
        <f t="shared" si="436"/>
        <v/>
      </c>
      <c r="K434" s="178" t="str">
        <f t="shared" si="501"/>
        <v/>
      </c>
      <c r="L434" s="873"/>
      <c r="M434" s="870">
        <f t="shared" ref="M434:N434" si="508">IF(M372="","",M372)</f>
        <v>0</v>
      </c>
      <c r="N434" s="870">
        <f t="shared" si="508"/>
        <v>0</v>
      </c>
      <c r="O434" s="933" t="str">
        <f t="shared" si="447"/>
        <v/>
      </c>
      <c r="P434" s="933"/>
      <c r="Q434" s="933" t="str">
        <f t="shared" si="448"/>
        <v/>
      </c>
      <c r="R434" s="873"/>
      <c r="S434" s="934" t="str">
        <f t="shared" si="487"/>
        <v/>
      </c>
      <c r="T434" s="922" t="str">
        <f t="shared" si="449"/>
        <v/>
      </c>
      <c r="U434" s="1040" t="str">
        <f t="shared" si="450"/>
        <v/>
      </c>
      <c r="V434" s="469"/>
      <c r="Z434" s="1013" t="str">
        <f t="shared" si="488"/>
        <v/>
      </c>
      <c r="AA434" s="1014">
        <f>+tab!$C$156</f>
        <v>0.62</v>
      </c>
      <c r="AB434" s="1015" t="e">
        <f t="shared" si="451"/>
        <v>#VALUE!</v>
      </c>
      <c r="AC434" s="1015" t="e">
        <f t="shared" si="452"/>
        <v>#VALUE!</v>
      </c>
      <c r="AD434" s="1015" t="e">
        <f t="shared" si="453"/>
        <v>#VALUE!</v>
      </c>
      <c r="AE434" s="993" t="e">
        <f t="shared" si="489"/>
        <v>#VALUE!</v>
      </c>
      <c r="AF434" s="993">
        <f t="shared" si="490"/>
        <v>0</v>
      </c>
      <c r="AG434" s="1016">
        <f>IF(I434&gt;8,tab!C$157,tab!C$160)</f>
        <v>0.5</v>
      </c>
      <c r="AH434" s="993">
        <f t="shared" si="491"/>
        <v>0</v>
      </c>
      <c r="AI434" s="993">
        <f t="shared" si="492"/>
        <v>0</v>
      </c>
      <c r="AM434" s="39"/>
      <c r="AN434" s="39"/>
    </row>
    <row r="435" spans="3:40" ht="13.7" customHeight="1" x14ac:dyDescent="0.2">
      <c r="C435" s="35"/>
      <c r="D435" s="175" t="str">
        <f t="shared" si="500"/>
        <v/>
      </c>
      <c r="E435" s="175" t="str">
        <f t="shared" si="500"/>
        <v/>
      </c>
      <c r="F435" s="175" t="str">
        <f t="shared" si="500"/>
        <v/>
      </c>
      <c r="G435" s="38" t="str">
        <f t="shared" si="435"/>
        <v/>
      </c>
      <c r="H435" s="176" t="str">
        <f t="shared" si="444"/>
        <v/>
      </c>
      <c r="I435" s="38" t="str">
        <f t="shared" si="445"/>
        <v/>
      </c>
      <c r="J435" s="177" t="str">
        <f t="shared" si="436"/>
        <v/>
      </c>
      <c r="K435" s="178" t="str">
        <f t="shared" si="501"/>
        <v/>
      </c>
      <c r="L435" s="873"/>
      <c r="M435" s="870">
        <f t="shared" ref="M435:N435" si="509">IF(M373="","",M373)</f>
        <v>0</v>
      </c>
      <c r="N435" s="870">
        <f t="shared" si="509"/>
        <v>0</v>
      </c>
      <c r="O435" s="933" t="str">
        <f t="shared" si="447"/>
        <v/>
      </c>
      <c r="P435" s="933"/>
      <c r="Q435" s="933" t="str">
        <f t="shared" si="448"/>
        <v/>
      </c>
      <c r="R435" s="873"/>
      <c r="S435" s="934" t="str">
        <f t="shared" si="487"/>
        <v/>
      </c>
      <c r="T435" s="922" t="str">
        <f t="shared" si="449"/>
        <v/>
      </c>
      <c r="U435" s="1040" t="str">
        <f t="shared" si="450"/>
        <v/>
      </c>
      <c r="V435" s="469"/>
      <c r="Z435" s="1013" t="str">
        <f t="shared" si="488"/>
        <v/>
      </c>
      <c r="AA435" s="1014">
        <f>+tab!$C$156</f>
        <v>0.62</v>
      </c>
      <c r="AB435" s="1015" t="e">
        <f t="shared" si="451"/>
        <v>#VALUE!</v>
      </c>
      <c r="AC435" s="1015" t="e">
        <f t="shared" si="452"/>
        <v>#VALUE!</v>
      </c>
      <c r="AD435" s="1015" t="e">
        <f t="shared" si="453"/>
        <v>#VALUE!</v>
      </c>
      <c r="AE435" s="993" t="e">
        <f t="shared" si="489"/>
        <v>#VALUE!</v>
      </c>
      <c r="AF435" s="993">
        <f t="shared" si="490"/>
        <v>0</v>
      </c>
      <c r="AG435" s="1016">
        <f>IF(I435&gt;8,tab!C$157,tab!C$160)</f>
        <v>0.5</v>
      </c>
      <c r="AH435" s="993">
        <f t="shared" si="491"/>
        <v>0</v>
      </c>
      <c r="AI435" s="993">
        <f t="shared" si="492"/>
        <v>0</v>
      </c>
      <c r="AM435" s="39"/>
      <c r="AN435" s="39"/>
    </row>
    <row r="436" spans="3:40" ht="13.7" customHeight="1" x14ac:dyDescent="0.2">
      <c r="C436" s="35"/>
      <c r="D436" s="175" t="str">
        <f t="shared" si="500"/>
        <v/>
      </c>
      <c r="E436" s="175" t="str">
        <f t="shared" si="500"/>
        <v/>
      </c>
      <c r="F436" s="175" t="str">
        <f t="shared" si="500"/>
        <v/>
      </c>
      <c r="G436" s="38" t="str">
        <f t="shared" si="435"/>
        <v/>
      </c>
      <c r="H436" s="176" t="str">
        <f t="shared" si="444"/>
        <v/>
      </c>
      <c r="I436" s="38" t="str">
        <f t="shared" si="445"/>
        <v/>
      </c>
      <c r="J436" s="177" t="str">
        <f t="shared" si="436"/>
        <v/>
      </c>
      <c r="K436" s="178" t="str">
        <f t="shared" si="501"/>
        <v/>
      </c>
      <c r="L436" s="873"/>
      <c r="M436" s="870">
        <f t="shared" ref="M436:N436" si="510">IF(M374="","",M374)</f>
        <v>0</v>
      </c>
      <c r="N436" s="870">
        <f t="shared" si="510"/>
        <v>0</v>
      </c>
      <c r="O436" s="933" t="str">
        <f t="shared" si="447"/>
        <v/>
      </c>
      <c r="P436" s="933"/>
      <c r="Q436" s="933" t="str">
        <f t="shared" si="448"/>
        <v/>
      </c>
      <c r="R436" s="873"/>
      <c r="S436" s="934" t="str">
        <f t="shared" si="487"/>
        <v/>
      </c>
      <c r="T436" s="922" t="str">
        <f t="shared" si="449"/>
        <v/>
      </c>
      <c r="U436" s="1040" t="str">
        <f t="shared" si="450"/>
        <v/>
      </c>
      <c r="V436" s="469"/>
      <c r="Z436" s="1013" t="str">
        <f t="shared" si="488"/>
        <v/>
      </c>
      <c r="AA436" s="1014">
        <f>+tab!$C$156</f>
        <v>0.62</v>
      </c>
      <c r="AB436" s="1015" t="e">
        <f t="shared" si="451"/>
        <v>#VALUE!</v>
      </c>
      <c r="AC436" s="1015" t="e">
        <f t="shared" si="452"/>
        <v>#VALUE!</v>
      </c>
      <c r="AD436" s="1015" t="e">
        <f t="shared" si="453"/>
        <v>#VALUE!</v>
      </c>
      <c r="AE436" s="993" t="e">
        <f t="shared" si="489"/>
        <v>#VALUE!</v>
      </c>
      <c r="AF436" s="993">
        <f t="shared" si="490"/>
        <v>0</v>
      </c>
      <c r="AG436" s="1016">
        <f>IF(I436&gt;8,tab!C$157,tab!C$160)</f>
        <v>0.5</v>
      </c>
      <c r="AH436" s="993">
        <f t="shared" si="491"/>
        <v>0</v>
      </c>
      <c r="AI436" s="993">
        <f t="shared" si="492"/>
        <v>0</v>
      </c>
      <c r="AM436" s="39"/>
      <c r="AN436" s="39"/>
    </row>
    <row r="437" spans="3:40" ht="13.7" customHeight="1" x14ac:dyDescent="0.2">
      <c r="C437" s="35"/>
      <c r="D437" s="175" t="str">
        <f t="shared" si="500"/>
        <v/>
      </c>
      <c r="E437" s="175" t="str">
        <f t="shared" si="500"/>
        <v/>
      </c>
      <c r="F437" s="175" t="str">
        <f t="shared" si="500"/>
        <v/>
      </c>
      <c r="G437" s="38" t="str">
        <f t="shared" si="435"/>
        <v/>
      </c>
      <c r="H437" s="176" t="str">
        <f t="shared" si="444"/>
        <v/>
      </c>
      <c r="I437" s="38" t="str">
        <f t="shared" si="445"/>
        <v/>
      </c>
      <c r="J437" s="177" t="str">
        <f t="shared" si="436"/>
        <v/>
      </c>
      <c r="K437" s="178" t="str">
        <f t="shared" si="501"/>
        <v/>
      </c>
      <c r="L437" s="873"/>
      <c r="M437" s="870">
        <f t="shared" ref="M437:N437" si="511">IF(M375="","",M375)</f>
        <v>0</v>
      </c>
      <c r="N437" s="870">
        <f t="shared" si="511"/>
        <v>0</v>
      </c>
      <c r="O437" s="933" t="str">
        <f t="shared" si="447"/>
        <v/>
      </c>
      <c r="P437" s="933"/>
      <c r="Q437" s="933" t="str">
        <f t="shared" si="448"/>
        <v/>
      </c>
      <c r="R437" s="873"/>
      <c r="S437" s="934" t="str">
        <f t="shared" si="487"/>
        <v/>
      </c>
      <c r="T437" s="922" t="str">
        <f t="shared" si="449"/>
        <v/>
      </c>
      <c r="U437" s="1040" t="str">
        <f t="shared" si="450"/>
        <v/>
      </c>
      <c r="V437" s="469"/>
      <c r="Z437" s="1013" t="str">
        <f t="shared" si="488"/>
        <v/>
      </c>
      <c r="AA437" s="1014">
        <f>+tab!$C$156</f>
        <v>0.62</v>
      </c>
      <c r="AB437" s="1015" t="e">
        <f t="shared" si="451"/>
        <v>#VALUE!</v>
      </c>
      <c r="AC437" s="1015" t="e">
        <f t="shared" si="452"/>
        <v>#VALUE!</v>
      </c>
      <c r="AD437" s="1015" t="e">
        <f t="shared" si="453"/>
        <v>#VALUE!</v>
      </c>
      <c r="AE437" s="993" t="e">
        <f t="shared" si="489"/>
        <v>#VALUE!</v>
      </c>
      <c r="AF437" s="993">
        <f t="shared" si="490"/>
        <v>0</v>
      </c>
      <c r="AG437" s="1016">
        <f>IF(I437&gt;8,tab!C$157,tab!C$160)</f>
        <v>0.5</v>
      </c>
      <c r="AH437" s="993">
        <f t="shared" si="491"/>
        <v>0</v>
      </c>
      <c r="AI437" s="993">
        <f t="shared" si="492"/>
        <v>0</v>
      </c>
      <c r="AM437" s="39"/>
      <c r="AN437" s="39"/>
    </row>
    <row r="438" spans="3:40" ht="13.7" customHeight="1" x14ac:dyDescent="0.2">
      <c r="C438" s="35"/>
      <c r="D438" s="31"/>
      <c r="E438" s="31"/>
      <c r="F438" s="31"/>
      <c r="G438" s="31"/>
      <c r="H438" s="34"/>
      <c r="I438" s="34"/>
      <c r="J438" s="240"/>
      <c r="K438" s="1032">
        <f>SUM(K388:K437)</f>
        <v>0</v>
      </c>
      <c r="L438" s="858"/>
      <c r="M438" s="1033">
        <f>SUM(M388:M437)</f>
        <v>0</v>
      </c>
      <c r="N438" s="1033">
        <f t="shared" ref="N438" si="512">SUM(N388:N437)</f>
        <v>0</v>
      </c>
      <c r="O438" s="1033">
        <f t="shared" ref="O438" si="513">SUM(O388:O437)</f>
        <v>0</v>
      </c>
      <c r="P438" s="1033">
        <f t="shared" ref="P438" si="514">SUM(P388:P437)</f>
        <v>0</v>
      </c>
      <c r="Q438" s="1033">
        <f t="shared" ref="Q438" si="515">SUM(Q388:Q437)</f>
        <v>0</v>
      </c>
      <c r="R438" s="858"/>
      <c r="S438" s="1034">
        <f>SUM(S388:S437)</f>
        <v>0</v>
      </c>
      <c r="T438" s="1034">
        <f>SUM(T388:T437)</f>
        <v>0</v>
      </c>
      <c r="U438" s="1035">
        <f>SUM(U388:U437)</f>
        <v>0</v>
      </c>
      <c r="V438" s="867"/>
      <c r="AI438" s="993">
        <f>SUM(AI388:AI437)</f>
        <v>0</v>
      </c>
      <c r="AM438" s="39"/>
      <c r="AN438" s="39"/>
    </row>
    <row r="439" spans="3:40" ht="13.7" customHeight="1" x14ac:dyDescent="0.2">
      <c r="C439" s="41"/>
      <c r="D439" s="187"/>
      <c r="E439" s="187"/>
      <c r="F439" s="187"/>
      <c r="G439" s="187"/>
      <c r="H439" s="188"/>
      <c r="I439" s="188"/>
      <c r="J439" s="189"/>
      <c r="K439" s="190"/>
      <c r="L439" s="189"/>
      <c r="M439" s="190"/>
      <c r="N439" s="189"/>
      <c r="O439" s="189"/>
      <c r="P439" s="191"/>
      <c r="Q439" s="191"/>
      <c r="R439" s="189"/>
      <c r="S439" s="191"/>
      <c r="T439" s="192"/>
      <c r="U439" s="191"/>
      <c r="V439" s="193"/>
    </row>
  </sheetData>
  <sheetProtection algorithmName="SHA-512" hashValue="GfpwyuOHIax7fkASzdnOoj4OMlBcJErJoJ5cgKx4skIqBIU5kgDZU/Mr+1CRqr0wN2VWiQC0BLRTU380DF4xwQ==" saltValue="gddWBGtTxquWpbs7N+WCCQ==" spinCount="100000" sheet="1" objects="1" scenarios="1"/>
  <mergeCells count="7">
    <mergeCell ref="S322:U322"/>
    <mergeCell ref="S384:U384"/>
    <mergeCell ref="S12:U12"/>
    <mergeCell ref="S74:U74"/>
    <mergeCell ref="S136:U136"/>
    <mergeCell ref="S198:U198"/>
    <mergeCell ref="S260:U260"/>
  </mergeCells>
  <dataValidations disablePrompts="1" count="2">
    <dataValidation type="list" allowBlank="1" showInputMessage="1" showErrorMessage="1" sqref="I23:I65">
      <formula1>"LIOa,LIOb,1,2,3,4,5,6,7,8,9,10,11,12,13,14,ID1,ID2,ID3"</formula1>
    </dataValidation>
    <dataValidation type="list" allowBlank="1" showInputMessage="1" showErrorMessage="1" sqref="I16:I22">
      <formula1>"LIOa,LIOb,1,2,3,4,5,6,7,8,9,10,11,12,13,14,15,16,ID1,ID2,ID3"</formula1>
    </dataValidation>
  </dataValidations>
  <pageMargins left="0.7" right="0.7" top="0.75" bottom="0.75" header="0.3" footer="0.3"/>
  <pageSetup paperSize="9" scale="54" orientation="landscape" r:id="rId1"/>
  <headerFooter>
    <oddHeader>&amp;L&amp;"Arial,Vet"&amp;F&amp;R&amp;"Arial,Vet"&amp;A</oddHeader>
    <oddFooter>&amp;L&amp;"Arial,Vet"keizer / goedhart&amp;C&amp;"Arial,Vet"pagina &amp;P&amp;R&amp;"Arial,Vet"&amp;D</oddFooter>
  </headerFooter>
  <colBreaks count="1" manualBreakCount="1">
    <brk id="2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zoomScale="85" zoomScaleNormal="85" workbookViewId="0">
      <selection activeCell="B2" sqref="B2"/>
    </sheetView>
  </sheetViews>
  <sheetFormatPr defaultColWidth="9.140625" defaultRowHeight="13.7" customHeight="1" x14ac:dyDescent="0.2"/>
  <cols>
    <col min="1" max="1" width="3.7109375" style="39" customWidth="1"/>
    <col min="2" max="3" width="2.7109375" style="39" customWidth="1"/>
    <col min="4" max="4" width="45.5703125" style="39" customWidth="1"/>
    <col min="5" max="5" width="2.7109375" style="39" customWidth="1"/>
    <col min="6" max="8" width="12.85546875" style="39" customWidth="1"/>
    <col min="9" max="9" width="12.85546875" style="85" customWidth="1"/>
    <col min="10" max="15" width="12.85546875" style="39" customWidth="1"/>
    <col min="16" max="17" width="2.7109375" style="39" customWidth="1"/>
    <col min="18" max="16384" width="9.140625" style="39"/>
  </cols>
  <sheetData>
    <row r="2" spans="2:17" ht="13.7" customHeight="1" x14ac:dyDescent="0.2">
      <c r="B2" s="10"/>
      <c r="C2" s="11"/>
      <c r="D2" s="11"/>
      <c r="E2" s="11"/>
      <c r="F2" s="11"/>
      <c r="G2" s="11"/>
      <c r="H2" s="11"/>
      <c r="I2" s="95"/>
      <c r="J2" s="11"/>
      <c r="K2" s="11"/>
      <c r="L2" s="11"/>
      <c r="M2" s="11"/>
      <c r="N2" s="11"/>
      <c r="O2" s="11"/>
      <c r="P2" s="11"/>
      <c r="Q2" s="13"/>
    </row>
    <row r="3" spans="2:17" ht="13.7" customHeight="1" x14ac:dyDescent="0.2">
      <c r="B3" s="20"/>
      <c r="C3" s="22"/>
      <c r="D3" s="22"/>
      <c r="E3" s="22"/>
      <c r="F3" s="22"/>
      <c r="G3" s="22"/>
      <c r="H3" s="22"/>
      <c r="I3" s="101"/>
      <c r="J3" s="22"/>
      <c r="K3" s="22"/>
      <c r="L3" s="22"/>
      <c r="M3" s="22"/>
      <c r="N3" s="22"/>
      <c r="O3" s="22"/>
      <c r="P3" s="22"/>
      <c r="Q3" s="24"/>
    </row>
    <row r="4" spans="2:17" s="279" customFormat="1" ht="18.600000000000001" customHeight="1" x14ac:dyDescent="0.3">
      <c r="B4" s="275"/>
      <c r="C4" s="609" t="s">
        <v>191</v>
      </c>
      <c r="D4" s="276"/>
      <c r="E4" s="277"/>
      <c r="F4" s="277"/>
      <c r="G4" s="277"/>
      <c r="H4" s="15"/>
      <c r="I4" s="15"/>
      <c r="J4" s="15"/>
      <c r="K4" s="277"/>
      <c r="L4" s="277"/>
      <c r="M4" s="277"/>
      <c r="N4" s="277"/>
      <c r="O4" s="277"/>
      <c r="P4" s="277"/>
      <c r="Q4" s="278"/>
    </row>
    <row r="5" spans="2:17" s="283" customFormat="1" ht="13.7" customHeight="1" x14ac:dyDescent="0.3">
      <c r="B5" s="280"/>
      <c r="C5" s="305" t="str">
        <f>geg!G9</f>
        <v>De speciale school</v>
      </c>
      <c r="D5" s="281"/>
      <c r="E5" s="19"/>
      <c r="F5" s="19"/>
      <c r="G5" s="19"/>
      <c r="H5" s="22"/>
      <c r="I5" s="22"/>
      <c r="J5" s="22"/>
      <c r="K5" s="19"/>
      <c r="L5" s="19"/>
      <c r="M5" s="19"/>
      <c r="N5" s="19"/>
      <c r="O5" s="19"/>
      <c r="P5" s="19"/>
      <c r="Q5" s="282"/>
    </row>
    <row r="6" spans="2:17" s="283" customFormat="1" ht="13.7" customHeight="1" x14ac:dyDescent="0.3">
      <c r="B6" s="280"/>
      <c r="C6" s="284"/>
      <c r="D6" s="281"/>
      <c r="E6" s="19"/>
      <c r="F6" s="19"/>
      <c r="G6" s="19"/>
      <c r="H6" s="22"/>
      <c r="I6" s="22"/>
      <c r="J6" s="22"/>
      <c r="K6" s="19"/>
      <c r="L6" s="19"/>
      <c r="M6" s="19"/>
      <c r="N6" s="19"/>
      <c r="O6" s="19"/>
      <c r="P6" s="19"/>
      <c r="Q6" s="282"/>
    </row>
    <row r="7" spans="2:17" s="283" customFormat="1" ht="13.7" customHeight="1" x14ac:dyDescent="0.3">
      <c r="B7" s="280"/>
      <c r="C7" s="284"/>
      <c r="D7" s="281"/>
      <c r="E7" s="19"/>
      <c r="F7" s="19"/>
      <c r="G7" s="19"/>
      <c r="H7" s="22"/>
      <c r="I7" s="22"/>
      <c r="J7" s="22"/>
      <c r="K7" s="19"/>
      <c r="L7" s="19"/>
      <c r="M7" s="19"/>
      <c r="N7" s="19"/>
      <c r="O7" s="19"/>
      <c r="P7" s="19"/>
      <c r="Q7" s="282"/>
    </row>
    <row r="8" spans="2:17" s="283" customFormat="1" ht="13.7" customHeight="1" x14ac:dyDescent="0.3">
      <c r="B8" s="280"/>
      <c r="C8" s="842" t="s">
        <v>192</v>
      </c>
      <c r="D8" s="19"/>
      <c r="E8" s="19"/>
      <c r="F8" s="19"/>
      <c r="G8" s="19"/>
      <c r="H8" s="22"/>
      <c r="I8" s="22"/>
      <c r="J8" s="22"/>
      <c r="K8" s="19"/>
      <c r="L8" s="19"/>
      <c r="M8" s="19"/>
      <c r="N8" s="19"/>
      <c r="O8" s="19"/>
      <c r="P8" s="19"/>
      <c r="Q8" s="282"/>
    </row>
    <row r="9" spans="2:17" s="283" customFormat="1" ht="13.7" customHeight="1" x14ac:dyDescent="0.3">
      <c r="B9" s="280"/>
      <c r="C9" s="843" t="s">
        <v>193</v>
      </c>
      <c r="D9" s="19"/>
      <c r="E9" s="19"/>
      <c r="F9" s="19"/>
      <c r="G9" s="19"/>
      <c r="H9" s="22"/>
      <c r="I9" s="22"/>
      <c r="J9" s="22"/>
      <c r="K9" s="19"/>
      <c r="L9" s="19"/>
      <c r="M9" s="19"/>
      <c r="N9" s="19"/>
      <c r="O9" s="19"/>
      <c r="P9" s="19"/>
      <c r="Q9" s="282"/>
    </row>
    <row r="10" spans="2:17" s="283" customFormat="1" ht="13.7" customHeight="1" x14ac:dyDescent="0.3">
      <c r="B10" s="280"/>
      <c r="C10" s="843" t="s">
        <v>194</v>
      </c>
      <c r="D10" s="19"/>
      <c r="E10" s="19"/>
      <c r="F10" s="19"/>
      <c r="G10" s="19"/>
      <c r="H10" s="22"/>
      <c r="I10" s="22"/>
      <c r="J10" s="22"/>
      <c r="K10" s="19"/>
      <c r="L10" s="19"/>
      <c r="M10" s="19"/>
      <c r="N10" s="19"/>
      <c r="O10" s="19"/>
      <c r="P10" s="19"/>
      <c r="Q10" s="282"/>
    </row>
    <row r="11" spans="2:17" s="283" customFormat="1" ht="13.7" customHeight="1" x14ac:dyDescent="0.3">
      <c r="B11" s="280"/>
      <c r="C11" s="285"/>
      <c r="D11" s="285"/>
      <c r="E11" s="19"/>
      <c r="F11" s="19"/>
      <c r="G11" s="19"/>
      <c r="H11" s="22"/>
      <c r="I11" s="22"/>
      <c r="J11" s="22"/>
      <c r="K11" s="19"/>
      <c r="L11" s="19"/>
      <c r="M11" s="19"/>
      <c r="N11" s="19"/>
      <c r="O11" s="19"/>
      <c r="P11" s="19"/>
      <c r="Q11" s="282"/>
    </row>
    <row r="12" spans="2:17" ht="13.7" customHeight="1" x14ac:dyDescent="0.2">
      <c r="B12" s="286"/>
      <c r="C12" s="284"/>
      <c r="D12" s="142"/>
      <c r="E12" s="22"/>
      <c r="F12" s="22"/>
      <c r="G12" s="287"/>
      <c r="H12" s="22"/>
      <c r="I12" s="22"/>
      <c r="J12" s="22"/>
      <c r="K12" s="22"/>
      <c r="L12" s="22"/>
      <c r="M12" s="22"/>
      <c r="N12" s="22"/>
      <c r="O12" s="22"/>
      <c r="P12" s="22"/>
      <c r="Q12" s="24"/>
    </row>
    <row r="13" spans="2:17" s="196" customFormat="1" ht="13.7" customHeight="1" x14ac:dyDescent="0.2">
      <c r="B13" s="29"/>
      <c r="C13" s="288"/>
      <c r="D13" s="289"/>
      <c r="E13" s="15"/>
      <c r="F13" s="1066">
        <f>tab!C4</f>
        <v>2014</v>
      </c>
      <c r="G13" s="1066">
        <f t="shared" ref="G13:O13" si="0">F13+1</f>
        <v>2015</v>
      </c>
      <c r="H13" s="1066">
        <f t="shared" si="0"/>
        <v>2016</v>
      </c>
      <c r="I13" s="1066">
        <f t="shared" si="0"/>
        <v>2017</v>
      </c>
      <c r="J13" s="1066">
        <f t="shared" si="0"/>
        <v>2018</v>
      </c>
      <c r="K13" s="1066">
        <f t="shared" si="0"/>
        <v>2019</v>
      </c>
      <c r="L13" s="1066">
        <f t="shared" si="0"/>
        <v>2020</v>
      </c>
      <c r="M13" s="1066">
        <f t="shared" si="0"/>
        <v>2021</v>
      </c>
      <c r="N13" s="1066">
        <f t="shared" si="0"/>
        <v>2022</v>
      </c>
      <c r="O13" s="1066">
        <f t="shared" si="0"/>
        <v>2023</v>
      </c>
      <c r="P13" s="15"/>
      <c r="Q13" s="17"/>
    </row>
    <row r="14" spans="2:17" ht="13.7" customHeight="1" x14ac:dyDescent="0.2">
      <c r="B14" s="286"/>
      <c r="C14" s="284"/>
      <c r="D14" s="142"/>
      <c r="E14" s="22"/>
      <c r="F14" s="22"/>
      <c r="G14" s="22"/>
      <c r="H14" s="22"/>
      <c r="I14" s="22"/>
      <c r="J14" s="22"/>
      <c r="K14" s="22"/>
      <c r="L14" s="22"/>
      <c r="M14" s="22"/>
      <c r="N14" s="22"/>
      <c r="O14" s="22"/>
      <c r="P14" s="22"/>
      <c r="Q14" s="24"/>
    </row>
    <row r="15" spans="2:17" ht="13.7" customHeight="1" x14ac:dyDescent="0.2">
      <c r="B15" s="20"/>
      <c r="C15" s="290"/>
      <c r="D15" s="221"/>
      <c r="F15" s="25"/>
      <c r="G15" s="26"/>
      <c r="H15" s="26"/>
      <c r="I15" s="26"/>
      <c r="J15" s="26"/>
      <c r="K15" s="151"/>
      <c r="L15" s="151"/>
      <c r="M15" s="151"/>
      <c r="N15" s="151"/>
      <c r="O15" s="151"/>
      <c r="P15" s="28"/>
      <c r="Q15" s="24"/>
    </row>
    <row r="16" spans="2:17" ht="13.7" customHeight="1" x14ac:dyDescent="0.2">
      <c r="B16" s="20"/>
      <c r="C16" s="291"/>
      <c r="D16" s="84" t="s">
        <v>195</v>
      </c>
      <c r="E16" s="292"/>
      <c r="F16" s="293">
        <v>0</v>
      </c>
      <c r="G16" s="1070">
        <f t="shared" ref="G16:O16" si="1">F19</f>
        <v>0</v>
      </c>
      <c r="H16" s="1070">
        <f t="shared" si="1"/>
        <v>0</v>
      </c>
      <c r="I16" s="1070">
        <f t="shared" si="1"/>
        <v>0</v>
      </c>
      <c r="J16" s="1070">
        <f t="shared" si="1"/>
        <v>0</v>
      </c>
      <c r="K16" s="1070">
        <f t="shared" si="1"/>
        <v>0</v>
      </c>
      <c r="L16" s="1070">
        <f t="shared" si="1"/>
        <v>0</v>
      </c>
      <c r="M16" s="1070">
        <f t="shared" si="1"/>
        <v>0</v>
      </c>
      <c r="N16" s="1070">
        <f t="shared" si="1"/>
        <v>0</v>
      </c>
      <c r="O16" s="1070">
        <f t="shared" si="1"/>
        <v>0</v>
      </c>
      <c r="P16" s="6"/>
      <c r="Q16" s="24"/>
    </row>
    <row r="17" spans="2:17" ht="13.7" customHeight="1" x14ac:dyDescent="0.2">
      <c r="B17" s="20"/>
      <c r="C17" s="291"/>
      <c r="D17" s="84" t="s">
        <v>196</v>
      </c>
      <c r="E17" s="294"/>
      <c r="F17" s="293">
        <v>0</v>
      </c>
      <c r="G17" s="295">
        <v>0</v>
      </c>
      <c r="H17" s="295">
        <v>0</v>
      </c>
      <c r="I17" s="295">
        <v>0</v>
      </c>
      <c r="J17" s="295">
        <v>0</v>
      </c>
      <c r="K17" s="295">
        <v>0</v>
      </c>
      <c r="L17" s="295">
        <v>0</v>
      </c>
      <c r="M17" s="295">
        <v>0</v>
      </c>
      <c r="N17" s="295">
        <v>0</v>
      </c>
      <c r="O17" s="295">
        <v>0</v>
      </c>
      <c r="P17" s="6"/>
      <c r="Q17" s="24"/>
    </row>
    <row r="18" spans="2:17" ht="13.7" customHeight="1" x14ac:dyDescent="0.2">
      <c r="B18" s="20"/>
      <c r="C18" s="291"/>
      <c r="D18" s="84" t="s">
        <v>197</v>
      </c>
      <c r="E18" s="292"/>
      <c r="F18" s="293">
        <v>0</v>
      </c>
      <c r="G18" s="295">
        <v>0</v>
      </c>
      <c r="H18" s="295">
        <v>0</v>
      </c>
      <c r="I18" s="295">
        <v>0</v>
      </c>
      <c r="J18" s="295">
        <v>0</v>
      </c>
      <c r="K18" s="295">
        <v>0</v>
      </c>
      <c r="L18" s="295">
        <v>0</v>
      </c>
      <c r="M18" s="295">
        <v>0</v>
      </c>
      <c r="N18" s="295">
        <v>0</v>
      </c>
      <c r="O18" s="295">
        <v>0</v>
      </c>
      <c r="P18" s="6"/>
      <c r="Q18" s="24"/>
    </row>
    <row r="19" spans="2:17" ht="13.7" customHeight="1" x14ac:dyDescent="0.2">
      <c r="B19" s="20"/>
      <c r="C19" s="296"/>
      <c r="D19" s="69" t="s">
        <v>198</v>
      </c>
      <c r="E19" s="294"/>
      <c r="F19" s="1072">
        <f t="shared" ref="F19:O19" si="2">SUM(F16:F17)-F18</f>
        <v>0</v>
      </c>
      <c r="G19" s="1073">
        <f t="shared" si="2"/>
        <v>0</v>
      </c>
      <c r="H19" s="1073">
        <f t="shared" si="2"/>
        <v>0</v>
      </c>
      <c r="I19" s="1073">
        <f t="shared" si="2"/>
        <v>0</v>
      </c>
      <c r="J19" s="1073">
        <f t="shared" si="2"/>
        <v>0</v>
      </c>
      <c r="K19" s="1073">
        <f t="shared" si="2"/>
        <v>0</v>
      </c>
      <c r="L19" s="1073">
        <f t="shared" si="2"/>
        <v>0</v>
      </c>
      <c r="M19" s="1073">
        <f t="shared" si="2"/>
        <v>0</v>
      </c>
      <c r="N19" s="1073">
        <f t="shared" si="2"/>
        <v>0</v>
      </c>
      <c r="O19" s="1073">
        <f t="shared" si="2"/>
        <v>0</v>
      </c>
      <c r="P19" s="6"/>
      <c r="Q19" s="24"/>
    </row>
    <row r="20" spans="2:17" ht="13.7" customHeight="1" x14ac:dyDescent="0.2">
      <c r="B20" s="20"/>
      <c r="C20" s="85"/>
      <c r="F20" s="41"/>
      <c r="G20" s="297"/>
      <c r="H20" s="298"/>
      <c r="I20" s="297"/>
      <c r="J20" s="297"/>
      <c r="K20" s="297"/>
      <c r="L20" s="297"/>
      <c r="M20" s="297"/>
      <c r="N20" s="297"/>
      <c r="O20" s="297"/>
      <c r="P20" s="43"/>
      <c r="Q20" s="24"/>
    </row>
    <row r="21" spans="2:17" ht="13.7" customHeight="1" x14ac:dyDescent="0.2">
      <c r="B21" s="286"/>
      <c r="C21" s="284"/>
      <c r="D21" s="142"/>
      <c r="E21" s="22"/>
      <c r="F21" s="22"/>
      <c r="G21" s="22"/>
      <c r="H21" s="101"/>
      <c r="I21" s="22"/>
      <c r="J21" s="22"/>
      <c r="K21" s="22"/>
      <c r="L21" s="22"/>
      <c r="M21" s="22"/>
      <c r="N21" s="22"/>
      <c r="O21" s="22"/>
      <c r="P21" s="22"/>
      <c r="Q21" s="24"/>
    </row>
    <row r="22" spans="2:17" s="196" customFormat="1" ht="13.7" customHeight="1" x14ac:dyDescent="0.2">
      <c r="B22" s="286"/>
      <c r="C22" s="284"/>
      <c r="D22" s="142"/>
      <c r="E22" s="22"/>
      <c r="F22" s="22"/>
      <c r="G22" s="22"/>
      <c r="H22" s="101"/>
      <c r="I22" s="22"/>
      <c r="J22" s="22"/>
      <c r="K22" s="22"/>
      <c r="L22" s="22"/>
      <c r="M22" s="22"/>
      <c r="N22" s="22"/>
      <c r="O22" s="22"/>
      <c r="P22" s="22"/>
      <c r="Q22" s="24"/>
    </row>
    <row r="23" spans="2:17" ht="13.7" customHeight="1" x14ac:dyDescent="0.2">
      <c r="B23" s="299"/>
      <c r="C23" s="288"/>
      <c r="D23" s="289"/>
      <c r="E23" s="15"/>
      <c r="F23" s="1066">
        <f>1+O13</f>
        <v>2024</v>
      </c>
      <c r="G23" s="1066">
        <f t="shared" ref="G23:O23" si="3">F23+1</f>
        <v>2025</v>
      </c>
      <c r="H23" s="1066">
        <f t="shared" si="3"/>
        <v>2026</v>
      </c>
      <c r="I23" s="1066">
        <f t="shared" si="3"/>
        <v>2027</v>
      </c>
      <c r="J23" s="1066">
        <f t="shared" si="3"/>
        <v>2028</v>
      </c>
      <c r="K23" s="1066">
        <f t="shared" si="3"/>
        <v>2029</v>
      </c>
      <c r="L23" s="1066">
        <f t="shared" si="3"/>
        <v>2030</v>
      </c>
      <c r="M23" s="1066">
        <f t="shared" si="3"/>
        <v>2031</v>
      </c>
      <c r="N23" s="1066">
        <f t="shared" si="3"/>
        <v>2032</v>
      </c>
      <c r="O23" s="1066">
        <f t="shared" si="3"/>
        <v>2033</v>
      </c>
      <c r="P23" s="300"/>
      <c r="Q23" s="17"/>
    </row>
    <row r="24" spans="2:17" ht="13.7" customHeight="1" x14ac:dyDescent="0.2">
      <c r="B24" s="286"/>
      <c r="C24" s="284"/>
      <c r="D24" s="142"/>
      <c r="E24" s="22"/>
      <c r="F24" s="1067"/>
      <c r="G24" s="1067"/>
      <c r="H24" s="1067"/>
      <c r="I24" s="1067"/>
      <c r="J24" s="1067"/>
      <c r="K24" s="1067"/>
      <c r="L24" s="1067"/>
      <c r="M24" s="1067"/>
      <c r="N24" s="1067"/>
      <c r="O24" s="1067"/>
      <c r="P24" s="22"/>
      <c r="Q24" s="24"/>
    </row>
    <row r="25" spans="2:17" ht="13.7" customHeight="1" x14ac:dyDescent="0.2">
      <c r="B25" s="286"/>
      <c r="C25" s="290"/>
      <c r="D25" s="221"/>
      <c r="F25" s="25"/>
      <c r="G25" s="26"/>
      <c r="H25" s="26"/>
      <c r="I25" s="26"/>
      <c r="J25" s="26"/>
      <c r="K25" s="26"/>
      <c r="L25" s="26"/>
      <c r="M25" s="26"/>
      <c r="N25" s="26"/>
      <c r="O25" s="26"/>
      <c r="P25" s="28"/>
      <c r="Q25" s="24"/>
    </row>
    <row r="26" spans="2:17" ht="13.7" customHeight="1" x14ac:dyDescent="0.2">
      <c r="B26" s="286"/>
      <c r="C26" s="291"/>
      <c r="D26" s="84" t="s">
        <v>195</v>
      </c>
      <c r="E26" s="292"/>
      <c r="F26" s="1071">
        <f>O19</f>
        <v>0</v>
      </c>
      <c r="G26" s="1070">
        <f t="shared" ref="G26:O26" si="4">F29</f>
        <v>0</v>
      </c>
      <c r="H26" s="1070">
        <f t="shared" si="4"/>
        <v>0</v>
      </c>
      <c r="I26" s="1070">
        <f t="shared" si="4"/>
        <v>0</v>
      </c>
      <c r="J26" s="1070">
        <f t="shared" si="4"/>
        <v>0</v>
      </c>
      <c r="K26" s="1070">
        <f t="shared" si="4"/>
        <v>0</v>
      </c>
      <c r="L26" s="1070">
        <f t="shared" si="4"/>
        <v>0</v>
      </c>
      <c r="M26" s="1070">
        <f t="shared" si="4"/>
        <v>0</v>
      </c>
      <c r="N26" s="1070">
        <f t="shared" si="4"/>
        <v>0</v>
      </c>
      <c r="O26" s="1070">
        <f t="shared" si="4"/>
        <v>0</v>
      </c>
      <c r="P26" s="6"/>
      <c r="Q26" s="24"/>
    </row>
    <row r="27" spans="2:17" ht="13.7" customHeight="1" x14ac:dyDescent="0.2">
      <c r="B27" s="286"/>
      <c r="C27" s="291"/>
      <c r="D27" s="84" t="s">
        <v>196</v>
      </c>
      <c r="E27" s="294"/>
      <c r="F27" s="293">
        <v>0</v>
      </c>
      <c r="G27" s="295">
        <v>0</v>
      </c>
      <c r="H27" s="295">
        <v>0</v>
      </c>
      <c r="I27" s="295">
        <v>0</v>
      </c>
      <c r="J27" s="295">
        <v>0</v>
      </c>
      <c r="K27" s="295">
        <v>0</v>
      </c>
      <c r="L27" s="295">
        <v>0</v>
      </c>
      <c r="M27" s="295">
        <v>0</v>
      </c>
      <c r="N27" s="295">
        <v>0</v>
      </c>
      <c r="O27" s="295">
        <v>0</v>
      </c>
      <c r="P27" s="6"/>
      <c r="Q27" s="24"/>
    </row>
    <row r="28" spans="2:17" ht="13.7" customHeight="1" x14ac:dyDescent="0.2">
      <c r="B28" s="286"/>
      <c r="C28" s="291"/>
      <c r="D28" s="84" t="s">
        <v>197</v>
      </c>
      <c r="E28" s="292"/>
      <c r="F28" s="293">
        <v>0</v>
      </c>
      <c r="G28" s="295">
        <v>0</v>
      </c>
      <c r="H28" s="295">
        <v>0</v>
      </c>
      <c r="I28" s="295">
        <v>0</v>
      </c>
      <c r="J28" s="295">
        <v>0</v>
      </c>
      <c r="K28" s="295">
        <v>0</v>
      </c>
      <c r="L28" s="295">
        <v>0</v>
      </c>
      <c r="M28" s="295">
        <v>0</v>
      </c>
      <c r="N28" s="295">
        <v>0</v>
      </c>
      <c r="O28" s="295">
        <v>0</v>
      </c>
      <c r="P28" s="6"/>
      <c r="Q28" s="24"/>
    </row>
    <row r="29" spans="2:17" ht="13.7" customHeight="1" x14ac:dyDescent="0.2">
      <c r="B29" s="286"/>
      <c r="C29" s="296"/>
      <c r="D29" s="69" t="s">
        <v>198</v>
      </c>
      <c r="E29" s="294"/>
      <c r="F29" s="1072">
        <f t="shared" ref="F29:O29" si="5">SUM(F26:F27)-F28</f>
        <v>0</v>
      </c>
      <c r="G29" s="1073">
        <f>SUM(G26:G27)-G28</f>
        <v>0</v>
      </c>
      <c r="H29" s="1073">
        <f t="shared" si="5"/>
        <v>0</v>
      </c>
      <c r="I29" s="1073">
        <f t="shared" si="5"/>
        <v>0</v>
      </c>
      <c r="J29" s="1073">
        <f t="shared" si="5"/>
        <v>0</v>
      </c>
      <c r="K29" s="1073">
        <f t="shared" si="5"/>
        <v>0</v>
      </c>
      <c r="L29" s="1073">
        <f t="shared" si="5"/>
        <v>0</v>
      </c>
      <c r="M29" s="1073">
        <f t="shared" si="5"/>
        <v>0</v>
      </c>
      <c r="N29" s="1073">
        <f t="shared" si="5"/>
        <v>0</v>
      </c>
      <c r="O29" s="1073">
        <f t="shared" si="5"/>
        <v>0</v>
      </c>
      <c r="P29" s="6"/>
      <c r="Q29" s="24"/>
    </row>
    <row r="30" spans="2:17" ht="13.7" customHeight="1" x14ac:dyDescent="0.2">
      <c r="B30" s="286"/>
      <c r="C30" s="85"/>
      <c r="F30" s="41"/>
      <c r="G30" s="297"/>
      <c r="H30" s="297"/>
      <c r="I30" s="297"/>
      <c r="J30" s="297"/>
      <c r="K30" s="297"/>
      <c r="L30" s="297"/>
      <c r="M30" s="297"/>
      <c r="N30" s="297"/>
      <c r="O30" s="297"/>
      <c r="P30" s="43"/>
      <c r="Q30" s="24"/>
    </row>
    <row r="31" spans="2:17" ht="13.7" customHeight="1" x14ac:dyDescent="0.2">
      <c r="B31" s="286"/>
      <c r="C31" s="284"/>
      <c r="D31" s="142"/>
      <c r="E31" s="22"/>
      <c r="F31" s="22"/>
      <c r="G31" s="22"/>
      <c r="H31" s="22"/>
      <c r="I31" s="22"/>
      <c r="J31" s="22"/>
      <c r="K31" s="22"/>
      <c r="L31" s="22"/>
      <c r="M31" s="22"/>
      <c r="N31" s="22"/>
      <c r="O31" s="22"/>
      <c r="P31" s="22"/>
      <c r="Q31" s="24"/>
    </row>
    <row r="32" spans="2:17" s="8" customFormat="1" ht="13.7" customHeight="1" x14ac:dyDescent="0.25">
      <c r="B32" s="44"/>
      <c r="C32" s="45"/>
      <c r="D32" s="45"/>
      <c r="E32" s="45"/>
      <c r="F32" s="45"/>
      <c r="G32" s="45"/>
      <c r="H32" s="45"/>
      <c r="I32" s="45"/>
      <c r="J32" s="45"/>
      <c r="K32" s="45"/>
      <c r="L32" s="45"/>
      <c r="M32" s="45"/>
      <c r="N32" s="45"/>
      <c r="O32" s="45"/>
      <c r="P32" s="47" t="s">
        <v>199</v>
      </c>
      <c r="Q32" s="48"/>
    </row>
    <row r="33" s="39" customFormat="1" ht="13.7" customHeight="1" collapsed="1" x14ac:dyDescent="0.2"/>
  </sheetData>
  <sheetProtection algorithmName="SHA-512" hashValue="5ZmCmFfQGk9fa6O1F1eI0J0SNeOIUKqngqY2Q5/Tq/Fx+XHvXzkcqYAyDXPrzpavYNkwr+YcGhTkDMiq+cI2Xg==" saltValue="gnNB5+44bMFCfq4hXRESMQ==" spinCount="100000" sheet="1" objects="1" scenarios="1"/>
  <pageMargins left="0.7" right="0.7" top="0.75" bottom="0.75" header="0.3" footer="0.3"/>
  <pageSetup paperSize="9" scale="71"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144"/>
  <sheetViews>
    <sheetView zoomScale="80" zoomScaleNormal="80" workbookViewId="0">
      <selection activeCell="B2" sqref="B2"/>
    </sheetView>
  </sheetViews>
  <sheetFormatPr defaultColWidth="9.140625" defaultRowHeight="12.75" x14ac:dyDescent="0.2"/>
  <cols>
    <col min="1" max="1" width="3.7109375" style="39" customWidth="1"/>
    <col min="2" max="3" width="2.7109375" style="39" customWidth="1"/>
    <col min="4" max="5" width="25.7109375" style="84" customWidth="1"/>
    <col min="6" max="10" width="10.7109375" style="9" customWidth="1"/>
    <col min="11" max="11" width="2.7109375" style="39" customWidth="1"/>
    <col min="12" max="12" width="12.7109375" style="39" hidden="1" customWidth="1"/>
    <col min="13" max="16" width="10.7109375" style="39" customWidth="1"/>
    <col min="17" max="17" width="1.7109375" style="39" customWidth="1"/>
    <col min="18" max="25" width="10.7109375" style="39" customWidth="1"/>
    <col min="26" max="26" width="0.85546875" style="39" customWidth="1"/>
    <col min="27" max="34" width="10.7109375" style="39" customWidth="1"/>
    <col min="35" max="36" width="2.7109375" style="39" customWidth="1"/>
    <col min="37" max="16384" width="9.140625" style="39"/>
  </cols>
  <sheetData>
    <row r="2" spans="2:36" x14ac:dyDescent="0.2">
      <c r="B2" s="10"/>
      <c r="C2" s="11"/>
      <c r="D2" s="66"/>
      <c r="E2" s="66"/>
      <c r="F2" s="12"/>
      <c r="G2" s="12"/>
      <c r="H2" s="12"/>
      <c r="I2" s="12"/>
      <c r="J2" s="12"/>
      <c r="K2" s="11"/>
      <c r="L2" s="11"/>
      <c r="M2" s="11"/>
      <c r="N2" s="11"/>
      <c r="O2" s="11"/>
      <c r="P2" s="11"/>
      <c r="Q2" s="11"/>
      <c r="R2" s="11"/>
      <c r="S2" s="11"/>
      <c r="T2" s="11"/>
      <c r="U2" s="11"/>
      <c r="V2" s="11"/>
      <c r="W2" s="11"/>
      <c r="X2" s="11"/>
      <c r="Y2" s="11"/>
      <c r="Z2" s="11"/>
      <c r="AA2" s="11"/>
      <c r="AB2" s="11"/>
      <c r="AC2" s="11"/>
      <c r="AD2" s="11"/>
      <c r="AE2" s="11"/>
      <c r="AF2" s="11"/>
      <c r="AG2" s="11"/>
      <c r="AH2" s="11"/>
      <c r="AI2" s="11"/>
      <c r="AJ2" s="13"/>
    </row>
    <row r="3" spans="2:36" x14ac:dyDescent="0.2">
      <c r="B3" s="20"/>
      <c r="C3" s="22"/>
      <c r="D3" s="67"/>
      <c r="E3" s="67"/>
      <c r="F3" s="23"/>
      <c r="G3" s="23"/>
      <c r="H3" s="23"/>
      <c r="I3" s="23"/>
      <c r="J3" s="23"/>
      <c r="K3" s="22"/>
      <c r="L3" s="22"/>
      <c r="M3" s="22"/>
      <c r="N3" s="22"/>
      <c r="O3" s="22"/>
      <c r="P3" s="22"/>
      <c r="Q3" s="22"/>
      <c r="R3" s="22"/>
      <c r="S3" s="22"/>
      <c r="T3" s="22"/>
      <c r="U3" s="22"/>
      <c r="V3" s="22"/>
      <c r="W3" s="22"/>
      <c r="X3" s="22"/>
      <c r="Y3" s="22"/>
      <c r="Z3" s="22"/>
      <c r="AA3" s="22"/>
      <c r="AB3" s="22"/>
      <c r="AC3" s="22"/>
      <c r="AD3" s="22"/>
      <c r="AE3" s="22"/>
      <c r="AF3" s="22"/>
      <c r="AG3" s="22"/>
      <c r="AH3" s="22"/>
      <c r="AI3" s="22"/>
      <c r="AJ3" s="24"/>
    </row>
    <row r="4" spans="2:36" s="303" customFormat="1" ht="18" customHeight="1" x14ac:dyDescent="0.3">
      <c r="B4" s="275"/>
      <c r="C4" s="609" t="s">
        <v>200</v>
      </c>
      <c r="D4" s="276"/>
      <c r="E4" s="301"/>
      <c r="F4" s="302"/>
      <c r="G4" s="302"/>
      <c r="H4" s="302"/>
      <c r="I4" s="302"/>
      <c r="J4" s="302"/>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774"/>
    </row>
    <row r="5" spans="2:36" s="124" customFormat="1" ht="18" customHeight="1" x14ac:dyDescent="0.25">
      <c r="B5" s="125"/>
      <c r="C5" s="130" t="str">
        <f>geg!G9</f>
        <v>De speciale school</v>
      </c>
      <c r="D5" s="21"/>
      <c r="E5" s="305"/>
      <c r="F5" s="132"/>
      <c r="G5" s="132"/>
      <c r="H5" s="132"/>
      <c r="I5" s="132"/>
      <c r="J5" s="132"/>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5"/>
    </row>
    <row r="6" spans="2:36" ht="12" customHeight="1" x14ac:dyDescent="0.25">
      <c r="B6" s="20"/>
      <c r="C6" s="306"/>
      <c r="D6" s="67"/>
      <c r="E6" s="67"/>
      <c r="F6" s="23"/>
      <c r="G6" s="23"/>
      <c r="H6" s="23"/>
      <c r="I6" s="23"/>
      <c r="J6" s="23"/>
      <c r="K6" s="22"/>
      <c r="L6" s="22"/>
      <c r="M6" s="22"/>
      <c r="N6" s="22"/>
      <c r="O6" s="22"/>
      <c r="P6" s="22"/>
      <c r="Q6" s="22"/>
      <c r="R6" s="22"/>
      <c r="S6" s="22"/>
      <c r="T6" s="22"/>
      <c r="U6" s="22"/>
      <c r="V6" s="22"/>
      <c r="W6" s="22"/>
      <c r="X6" s="22"/>
      <c r="Y6" s="22"/>
      <c r="Z6" s="22"/>
      <c r="AA6" s="22"/>
      <c r="AB6" s="22"/>
      <c r="AC6" s="22"/>
      <c r="AD6" s="22"/>
      <c r="AE6" s="22"/>
      <c r="AF6" s="22"/>
      <c r="AG6" s="22"/>
      <c r="AH6" s="22"/>
      <c r="AI6" s="22"/>
      <c r="AJ6" s="24"/>
    </row>
    <row r="7" spans="2:36" ht="12" customHeight="1" x14ac:dyDescent="0.25">
      <c r="B7" s="20"/>
      <c r="C7" s="306"/>
      <c r="D7" s="67"/>
      <c r="E7" s="67"/>
      <c r="F7" s="23"/>
      <c r="G7" s="23"/>
      <c r="H7" s="23"/>
      <c r="I7" s="23"/>
      <c r="J7" s="23"/>
      <c r="K7" s="22"/>
      <c r="L7" s="22"/>
      <c r="M7" s="22"/>
      <c r="N7" s="22"/>
      <c r="O7" s="22"/>
      <c r="P7" s="22"/>
      <c r="Q7" s="22"/>
      <c r="R7" s="22"/>
      <c r="S7" s="22"/>
      <c r="T7" s="22"/>
      <c r="U7" s="22"/>
      <c r="V7" s="22"/>
      <c r="W7" s="22"/>
      <c r="X7" s="22"/>
      <c r="Y7" s="22"/>
      <c r="Z7" s="22"/>
      <c r="AA7" s="22"/>
      <c r="AB7" s="22"/>
      <c r="AC7" s="22"/>
      <c r="AD7" s="22"/>
      <c r="AE7" s="22"/>
      <c r="AF7" s="22"/>
      <c r="AG7" s="22"/>
      <c r="AH7" s="22"/>
      <c r="AI7" s="22"/>
      <c r="AJ7" s="24"/>
    </row>
    <row r="8" spans="2:36" s="161" customFormat="1" x14ac:dyDescent="0.2">
      <c r="B8" s="775"/>
      <c r="C8" s="307"/>
      <c r="D8" s="1076" t="s">
        <v>201</v>
      </c>
      <c r="E8" s="1076" t="s">
        <v>202</v>
      </c>
      <c r="F8" s="1077" t="s">
        <v>203</v>
      </c>
      <c r="G8" s="1077" t="s">
        <v>204</v>
      </c>
      <c r="H8" s="1077" t="s">
        <v>205</v>
      </c>
      <c r="I8" s="1077" t="s">
        <v>206</v>
      </c>
      <c r="J8" s="1077" t="s">
        <v>207</v>
      </c>
      <c r="K8" s="1077"/>
      <c r="L8" s="1077" t="s">
        <v>208</v>
      </c>
      <c r="M8" s="1077" t="s">
        <v>209</v>
      </c>
      <c r="N8" s="1077" t="s">
        <v>210</v>
      </c>
      <c r="O8" s="1078" t="s">
        <v>211</v>
      </c>
      <c r="P8" s="1077" t="s">
        <v>212</v>
      </c>
      <c r="Q8" s="1077"/>
      <c r="R8" s="1077">
        <f>tab!C4</f>
        <v>2014</v>
      </c>
      <c r="S8" s="1079">
        <f t="shared" ref="S8:Y8" si="0">R8+1</f>
        <v>2015</v>
      </c>
      <c r="T8" s="1079">
        <f t="shared" si="0"/>
        <v>2016</v>
      </c>
      <c r="U8" s="1080">
        <f t="shared" si="0"/>
        <v>2017</v>
      </c>
      <c r="V8" s="1080">
        <f t="shared" si="0"/>
        <v>2018</v>
      </c>
      <c r="W8" s="1080">
        <f t="shared" si="0"/>
        <v>2019</v>
      </c>
      <c r="X8" s="1080">
        <f t="shared" si="0"/>
        <v>2020</v>
      </c>
      <c r="Y8" s="1080">
        <f t="shared" si="0"/>
        <v>2021</v>
      </c>
      <c r="Z8" s="1077"/>
      <c r="AA8" s="1077">
        <f t="shared" ref="AA8:AH8" si="1">R8</f>
        <v>2014</v>
      </c>
      <c r="AB8" s="1077">
        <f t="shared" si="1"/>
        <v>2015</v>
      </c>
      <c r="AC8" s="1077">
        <f t="shared" si="1"/>
        <v>2016</v>
      </c>
      <c r="AD8" s="1077">
        <f t="shared" si="1"/>
        <v>2017</v>
      </c>
      <c r="AE8" s="1077">
        <f t="shared" si="1"/>
        <v>2018</v>
      </c>
      <c r="AF8" s="1077">
        <f t="shared" si="1"/>
        <v>2019</v>
      </c>
      <c r="AG8" s="1077">
        <f t="shared" si="1"/>
        <v>2020</v>
      </c>
      <c r="AH8" s="1077">
        <f t="shared" si="1"/>
        <v>2021</v>
      </c>
      <c r="AI8" s="307"/>
      <c r="AJ8" s="776"/>
    </row>
    <row r="9" spans="2:36" s="161" customFormat="1" x14ac:dyDescent="0.2">
      <c r="B9" s="775"/>
      <c r="C9" s="307"/>
      <c r="D9" s="1076"/>
      <c r="E9" s="1076"/>
      <c r="F9" s="1077" t="s">
        <v>213</v>
      </c>
      <c r="G9" s="1077" t="s">
        <v>214</v>
      </c>
      <c r="H9" s="1077" t="s">
        <v>215</v>
      </c>
      <c r="I9" s="1077" t="s">
        <v>216</v>
      </c>
      <c r="J9" s="1077" t="s">
        <v>217</v>
      </c>
      <c r="K9" s="1077"/>
      <c r="L9" s="1077"/>
      <c r="M9" s="1077" t="s">
        <v>218</v>
      </c>
      <c r="N9" s="1077" t="s">
        <v>219</v>
      </c>
      <c r="O9" s="1078" t="s">
        <v>210</v>
      </c>
      <c r="P9" s="1078">
        <f>R8</f>
        <v>2014</v>
      </c>
      <c r="Q9" s="1077"/>
      <c r="R9" s="1077" t="s">
        <v>210</v>
      </c>
      <c r="S9" s="1077" t="s">
        <v>210</v>
      </c>
      <c r="T9" s="1077" t="s">
        <v>210</v>
      </c>
      <c r="U9" s="1077" t="s">
        <v>210</v>
      </c>
      <c r="V9" s="1077" t="s">
        <v>210</v>
      </c>
      <c r="W9" s="1077" t="s">
        <v>210</v>
      </c>
      <c r="X9" s="1077" t="s">
        <v>210</v>
      </c>
      <c r="Y9" s="1077" t="s">
        <v>210</v>
      </c>
      <c r="Z9" s="1077"/>
      <c r="AA9" s="1077" t="s">
        <v>220</v>
      </c>
      <c r="AB9" s="1077" t="s">
        <v>220</v>
      </c>
      <c r="AC9" s="1077" t="s">
        <v>220</v>
      </c>
      <c r="AD9" s="1077" t="s">
        <v>220</v>
      </c>
      <c r="AE9" s="1077" t="s">
        <v>220</v>
      </c>
      <c r="AF9" s="1077" t="s">
        <v>220</v>
      </c>
      <c r="AG9" s="1077" t="s">
        <v>220</v>
      </c>
      <c r="AH9" s="1077" t="s">
        <v>220</v>
      </c>
      <c r="AI9" s="307"/>
      <c r="AJ9" s="776"/>
    </row>
    <row r="10" spans="2:36" s="256" customFormat="1" x14ac:dyDescent="0.2">
      <c r="B10" s="777"/>
      <c r="C10" s="308"/>
      <c r="D10" s="309"/>
      <c r="E10" s="309"/>
      <c r="F10" s="308"/>
      <c r="G10" s="308"/>
      <c r="H10" s="308"/>
      <c r="I10" s="308"/>
      <c r="J10" s="308"/>
      <c r="K10" s="308"/>
      <c r="L10" s="308"/>
      <c r="M10" s="308"/>
      <c r="N10" s="308"/>
      <c r="O10" s="310"/>
      <c r="P10" s="310"/>
      <c r="Q10" s="308"/>
      <c r="R10" s="308"/>
      <c r="S10" s="308"/>
      <c r="T10" s="308"/>
      <c r="U10" s="308"/>
      <c r="V10" s="308"/>
      <c r="W10" s="308"/>
      <c r="X10" s="308"/>
      <c r="Y10" s="308"/>
      <c r="Z10" s="308"/>
      <c r="AA10" s="308"/>
      <c r="AB10" s="308"/>
      <c r="AC10" s="308"/>
      <c r="AD10" s="308"/>
      <c r="AE10" s="308"/>
      <c r="AF10" s="308"/>
      <c r="AG10" s="308"/>
      <c r="AH10" s="308"/>
      <c r="AI10" s="308"/>
      <c r="AJ10" s="778"/>
    </row>
    <row r="11" spans="2:36" s="256" customFormat="1" x14ac:dyDescent="0.2">
      <c r="B11" s="777"/>
      <c r="C11" s="311"/>
      <c r="D11" s="312"/>
      <c r="E11" s="312"/>
      <c r="F11" s="313"/>
      <c r="G11" s="313"/>
      <c r="H11" s="313"/>
      <c r="I11" s="313"/>
      <c r="J11" s="313"/>
      <c r="K11" s="313"/>
      <c r="L11" s="313"/>
      <c r="M11" s="313"/>
      <c r="N11" s="313"/>
      <c r="O11" s="314"/>
      <c r="P11" s="314"/>
      <c r="Q11" s="313"/>
      <c r="R11" s="313"/>
      <c r="S11" s="313"/>
      <c r="T11" s="313"/>
      <c r="U11" s="313"/>
      <c r="V11" s="313"/>
      <c r="W11" s="313"/>
      <c r="X11" s="313"/>
      <c r="Y11" s="313"/>
      <c r="Z11" s="313"/>
      <c r="AA11" s="313"/>
      <c r="AB11" s="313"/>
      <c r="AC11" s="313"/>
      <c r="AD11" s="313"/>
      <c r="AE11" s="313"/>
      <c r="AF11" s="315"/>
      <c r="AG11" s="315"/>
      <c r="AH11" s="315"/>
      <c r="AI11" s="315"/>
      <c r="AJ11" s="778"/>
    </row>
    <row r="12" spans="2:36" s="321" customFormat="1" collapsed="1" x14ac:dyDescent="0.2">
      <c r="B12" s="779"/>
      <c r="C12" s="316"/>
      <c r="D12" s="317"/>
      <c r="E12" s="317"/>
      <c r="F12" s="318"/>
      <c r="G12" s="318"/>
      <c r="H12" s="318"/>
      <c r="I12" s="318"/>
      <c r="J12" s="318"/>
      <c r="K12" s="319"/>
      <c r="L12" s="319"/>
      <c r="M12" s="319"/>
      <c r="N12" s="319"/>
      <c r="O12" s="319"/>
      <c r="P12" s="1034">
        <f>SUM(P14:P141)</f>
        <v>0</v>
      </c>
      <c r="Q12" s="319"/>
      <c r="R12" s="1034">
        <f t="shared" ref="R12:Y12" si="2">SUM(R14:R141)</f>
        <v>0</v>
      </c>
      <c r="S12" s="1034">
        <f t="shared" si="2"/>
        <v>0</v>
      </c>
      <c r="T12" s="1034">
        <f t="shared" si="2"/>
        <v>0</v>
      </c>
      <c r="U12" s="1034">
        <f t="shared" si="2"/>
        <v>0</v>
      </c>
      <c r="V12" s="1034">
        <f t="shared" si="2"/>
        <v>0</v>
      </c>
      <c r="W12" s="1034">
        <f t="shared" si="2"/>
        <v>0</v>
      </c>
      <c r="X12" s="1034">
        <f t="shared" si="2"/>
        <v>0</v>
      </c>
      <c r="Y12" s="1034">
        <f t="shared" si="2"/>
        <v>0</v>
      </c>
      <c r="Z12" s="1074"/>
      <c r="AA12" s="1034">
        <f t="shared" ref="AA12:AH12" si="3">SUM(AA14:AA141)</f>
        <v>0</v>
      </c>
      <c r="AB12" s="1034">
        <f t="shared" si="3"/>
        <v>0</v>
      </c>
      <c r="AC12" s="1034">
        <f t="shared" si="3"/>
        <v>0</v>
      </c>
      <c r="AD12" s="1034">
        <f t="shared" si="3"/>
        <v>0</v>
      </c>
      <c r="AE12" s="1034">
        <f t="shared" si="3"/>
        <v>0</v>
      </c>
      <c r="AF12" s="1034">
        <f t="shared" si="3"/>
        <v>0</v>
      </c>
      <c r="AG12" s="1034">
        <f t="shared" si="3"/>
        <v>0</v>
      </c>
      <c r="AH12" s="1034">
        <f t="shared" si="3"/>
        <v>0</v>
      </c>
      <c r="AI12" s="320"/>
      <c r="AJ12" s="780"/>
    </row>
    <row r="13" spans="2:36" s="256" customFormat="1" x14ac:dyDescent="0.2">
      <c r="B13" s="777"/>
      <c r="C13" s="322"/>
      <c r="D13" s="323"/>
      <c r="E13" s="323"/>
      <c r="F13" s="324"/>
      <c r="G13" s="324"/>
      <c r="H13" s="324"/>
      <c r="I13" s="324"/>
      <c r="J13" s="324"/>
      <c r="K13" s="324"/>
      <c r="L13" s="324"/>
      <c r="M13" s="324"/>
      <c r="N13" s="324"/>
      <c r="O13" s="325"/>
      <c r="P13" s="325"/>
      <c r="Q13" s="324"/>
      <c r="R13" s="324"/>
      <c r="S13" s="324"/>
      <c r="T13" s="324"/>
      <c r="U13" s="324"/>
      <c r="V13" s="324"/>
      <c r="W13" s="324"/>
      <c r="X13" s="324"/>
      <c r="Y13" s="324"/>
      <c r="Z13" s="324"/>
      <c r="AA13" s="36"/>
      <c r="AB13" s="36"/>
      <c r="AC13" s="36"/>
      <c r="AD13" s="36"/>
      <c r="AE13" s="36"/>
      <c r="AF13" s="239"/>
      <c r="AG13" s="239"/>
      <c r="AH13" s="239"/>
      <c r="AI13" s="326"/>
      <c r="AJ13" s="778"/>
    </row>
    <row r="14" spans="2:36" x14ac:dyDescent="0.2">
      <c r="B14" s="20"/>
      <c r="C14" s="35"/>
      <c r="D14" s="175"/>
      <c r="E14" s="175"/>
      <c r="F14" s="177"/>
      <c r="G14" s="38"/>
      <c r="H14" s="327"/>
      <c r="I14" s="38"/>
      <c r="J14" s="38"/>
      <c r="K14" s="3"/>
      <c r="L14" s="36">
        <f>IF(J14="geen",9999999999,J14)</f>
        <v>0</v>
      </c>
      <c r="M14" s="1075">
        <f t="shared" ref="M14:M77" si="4">G14*H14</f>
        <v>0</v>
      </c>
      <c r="N14" s="1075">
        <f t="shared" ref="N14:N77" si="5">IF(G14=0,0,(G14*H14)/L14)</f>
        <v>0</v>
      </c>
      <c r="O14" s="933" t="str">
        <f t="shared" ref="O14:O77" si="6">IF(L14=0,"-",(IF(L14&gt;3000,"-",I14+L14-1)))</f>
        <v>-</v>
      </c>
      <c r="P14" s="1075">
        <f t="shared" ref="P14:P77" si="7">IF(J14="geen",IF(I14&lt;$R$8,G14*H14,0),IF(I14&gt;=$R$8,0,IF((H14*G14-(R$8-I14)*N14)&lt;0,0,H14*G14-(R$8-I14)*N14)))</f>
        <v>0</v>
      </c>
      <c r="Q14" s="3"/>
      <c r="R14" s="1075">
        <f t="shared" ref="R14:Y29" si="8">(IF(R$8&lt;$I14,0,IF($O14&lt;=R$8-1,0,$N14)))</f>
        <v>0</v>
      </c>
      <c r="S14" s="1075">
        <f t="shared" si="8"/>
        <v>0</v>
      </c>
      <c r="T14" s="1075">
        <f t="shared" si="8"/>
        <v>0</v>
      </c>
      <c r="U14" s="1075">
        <f t="shared" si="8"/>
        <v>0</v>
      </c>
      <c r="V14" s="1075">
        <f t="shared" si="8"/>
        <v>0</v>
      </c>
      <c r="W14" s="1075">
        <f t="shared" si="8"/>
        <v>0</v>
      </c>
      <c r="X14" s="1075">
        <f t="shared" si="8"/>
        <v>0</v>
      </c>
      <c r="Y14" s="1075">
        <f t="shared" si="8"/>
        <v>0</v>
      </c>
      <c r="Z14" s="3"/>
      <c r="AA14" s="1075">
        <f t="shared" ref="AA14:AH29" si="9">IF(AA$8=$I14,($G14*$H14),0)</f>
        <v>0</v>
      </c>
      <c r="AB14" s="1075">
        <f t="shared" si="9"/>
        <v>0</v>
      </c>
      <c r="AC14" s="1075">
        <f t="shared" si="9"/>
        <v>0</v>
      </c>
      <c r="AD14" s="1075">
        <f t="shared" si="9"/>
        <v>0</v>
      </c>
      <c r="AE14" s="1075">
        <f t="shared" si="9"/>
        <v>0</v>
      </c>
      <c r="AF14" s="1075">
        <f t="shared" si="9"/>
        <v>0</v>
      </c>
      <c r="AG14" s="1075">
        <f t="shared" si="9"/>
        <v>0</v>
      </c>
      <c r="AH14" s="1075">
        <f t="shared" si="9"/>
        <v>0</v>
      </c>
      <c r="AI14" s="6"/>
      <c r="AJ14" s="24"/>
    </row>
    <row r="15" spans="2:36" x14ac:dyDescent="0.2">
      <c r="B15" s="20"/>
      <c r="C15" s="35"/>
      <c r="D15" s="175"/>
      <c r="E15" s="175"/>
      <c r="F15" s="177"/>
      <c r="G15" s="38"/>
      <c r="H15" s="327"/>
      <c r="I15" s="38"/>
      <c r="J15" s="38"/>
      <c r="K15" s="3"/>
      <c r="L15" s="36">
        <f t="shared" ref="L15:L78" si="10">IF(J15="geen",9999999999,J15)</f>
        <v>0</v>
      </c>
      <c r="M15" s="1075">
        <f t="shared" si="4"/>
        <v>0</v>
      </c>
      <c r="N15" s="1075">
        <f t="shared" si="5"/>
        <v>0</v>
      </c>
      <c r="O15" s="933" t="str">
        <f t="shared" si="6"/>
        <v>-</v>
      </c>
      <c r="P15" s="1075">
        <f t="shared" si="7"/>
        <v>0</v>
      </c>
      <c r="Q15" s="3"/>
      <c r="R15" s="1075">
        <f t="shared" si="8"/>
        <v>0</v>
      </c>
      <c r="S15" s="1075">
        <f t="shared" si="8"/>
        <v>0</v>
      </c>
      <c r="T15" s="1075">
        <f t="shared" si="8"/>
        <v>0</v>
      </c>
      <c r="U15" s="1075">
        <f t="shared" si="8"/>
        <v>0</v>
      </c>
      <c r="V15" s="1075">
        <f t="shared" si="8"/>
        <v>0</v>
      </c>
      <c r="W15" s="1075">
        <f t="shared" si="8"/>
        <v>0</v>
      </c>
      <c r="X15" s="1075">
        <f t="shared" si="8"/>
        <v>0</v>
      </c>
      <c r="Y15" s="1075">
        <f t="shared" si="8"/>
        <v>0</v>
      </c>
      <c r="Z15" s="3"/>
      <c r="AA15" s="1075">
        <f t="shared" si="9"/>
        <v>0</v>
      </c>
      <c r="AB15" s="1075">
        <f t="shared" si="9"/>
        <v>0</v>
      </c>
      <c r="AC15" s="1075">
        <f t="shared" si="9"/>
        <v>0</v>
      </c>
      <c r="AD15" s="1075">
        <f t="shared" si="9"/>
        <v>0</v>
      </c>
      <c r="AE15" s="1075">
        <f t="shared" si="9"/>
        <v>0</v>
      </c>
      <c r="AF15" s="1075">
        <f t="shared" si="9"/>
        <v>0</v>
      </c>
      <c r="AG15" s="1075">
        <f t="shared" si="9"/>
        <v>0</v>
      </c>
      <c r="AH15" s="1075">
        <f t="shared" si="9"/>
        <v>0</v>
      </c>
      <c r="AI15" s="6"/>
      <c r="AJ15" s="24"/>
    </row>
    <row r="16" spans="2:36" x14ac:dyDescent="0.2">
      <c r="B16" s="20"/>
      <c r="C16" s="35"/>
      <c r="D16" s="175"/>
      <c r="E16" s="175"/>
      <c r="F16" s="177"/>
      <c r="G16" s="38"/>
      <c r="H16" s="327"/>
      <c r="I16" s="38"/>
      <c r="J16" s="38"/>
      <c r="K16" s="3"/>
      <c r="L16" s="36">
        <f t="shared" si="10"/>
        <v>0</v>
      </c>
      <c r="M16" s="1075">
        <f t="shared" si="4"/>
        <v>0</v>
      </c>
      <c r="N16" s="1075">
        <f t="shared" si="5"/>
        <v>0</v>
      </c>
      <c r="O16" s="933" t="str">
        <f t="shared" si="6"/>
        <v>-</v>
      </c>
      <c r="P16" s="1075">
        <f t="shared" si="7"/>
        <v>0</v>
      </c>
      <c r="Q16" s="3"/>
      <c r="R16" s="1075">
        <f t="shared" si="8"/>
        <v>0</v>
      </c>
      <c r="S16" s="1075">
        <f t="shared" si="8"/>
        <v>0</v>
      </c>
      <c r="T16" s="1075">
        <f t="shared" si="8"/>
        <v>0</v>
      </c>
      <c r="U16" s="1075">
        <f t="shared" si="8"/>
        <v>0</v>
      </c>
      <c r="V16" s="1075">
        <f t="shared" si="8"/>
        <v>0</v>
      </c>
      <c r="W16" s="1075">
        <f t="shared" si="8"/>
        <v>0</v>
      </c>
      <c r="X16" s="1075">
        <f t="shared" si="8"/>
        <v>0</v>
      </c>
      <c r="Y16" s="1075">
        <f t="shared" si="8"/>
        <v>0</v>
      </c>
      <c r="Z16" s="3"/>
      <c r="AA16" s="1075">
        <f t="shared" si="9"/>
        <v>0</v>
      </c>
      <c r="AB16" s="1075">
        <f t="shared" si="9"/>
        <v>0</v>
      </c>
      <c r="AC16" s="1075">
        <f t="shared" si="9"/>
        <v>0</v>
      </c>
      <c r="AD16" s="1075">
        <f t="shared" si="9"/>
        <v>0</v>
      </c>
      <c r="AE16" s="1075">
        <f t="shared" si="9"/>
        <v>0</v>
      </c>
      <c r="AF16" s="1075">
        <f t="shared" si="9"/>
        <v>0</v>
      </c>
      <c r="AG16" s="1075">
        <f t="shared" si="9"/>
        <v>0</v>
      </c>
      <c r="AH16" s="1075">
        <f t="shared" si="9"/>
        <v>0</v>
      </c>
      <c r="AI16" s="6"/>
      <c r="AJ16" s="24"/>
    </row>
    <row r="17" spans="2:36" x14ac:dyDescent="0.2">
      <c r="B17" s="20"/>
      <c r="C17" s="35"/>
      <c r="D17" s="175"/>
      <c r="E17" s="175"/>
      <c r="F17" s="177"/>
      <c r="G17" s="38"/>
      <c r="H17" s="327"/>
      <c r="I17" s="38"/>
      <c r="J17" s="38"/>
      <c r="K17" s="3"/>
      <c r="L17" s="36">
        <f t="shared" si="10"/>
        <v>0</v>
      </c>
      <c r="M17" s="1075">
        <f t="shared" si="4"/>
        <v>0</v>
      </c>
      <c r="N17" s="1075">
        <f t="shared" si="5"/>
        <v>0</v>
      </c>
      <c r="O17" s="933" t="str">
        <f t="shared" si="6"/>
        <v>-</v>
      </c>
      <c r="P17" s="1075">
        <f t="shared" si="7"/>
        <v>0</v>
      </c>
      <c r="Q17" s="3"/>
      <c r="R17" s="1075">
        <f t="shared" si="8"/>
        <v>0</v>
      </c>
      <c r="S17" s="1075">
        <f t="shared" si="8"/>
        <v>0</v>
      </c>
      <c r="T17" s="1075">
        <f t="shared" si="8"/>
        <v>0</v>
      </c>
      <c r="U17" s="1075">
        <f t="shared" si="8"/>
        <v>0</v>
      </c>
      <c r="V17" s="1075">
        <f t="shared" si="8"/>
        <v>0</v>
      </c>
      <c r="W17" s="1075">
        <f t="shared" si="8"/>
        <v>0</v>
      </c>
      <c r="X17" s="1075">
        <f t="shared" si="8"/>
        <v>0</v>
      </c>
      <c r="Y17" s="1075">
        <f t="shared" si="8"/>
        <v>0</v>
      </c>
      <c r="Z17" s="3"/>
      <c r="AA17" s="1075">
        <f t="shared" si="9"/>
        <v>0</v>
      </c>
      <c r="AB17" s="1075">
        <f t="shared" si="9"/>
        <v>0</v>
      </c>
      <c r="AC17" s="1075">
        <f t="shared" si="9"/>
        <v>0</v>
      </c>
      <c r="AD17" s="1075">
        <f t="shared" si="9"/>
        <v>0</v>
      </c>
      <c r="AE17" s="1075">
        <f t="shared" si="9"/>
        <v>0</v>
      </c>
      <c r="AF17" s="1075">
        <f t="shared" si="9"/>
        <v>0</v>
      </c>
      <c r="AG17" s="1075">
        <f t="shared" si="9"/>
        <v>0</v>
      </c>
      <c r="AH17" s="1075">
        <f t="shared" si="9"/>
        <v>0</v>
      </c>
      <c r="AI17" s="6"/>
      <c r="AJ17" s="24"/>
    </row>
    <row r="18" spans="2:36" x14ac:dyDescent="0.2">
      <c r="B18" s="20"/>
      <c r="C18" s="35"/>
      <c r="D18" s="175"/>
      <c r="E18" s="175"/>
      <c r="F18" s="177"/>
      <c r="G18" s="38"/>
      <c r="H18" s="327"/>
      <c r="I18" s="38"/>
      <c r="J18" s="38"/>
      <c r="K18" s="3"/>
      <c r="L18" s="36">
        <f t="shared" si="10"/>
        <v>0</v>
      </c>
      <c r="M18" s="1075">
        <f t="shared" si="4"/>
        <v>0</v>
      </c>
      <c r="N18" s="1075">
        <f t="shared" si="5"/>
        <v>0</v>
      </c>
      <c r="O18" s="933" t="str">
        <f t="shared" si="6"/>
        <v>-</v>
      </c>
      <c r="P18" s="1075">
        <f t="shared" si="7"/>
        <v>0</v>
      </c>
      <c r="Q18" s="3"/>
      <c r="R18" s="1075">
        <f t="shared" si="8"/>
        <v>0</v>
      </c>
      <c r="S18" s="1075">
        <f t="shared" si="8"/>
        <v>0</v>
      </c>
      <c r="T18" s="1075">
        <f t="shared" si="8"/>
        <v>0</v>
      </c>
      <c r="U18" s="1075">
        <f t="shared" si="8"/>
        <v>0</v>
      </c>
      <c r="V18" s="1075">
        <f t="shared" si="8"/>
        <v>0</v>
      </c>
      <c r="W18" s="1075">
        <f t="shared" si="8"/>
        <v>0</v>
      </c>
      <c r="X18" s="1075">
        <f t="shared" si="8"/>
        <v>0</v>
      </c>
      <c r="Y18" s="1075">
        <f t="shared" si="8"/>
        <v>0</v>
      </c>
      <c r="Z18" s="3"/>
      <c r="AA18" s="1075">
        <f t="shared" si="9"/>
        <v>0</v>
      </c>
      <c r="AB18" s="1075">
        <f t="shared" si="9"/>
        <v>0</v>
      </c>
      <c r="AC18" s="1075">
        <f t="shared" si="9"/>
        <v>0</v>
      </c>
      <c r="AD18" s="1075">
        <f t="shared" si="9"/>
        <v>0</v>
      </c>
      <c r="AE18" s="1075">
        <f t="shared" si="9"/>
        <v>0</v>
      </c>
      <c r="AF18" s="1075">
        <f t="shared" si="9"/>
        <v>0</v>
      </c>
      <c r="AG18" s="1075">
        <f t="shared" si="9"/>
        <v>0</v>
      </c>
      <c r="AH18" s="1075">
        <f t="shared" si="9"/>
        <v>0</v>
      </c>
      <c r="AI18" s="6"/>
      <c r="AJ18" s="24"/>
    </row>
    <row r="19" spans="2:36" x14ac:dyDescent="0.2">
      <c r="B19" s="20"/>
      <c r="C19" s="35"/>
      <c r="D19" s="175"/>
      <c r="E19" s="175"/>
      <c r="F19" s="177"/>
      <c r="G19" s="38"/>
      <c r="H19" s="327"/>
      <c r="I19" s="38"/>
      <c r="J19" s="38"/>
      <c r="K19" s="3"/>
      <c r="L19" s="36">
        <f t="shared" si="10"/>
        <v>0</v>
      </c>
      <c r="M19" s="1075">
        <f t="shared" si="4"/>
        <v>0</v>
      </c>
      <c r="N19" s="1075">
        <f t="shared" si="5"/>
        <v>0</v>
      </c>
      <c r="O19" s="933" t="str">
        <f t="shared" si="6"/>
        <v>-</v>
      </c>
      <c r="P19" s="1075">
        <f t="shared" si="7"/>
        <v>0</v>
      </c>
      <c r="Q19" s="3"/>
      <c r="R19" s="1075">
        <f t="shared" si="8"/>
        <v>0</v>
      </c>
      <c r="S19" s="1075">
        <f t="shared" si="8"/>
        <v>0</v>
      </c>
      <c r="T19" s="1075">
        <f t="shared" si="8"/>
        <v>0</v>
      </c>
      <c r="U19" s="1075">
        <f t="shared" si="8"/>
        <v>0</v>
      </c>
      <c r="V19" s="1075">
        <f t="shared" si="8"/>
        <v>0</v>
      </c>
      <c r="W19" s="1075">
        <f t="shared" si="8"/>
        <v>0</v>
      </c>
      <c r="X19" s="1075">
        <f t="shared" si="8"/>
        <v>0</v>
      </c>
      <c r="Y19" s="1075">
        <f t="shared" si="8"/>
        <v>0</v>
      </c>
      <c r="Z19" s="3"/>
      <c r="AA19" s="1075">
        <f t="shared" si="9"/>
        <v>0</v>
      </c>
      <c r="AB19" s="1075">
        <f t="shared" si="9"/>
        <v>0</v>
      </c>
      <c r="AC19" s="1075">
        <f t="shared" si="9"/>
        <v>0</v>
      </c>
      <c r="AD19" s="1075">
        <f t="shared" si="9"/>
        <v>0</v>
      </c>
      <c r="AE19" s="1075">
        <f t="shared" si="9"/>
        <v>0</v>
      </c>
      <c r="AF19" s="1075">
        <f t="shared" si="9"/>
        <v>0</v>
      </c>
      <c r="AG19" s="1075">
        <f t="shared" si="9"/>
        <v>0</v>
      </c>
      <c r="AH19" s="1075">
        <f t="shared" si="9"/>
        <v>0</v>
      </c>
      <c r="AI19" s="6"/>
      <c r="AJ19" s="24"/>
    </row>
    <row r="20" spans="2:36" x14ac:dyDescent="0.2">
      <c r="B20" s="20"/>
      <c r="C20" s="35"/>
      <c r="D20" s="175"/>
      <c r="E20" s="175"/>
      <c r="F20" s="177"/>
      <c r="G20" s="38"/>
      <c r="H20" s="327"/>
      <c r="I20" s="38"/>
      <c r="J20" s="38"/>
      <c r="K20" s="3"/>
      <c r="L20" s="36">
        <f t="shared" si="10"/>
        <v>0</v>
      </c>
      <c r="M20" s="1075">
        <f t="shared" si="4"/>
        <v>0</v>
      </c>
      <c r="N20" s="1075">
        <f t="shared" si="5"/>
        <v>0</v>
      </c>
      <c r="O20" s="933" t="str">
        <f t="shared" si="6"/>
        <v>-</v>
      </c>
      <c r="P20" s="1075">
        <f t="shared" si="7"/>
        <v>0</v>
      </c>
      <c r="Q20" s="3"/>
      <c r="R20" s="1075">
        <f t="shared" si="8"/>
        <v>0</v>
      </c>
      <c r="S20" s="1075">
        <f t="shared" si="8"/>
        <v>0</v>
      </c>
      <c r="T20" s="1075">
        <f t="shared" si="8"/>
        <v>0</v>
      </c>
      <c r="U20" s="1075">
        <f t="shared" si="8"/>
        <v>0</v>
      </c>
      <c r="V20" s="1075">
        <f t="shared" si="8"/>
        <v>0</v>
      </c>
      <c r="W20" s="1075">
        <f t="shared" si="8"/>
        <v>0</v>
      </c>
      <c r="X20" s="1075">
        <f t="shared" si="8"/>
        <v>0</v>
      </c>
      <c r="Y20" s="1075">
        <f t="shared" si="8"/>
        <v>0</v>
      </c>
      <c r="Z20" s="3"/>
      <c r="AA20" s="1075">
        <f t="shared" si="9"/>
        <v>0</v>
      </c>
      <c r="AB20" s="1075">
        <f t="shared" si="9"/>
        <v>0</v>
      </c>
      <c r="AC20" s="1075">
        <f t="shared" si="9"/>
        <v>0</v>
      </c>
      <c r="AD20" s="1075">
        <f t="shared" si="9"/>
        <v>0</v>
      </c>
      <c r="AE20" s="1075">
        <f t="shared" si="9"/>
        <v>0</v>
      </c>
      <c r="AF20" s="1075">
        <f t="shared" si="9"/>
        <v>0</v>
      </c>
      <c r="AG20" s="1075">
        <f t="shared" si="9"/>
        <v>0</v>
      </c>
      <c r="AH20" s="1075">
        <f t="shared" si="9"/>
        <v>0</v>
      </c>
      <c r="AI20" s="6"/>
      <c r="AJ20" s="24"/>
    </row>
    <row r="21" spans="2:36" x14ac:dyDescent="0.2">
      <c r="B21" s="20"/>
      <c r="C21" s="35"/>
      <c r="D21" s="175"/>
      <c r="E21" s="175"/>
      <c r="F21" s="177"/>
      <c r="G21" s="38"/>
      <c r="H21" s="327"/>
      <c r="I21" s="38"/>
      <c r="J21" s="38"/>
      <c r="K21" s="3"/>
      <c r="L21" s="36">
        <f t="shared" si="10"/>
        <v>0</v>
      </c>
      <c r="M21" s="1075">
        <f t="shared" si="4"/>
        <v>0</v>
      </c>
      <c r="N21" s="1075">
        <f t="shared" si="5"/>
        <v>0</v>
      </c>
      <c r="O21" s="933" t="str">
        <f t="shared" si="6"/>
        <v>-</v>
      </c>
      <c r="P21" s="1075">
        <f t="shared" si="7"/>
        <v>0</v>
      </c>
      <c r="Q21" s="3"/>
      <c r="R21" s="1075">
        <f t="shared" si="8"/>
        <v>0</v>
      </c>
      <c r="S21" s="1075">
        <f t="shared" si="8"/>
        <v>0</v>
      </c>
      <c r="T21" s="1075">
        <f t="shared" si="8"/>
        <v>0</v>
      </c>
      <c r="U21" s="1075">
        <f t="shared" si="8"/>
        <v>0</v>
      </c>
      <c r="V21" s="1075">
        <f t="shared" si="8"/>
        <v>0</v>
      </c>
      <c r="W21" s="1075">
        <f t="shared" si="8"/>
        <v>0</v>
      </c>
      <c r="X21" s="1075">
        <f t="shared" si="8"/>
        <v>0</v>
      </c>
      <c r="Y21" s="1075">
        <f t="shared" si="8"/>
        <v>0</v>
      </c>
      <c r="Z21" s="3"/>
      <c r="AA21" s="1075">
        <f t="shared" si="9"/>
        <v>0</v>
      </c>
      <c r="AB21" s="1075">
        <f t="shared" si="9"/>
        <v>0</v>
      </c>
      <c r="AC21" s="1075">
        <f t="shared" si="9"/>
        <v>0</v>
      </c>
      <c r="AD21" s="1075">
        <f t="shared" si="9"/>
        <v>0</v>
      </c>
      <c r="AE21" s="1075">
        <f t="shared" si="9"/>
        <v>0</v>
      </c>
      <c r="AF21" s="1075">
        <f t="shared" si="9"/>
        <v>0</v>
      </c>
      <c r="AG21" s="1075">
        <f t="shared" si="9"/>
        <v>0</v>
      </c>
      <c r="AH21" s="1075">
        <f t="shared" si="9"/>
        <v>0</v>
      </c>
      <c r="AI21" s="6"/>
      <c r="AJ21" s="24"/>
    </row>
    <row r="22" spans="2:36" x14ac:dyDescent="0.2">
      <c r="B22" s="20"/>
      <c r="C22" s="35"/>
      <c r="D22" s="175"/>
      <c r="E22" s="175"/>
      <c r="F22" s="177"/>
      <c r="G22" s="38"/>
      <c r="H22" s="327"/>
      <c r="I22" s="38"/>
      <c r="J22" s="38"/>
      <c r="K22" s="3"/>
      <c r="L22" s="36">
        <f t="shared" si="10"/>
        <v>0</v>
      </c>
      <c r="M22" s="1075">
        <f t="shared" si="4"/>
        <v>0</v>
      </c>
      <c r="N22" s="1075">
        <f t="shared" si="5"/>
        <v>0</v>
      </c>
      <c r="O22" s="933" t="str">
        <f t="shared" si="6"/>
        <v>-</v>
      </c>
      <c r="P22" s="1075">
        <f t="shared" si="7"/>
        <v>0</v>
      </c>
      <c r="Q22" s="3"/>
      <c r="R22" s="1075">
        <f t="shared" si="8"/>
        <v>0</v>
      </c>
      <c r="S22" s="1075">
        <f t="shared" si="8"/>
        <v>0</v>
      </c>
      <c r="T22" s="1075">
        <f t="shared" si="8"/>
        <v>0</v>
      </c>
      <c r="U22" s="1075">
        <f t="shared" si="8"/>
        <v>0</v>
      </c>
      <c r="V22" s="1075">
        <f t="shared" si="8"/>
        <v>0</v>
      </c>
      <c r="W22" s="1075">
        <f t="shared" si="8"/>
        <v>0</v>
      </c>
      <c r="X22" s="1075">
        <f t="shared" si="8"/>
        <v>0</v>
      </c>
      <c r="Y22" s="1075">
        <f t="shared" si="8"/>
        <v>0</v>
      </c>
      <c r="Z22" s="3"/>
      <c r="AA22" s="1075">
        <f t="shared" si="9"/>
        <v>0</v>
      </c>
      <c r="AB22" s="1075">
        <f t="shared" si="9"/>
        <v>0</v>
      </c>
      <c r="AC22" s="1075">
        <f t="shared" si="9"/>
        <v>0</v>
      </c>
      <c r="AD22" s="1075">
        <f t="shared" si="9"/>
        <v>0</v>
      </c>
      <c r="AE22" s="1075">
        <f t="shared" si="9"/>
        <v>0</v>
      </c>
      <c r="AF22" s="1075">
        <f t="shared" si="9"/>
        <v>0</v>
      </c>
      <c r="AG22" s="1075">
        <f t="shared" si="9"/>
        <v>0</v>
      </c>
      <c r="AH22" s="1075">
        <f t="shared" si="9"/>
        <v>0</v>
      </c>
      <c r="AI22" s="6"/>
      <c r="AJ22" s="24"/>
    </row>
    <row r="23" spans="2:36" x14ac:dyDescent="0.2">
      <c r="B23" s="20"/>
      <c r="C23" s="35"/>
      <c r="D23" s="175"/>
      <c r="E23" s="175"/>
      <c r="F23" s="177"/>
      <c r="G23" s="38"/>
      <c r="H23" s="327"/>
      <c r="I23" s="38"/>
      <c r="J23" s="38"/>
      <c r="K23" s="3"/>
      <c r="L23" s="36">
        <f t="shared" si="10"/>
        <v>0</v>
      </c>
      <c r="M23" s="1075">
        <f t="shared" si="4"/>
        <v>0</v>
      </c>
      <c r="N23" s="1075">
        <f t="shared" si="5"/>
        <v>0</v>
      </c>
      <c r="O23" s="933" t="str">
        <f t="shared" si="6"/>
        <v>-</v>
      </c>
      <c r="P23" s="1075">
        <f t="shared" si="7"/>
        <v>0</v>
      </c>
      <c r="Q23" s="3"/>
      <c r="R23" s="1075">
        <f t="shared" si="8"/>
        <v>0</v>
      </c>
      <c r="S23" s="1075">
        <f t="shared" si="8"/>
        <v>0</v>
      </c>
      <c r="T23" s="1075">
        <f t="shared" si="8"/>
        <v>0</v>
      </c>
      <c r="U23" s="1075">
        <f t="shared" si="8"/>
        <v>0</v>
      </c>
      <c r="V23" s="1075">
        <f t="shared" si="8"/>
        <v>0</v>
      </c>
      <c r="W23" s="1075">
        <f t="shared" si="8"/>
        <v>0</v>
      </c>
      <c r="X23" s="1075">
        <f t="shared" si="8"/>
        <v>0</v>
      </c>
      <c r="Y23" s="1075">
        <f t="shared" si="8"/>
        <v>0</v>
      </c>
      <c r="Z23" s="3"/>
      <c r="AA23" s="1075">
        <f t="shared" si="9"/>
        <v>0</v>
      </c>
      <c r="AB23" s="1075">
        <f t="shared" si="9"/>
        <v>0</v>
      </c>
      <c r="AC23" s="1075">
        <f t="shared" si="9"/>
        <v>0</v>
      </c>
      <c r="AD23" s="1075">
        <f t="shared" si="9"/>
        <v>0</v>
      </c>
      <c r="AE23" s="1075">
        <f t="shared" si="9"/>
        <v>0</v>
      </c>
      <c r="AF23" s="1075">
        <f t="shared" si="9"/>
        <v>0</v>
      </c>
      <c r="AG23" s="1075">
        <f t="shared" si="9"/>
        <v>0</v>
      </c>
      <c r="AH23" s="1075">
        <f t="shared" si="9"/>
        <v>0</v>
      </c>
      <c r="AI23" s="6"/>
      <c r="AJ23" s="24"/>
    </row>
    <row r="24" spans="2:36" x14ac:dyDescent="0.2">
      <c r="B24" s="20"/>
      <c r="C24" s="35"/>
      <c r="D24" s="175"/>
      <c r="E24" s="175"/>
      <c r="F24" s="177"/>
      <c r="G24" s="38"/>
      <c r="H24" s="327"/>
      <c r="I24" s="38"/>
      <c r="J24" s="38"/>
      <c r="K24" s="3"/>
      <c r="L24" s="36">
        <f t="shared" si="10"/>
        <v>0</v>
      </c>
      <c r="M24" s="1075">
        <f t="shared" si="4"/>
        <v>0</v>
      </c>
      <c r="N24" s="1075">
        <f t="shared" si="5"/>
        <v>0</v>
      </c>
      <c r="O24" s="933" t="str">
        <f t="shared" si="6"/>
        <v>-</v>
      </c>
      <c r="P24" s="1075">
        <f t="shared" si="7"/>
        <v>0</v>
      </c>
      <c r="Q24" s="3"/>
      <c r="R24" s="1075">
        <f t="shared" si="8"/>
        <v>0</v>
      </c>
      <c r="S24" s="1075">
        <f t="shared" si="8"/>
        <v>0</v>
      </c>
      <c r="T24" s="1075">
        <f t="shared" si="8"/>
        <v>0</v>
      </c>
      <c r="U24" s="1075">
        <f t="shared" si="8"/>
        <v>0</v>
      </c>
      <c r="V24" s="1075">
        <f t="shared" si="8"/>
        <v>0</v>
      </c>
      <c r="W24" s="1075">
        <f t="shared" si="8"/>
        <v>0</v>
      </c>
      <c r="X24" s="1075">
        <f t="shared" si="8"/>
        <v>0</v>
      </c>
      <c r="Y24" s="1075">
        <f t="shared" si="8"/>
        <v>0</v>
      </c>
      <c r="Z24" s="3"/>
      <c r="AA24" s="1075">
        <f t="shared" si="9"/>
        <v>0</v>
      </c>
      <c r="AB24" s="1075">
        <f t="shared" si="9"/>
        <v>0</v>
      </c>
      <c r="AC24" s="1075">
        <f t="shared" si="9"/>
        <v>0</v>
      </c>
      <c r="AD24" s="1075">
        <f t="shared" si="9"/>
        <v>0</v>
      </c>
      <c r="AE24" s="1075">
        <f t="shared" si="9"/>
        <v>0</v>
      </c>
      <c r="AF24" s="1075">
        <f t="shared" si="9"/>
        <v>0</v>
      </c>
      <c r="AG24" s="1075">
        <f t="shared" si="9"/>
        <v>0</v>
      </c>
      <c r="AH24" s="1075">
        <f t="shared" si="9"/>
        <v>0</v>
      </c>
      <c r="AI24" s="6"/>
      <c r="AJ24" s="24"/>
    </row>
    <row r="25" spans="2:36" x14ac:dyDescent="0.2">
      <c r="B25" s="20"/>
      <c r="C25" s="35"/>
      <c r="D25" s="175"/>
      <c r="E25" s="175"/>
      <c r="F25" s="177"/>
      <c r="G25" s="38"/>
      <c r="H25" s="327"/>
      <c r="I25" s="38"/>
      <c r="J25" s="38"/>
      <c r="K25" s="3"/>
      <c r="L25" s="36">
        <f t="shared" si="10"/>
        <v>0</v>
      </c>
      <c r="M25" s="1075">
        <f t="shared" si="4"/>
        <v>0</v>
      </c>
      <c r="N25" s="1075">
        <f t="shared" si="5"/>
        <v>0</v>
      </c>
      <c r="O25" s="933" t="str">
        <f t="shared" si="6"/>
        <v>-</v>
      </c>
      <c r="P25" s="1075">
        <f t="shared" si="7"/>
        <v>0</v>
      </c>
      <c r="Q25" s="3"/>
      <c r="R25" s="1075">
        <f t="shared" si="8"/>
        <v>0</v>
      </c>
      <c r="S25" s="1075">
        <f t="shared" si="8"/>
        <v>0</v>
      </c>
      <c r="T25" s="1075">
        <f t="shared" si="8"/>
        <v>0</v>
      </c>
      <c r="U25" s="1075">
        <f t="shared" si="8"/>
        <v>0</v>
      </c>
      <c r="V25" s="1075">
        <f t="shared" si="8"/>
        <v>0</v>
      </c>
      <c r="W25" s="1075">
        <f t="shared" si="8"/>
        <v>0</v>
      </c>
      <c r="X25" s="1075">
        <f t="shared" si="8"/>
        <v>0</v>
      </c>
      <c r="Y25" s="1075">
        <f t="shared" si="8"/>
        <v>0</v>
      </c>
      <c r="Z25" s="3"/>
      <c r="AA25" s="1075">
        <f t="shared" si="9"/>
        <v>0</v>
      </c>
      <c r="AB25" s="1075">
        <f t="shared" si="9"/>
        <v>0</v>
      </c>
      <c r="AC25" s="1075">
        <f t="shared" si="9"/>
        <v>0</v>
      </c>
      <c r="AD25" s="1075">
        <f t="shared" si="9"/>
        <v>0</v>
      </c>
      <c r="AE25" s="1075">
        <f t="shared" si="9"/>
        <v>0</v>
      </c>
      <c r="AF25" s="1075">
        <f t="shared" si="9"/>
        <v>0</v>
      </c>
      <c r="AG25" s="1075">
        <f t="shared" si="9"/>
        <v>0</v>
      </c>
      <c r="AH25" s="1075">
        <f t="shared" si="9"/>
        <v>0</v>
      </c>
      <c r="AI25" s="6"/>
      <c r="AJ25" s="24"/>
    </row>
    <row r="26" spans="2:36" x14ac:dyDescent="0.2">
      <c r="B26" s="20"/>
      <c r="C26" s="35"/>
      <c r="D26" s="175"/>
      <c r="E26" s="175"/>
      <c r="F26" s="177"/>
      <c r="G26" s="38"/>
      <c r="H26" s="327"/>
      <c r="I26" s="38"/>
      <c r="J26" s="38"/>
      <c r="K26" s="3"/>
      <c r="L26" s="36">
        <f t="shared" si="10"/>
        <v>0</v>
      </c>
      <c r="M26" s="1075">
        <f t="shared" si="4"/>
        <v>0</v>
      </c>
      <c r="N26" s="1075">
        <f t="shared" si="5"/>
        <v>0</v>
      </c>
      <c r="O26" s="933" t="str">
        <f t="shared" si="6"/>
        <v>-</v>
      </c>
      <c r="P26" s="1075">
        <f t="shared" si="7"/>
        <v>0</v>
      </c>
      <c r="Q26" s="3"/>
      <c r="R26" s="1075">
        <f t="shared" si="8"/>
        <v>0</v>
      </c>
      <c r="S26" s="1075">
        <f t="shared" si="8"/>
        <v>0</v>
      </c>
      <c r="T26" s="1075">
        <f t="shared" si="8"/>
        <v>0</v>
      </c>
      <c r="U26" s="1075">
        <f t="shared" si="8"/>
        <v>0</v>
      </c>
      <c r="V26" s="1075">
        <f t="shared" si="8"/>
        <v>0</v>
      </c>
      <c r="W26" s="1075">
        <f t="shared" si="8"/>
        <v>0</v>
      </c>
      <c r="X26" s="1075">
        <f t="shared" si="8"/>
        <v>0</v>
      </c>
      <c r="Y26" s="1075">
        <f t="shared" si="8"/>
        <v>0</v>
      </c>
      <c r="Z26" s="3"/>
      <c r="AA26" s="1075">
        <f t="shared" si="9"/>
        <v>0</v>
      </c>
      <c r="AB26" s="1075">
        <f t="shared" si="9"/>
        <v>0</v>
      </c>
      <c r="AC26" s="1075">
        <f t="shared" si="9"/>
        <v>0</v>
      </c>
      <c r="AD26" s="1075">
        <f t="shared" si="9"/>
        <v>0</v>
      </c>
      <c r="AE26" s="1075">
        <f t="shared" si="9"/>
        <v>0</v>
      </c>
      <c r="AF26" s="1075">
        <f t="shared" si="9"/>
        <v>0</v>
      </c>
      <c r="AG26" s="1075">
        <f t="shared" si="9"/>
        <v>0</v>
      </c>
      <c r="AH26" s="1075">
        <f t="shared" si="9"/>
        <v>0</v>
      </c>
      <c r="AI26" s="6"/>
      <c r="AJ26" s="24"/>
    </row>
    <row r="27" spans="2:36" x14ac:dyDescent="0.2">
      <c r="B27" s="20"/>
      <c r="C27" s="35"/>
      <c r="D27" s="175"/>
      <c r="E27" s="175"/>
      <c r="F27" s="177"/>
      <c r="G27" s="38"/>
      <c r="H27" s="327"/>
      <c r="I27" s="38"/>
      <c r="J27" s="38"/>
      <c r="K27" s="3"/>
      <c r="L27" s="36">
        <f t="shared" si="10"/>
        <v>0</v>
      </c>
      <c r="M27" s="1075">
        <f t="shared" si="4"/>
        <v>0</v>
      </c>
      <c r="N27" s="1075">
        <f t="shared" si="5"/>
        <v>0</v>
      </c>
      <c r="O27" s="933" t="str">
        <f t="shared" si="6"/>
        <v>-</v>
      </c>
      <c r="P27" s="1075">
        <f t="shared" si="7"/>
        <v>0</v>
      </c>
      <c r="Q27" s="3"/>
      <c r="R27" s="1075">
        <f t="shared" si="8"/>
        <v>0</v>
      </c>
      <c r="S27" s="1075">
        <f t="shared" si="8"/>
        <v>0</v>
      </c>
      <c r="T27" s="1075">
        <f t="shared" si="8"/>
        <v>0</v>
      </c>
      <c r="U27" s="1075">
        <f t="shared" si="8"/>
        <v>0</v>
      </c>
      <c r="V27" s="1075">
        <f t="shared" si="8"/>
        <v>0</v>
      </c>
      <c r="W27" s="1075">
        <f t="shared" si="8"/>
        <v>0</v>
      </c>
      <c r="X27" s="1075">
        <f t="shared" si="8"/>
        <v>0</v>
      </c>
      <c r="Y27" s="1075">
        <f t="shared" si="8"/>
        <v>0</v>
      </c>
      <c r="Z27" s="3"/>
      <c r="AA27" s="1075">
        <f t="shared" si="9"/>
        <v>0</v>
      </c>
      <c r="AB27" s="1075">
        <f t="shared" si="9"/>
        <v>0</v>
      </c>
      <c r="AC27" s="1075">
        <f t="shared" si="9"/>
        <v>0</v>
      </c>
      <c r="AD27" s="1075">
        <f t="shared" si="9"/>
        <v>0</v>
      </c>
      <c r="AE27" s="1075">
        <f t="shared" si="9"/>
        <v>0</v>
      </c>
      <c r="AF27" s="1075">
        <f t="shared" si="9"/>
        <v>0</v>
      </c>
      <c r="AG27" s="1075">
        <f t="shared" si="9"/>
        <v>0</v>
      </c>
      <c r="AH27" s="1075">
        <f t="shared" si="9"/>
        <v>0</v>
      </c>
      <c r="AI27" s="6"/>
      <c r="AJ27" s="24"/>
    </row>
    <row r="28" spans="2:36" x14ac:dyDescent="0.2">
      <c r="B28" s="20"/>
      <c r="C28" s="35"/>
      <c r="D28" s="175"/>
      <c r="E28" s="175"/>
      <c r="F28" s="177"/>
      <c r="G28" s="38"/>
      <c r="H28" s="327"/>
      <c r="I28" s="38"/>
      <c r="J28" s="38"/>
      <c r="K28" s="3"/>
      <c r="L28" s="36">
        <f t="shared" si="10"/>
        <v>0</v>
      </c>
      <c r="M28" s="1075">
        <f t="shared" si="4"/>
        <v>0</v>
      </c>
      <c r="N28" s="1075">
        <f t="shared" si="5"/>
        <v>0</v>
      </c>
      <c r="O28" s="933" t="str">
        <f t="shared" si="6"/>
        <v>-</v>
      </c>
      <c r="P28" s="1075">
        <f t="shared" si="7"/>
        <v>0</v>
      </c>
      <c r="Q28" s="3"/>
      <c r="R28" s="1075">
        <f t="shared" si="8"/>
        <v>0</v>
      </c>
      <c r="S28" s="1075">
        <f t="shared" si="8"/>
        <v>0</v>
      </c>
      <c r="T28" s="1075">
        <f t="shared" si="8"/>
        <v>0</v>
      </c>
      <c r="U28" s="1075">
        <f t="shared" si="8"/>
        <v>0</v>
      </c>
      <c r="V28" s="1075">
        <f t="shared" si="8"/>
        <v>0</v>
      </c>
      <c r="W28" s="1075">
        <f t="shared" si="8"/>
        <v>0</v>
      </c>
      <c r="X28" s="1075">
        <f t="shared" si="8"/>
        <v>0</v>
      </c>
      <c r="Y28" s="1075">
        <f t="shared" si="8"/>
        <v>0</v>
      </c>
      <c r="Z28" s="3"/>
      <c r="AA28" s="1075">
        <f t="shared" si="9"/>
        <v>0</v>
      </c>
      <c r="AB28" s="1075">
        <f t="shared" si="9"/>
        <v>0</v>
      </c>
      <c r="AC28" s="1075">
        <f t="shared" si="9"/>
        <v>0</v>
      </c>
      <c r="AD28" s="1075">
        <f t="shared" si="9"/>
        <v>0</v>
      </c>
      <c r="AE28" s="1075">
        <f t="shared" si="9"/>
        <v>0</v>
      </c>
      <c r="AF28" s="1075">
        <f t="shared" si="9"/>
        <v>0</v>
      </c>
      <c r="AG28" s="1075">
        <f t="shared" si="9"/>
        <v>0</v>
      </c>
      <c r="AH28" s="1075">
        <f t="shared" si="9"/>
        <v>0</v>
      </c>
      <c r="AI28" s="6"/>
      <c r="AJ28" s="24"/>
    </row>
    <row r="29" spans="2:36" x14ac:dyDescent="0.2">
      <c r="B29" s="20"/>
      <c r="C29" s="35"/>
      <c r="D29" s="175"/>
      <c r="E29" s="175"/>
      <c r="F29" s="177"/>
      <c r="G29" s="38"/>
      <c r="H29" s="327"/>
      <c r="I29" s="38"/>
      <c r="J29" s="38"/>
      <c r="K29" s="3"/>
      <c r="L29" s="36">
        <f t="shared" si="10"/>
        <v>0</v>
      </c>
      <c r="M29" s="1075">
        <f t="shared" si="4"/>
        <v>0</v>
      </c>
      <c r="N29" s="1075">
        <f t="shared" si="5"/>
        <v>0</v>
      </c>
      <c r="O29" s="933" t="str">
        <f t="shared" si="6"/>
        <v>-</v>
      </c>
      <c r="P29" s="1075">
        <f t="shared" si="7"/>
        <v>0</v>
      </c>
      <c r="Q29" s="3"/>
      <c r="R29" s="1075">
        <f t="shared" si="8"/>
        <v>0</v>
      </c>
      <c r="S29" s="1075">
        <f t="shared" si="8"/>
        <v>0</v>
      </c>
      <c r="T29" s="1075">
        <f t="shared" si="8"/>
        <v>0</v>
      </c>
      <c r="U29" s="1075">
        <f t="shared" si="8"/>
        <v>0</v>
      </c>
      <c r="V29" s="1075">
        <f t="shared" si="8"/>
        <v>0</v>
      </c>
      <c r="W29" s="1075">
        <f t="shared" si="8"/>
        <v>0</v>
      </c>
      <c r="X29" s="1075">
        <f t="shared" si="8"/>
        <v>0</v>
      </c>
      <c r="Y29" s="1075">
        <f t="shared" si="8"/>
        <v>0</v>
      </c>
      <c r="Z29" s="3"/>
      <c r="AA29" s="1075">
        <f t="shared" si="9"/>
        <v>0</v>
      </c>
      <c r="AB29" s="1075">
        <f t="shared" si="9"/>
        <v>0</v>
      </c>
      <c r="AC29" s="1075">
        <f t="shared" si="9"/>
        <v>0</v>
      </c>
      <c r="AD29" s="1075">
        <f t="shared" si="9"/>
        <v>0</v>
      </c>
      <c r="AE29" s="1075">
        <f t="shared" si="9"/>
        <v>0</v>
      </c>
      <c r="AF29" s="1075">
        <f t="shared" si="9"/>
        <v>0</v>
      </c>
      <c r="AG29" s="1075">
        <f t="shared" si="9"/>
        <v>0</v>
      </c>
      <c r="AH29" s="1075">
        <f t="shared" si="9"/>
        <v>0</v>
      </c>
      <c r="AI29" s="6"/>
      <c r="AJ29" s="24"/>
    </row>
    <row r="30" spans="2:36" x14ac:dyDescent="0.2">
      <c r="B30" s="20"/>
      <c r="C30" s="35"/>
      <c r="D30" s="175"/>
      <c r="E30" s="175"/>
      <c r="F30" s="177"/>
      <c r="G30" s="38"/>
      <c r="H30" s="327"/>
      <c r="I30" s="38"/>
      <c r="J30" s="38"/>
      <c r="K30" s="3"/>
      <c r="L30" s="36">
        <f t="shared" si="10"/>
        <v>0</v>
      </c>
      <c r="M30" s="1075">
        <f t="shared" si="4"/>
        <v>0</v>
      </c>
      <c r="N30" s="1075">
        <f t="shared" si="5"/>
        <v>0</v>
      </c>
      <c r="O30" s="933" t="str">
        <f t="shared" si="6"/>
        <v>-</v>
      </c>
      <c r="P30" s="1075">
        <f t="shared" si="7"/>
        <v>0</v>
      </c>
      <c r="Q30" s="3"/>
      <c r="R30" s="1075">
        <f t="shared" ref="R30:Y45" si="11">(IF(R$8&lt;$I30,0,IF($O30&lt;=R$8-1,0,$N30)))</f>
        <v>0</v>
      </c>
      <c r="S30" s="1075">
        <f t="shared" si="11"/>
        <v>0</v>
      </c>
      <c r="T30" s="1075">
        <f t="shared" si="11"/>
        <v>0</v>
      </c>
      <c r="U30" s="1075">
        <f t="shared" si="11"/>
        <v>0</v>
      </c>
      <c r="V30" s="1075">
        <f t="shared" si="11"/>
        <v>0</v>
      </c>
      <c r="W30" s="1075">
        <f t="shared" si="11"/>
        <v>0</v>
      </c>
      <c r="X30" s="1075">
        <f t="shared" si="11"/>
        <v>0</v>
      </c>
      <c r="Y30" s="1075">
        <f t="shared" si="11"/>
        <v>0</v>
      </c>
      <c r="Z30" s="3"/>
      <c r="AA30" s="1075">
        <f t="shared" ref="AA30:AH45" si="12">IF(AA$8=$I30,($G30*$H30),0)</f>
        <v>0</v>
      </c>
      <c r="AB30" s="1075">
        <f t="shared" si="12"/>
        <v>0</v>
      </c>
      <c r="AC30" s="1075">
        <f t="shared" si="12"/>
        <v>0</v>
      </c>
      <c r="AD30" s="1075">
        <f t="shared" si="12"/>
        <v>0</v>
      </c>
      <c r="AE30" s="1075">
        <f t="shared" si="12"/>
        <v>0</v>
      </c>
      <c r="AF30" s="1075">
        <f t="shared" si="12"/>
        <v>0</v>
      </c>
      <c r="AG30" s="1075">
        <f t="shared" si="12"/>
        <v>0</v>
      </c>
      <c r="AH30" s="1075">
        <f t="shared" si="12"/>
        <v>0</v>
      </c>
      <c r="AI30" s="6"/>
      <c r="AJ30" s="24"/>
    </row>
    <row r="31" spans="2:36" x14ac:dyDescent="0.2">
      <c r="B31" s="20"/>
      <c r="C31" s="35"/>
      <c r="D31" s="175"/>
      <c r="E31" s="175"/>
      <c r="F31" s="177"/>
      <c r="G31" s="38"/>
      <c r="H31" s="327"/>
      <c r="I31" s="38"/>
      <c r="J31" s="38"/>
      <c r="K31" s="3"/>
      <c r="L31" s="36">
        <f t="shared" si="10"/>
        <v>0</v>
      </c>
      <c r="M31" s="1075">
        <f t="shared" si="4"/>
        <v>0</v>
      </c>
      <c r="N31" s="1075">
        <f t="shared" si="5"/>
        <v>0</v>
      </c>
      <c r="O31" s="933" t="str">
        <f t="shared" si="6"/>
        <v>-</v>
      </c>
      <c r="P31" s="1075">
        <f t="shared" si="7"/>
        <v>0</v>
      </c>
      <c r="Q31" s="3"/>
      <c r="R31" s="1075">
        <f t="shared" si="11"/>
        <v>0</v>
      </c>
      <c r="S31" s="1075">
        <f t="shared" si="11"/>
        <v>0</v>
      </c>
      <c r="T31" s="1075">
        <f t="shared" si="11"/>
        <v>0</v>
      </c>
      <c r="U31" s="1075">
        <f t="shared" si="11"/>
        <v>0</v>
      </c>
      <c r="V31" s="1075">
        <f t="shared" si="11"/>
        <v>0</v>
      </c>
      <c r="W31" s="1075">
        <f t="shared" si="11"/>
        <v>0</v>
      </c>
      <c r="X31" s="1075">
        <f t="shared" si="11"/>
        <v>0</v>
      </c>
      <c r="Y31" s="1075">
        <f t="shared" si="11"/>
        <v>0</v>
      </c>
      <c r="Z31" s="3"/>
      <c r="AA31" s="1075">
        <f t="shared" si="12"/>
        <v>0</v>
      </c>
      <c r="AB31" s="1075">
        <f t="shared" si="12"/>
        <v>0</v>
      </c>
      <c r="AC31" s="1075">
        <f t="shared" si="12"/>
        <v>0</v>
      </c>
      <c r="AD31" s="1075">
        <f t="shared" si="12"/>
        <v>0</v>
      </c>
      <c r="AE31" s="1075">
        <f t="shared" si="12"/>
        <v>0</v>
      </c>
      <c r="AF31" s="1075">
        <f t="shared" si="12"/>
        <v>0</v>
      </c>
      <c r="AG31" s="1075">
        <f t="shared" si="12"/>
        <v>0</v>
      </c>
      <c r="AH31" s="1075">
        <f t="shared" si="12"/>
        <v>0</v>
      </c>
      <c r="AI31" s="6"/>
      <c r="AJ31" s="24"/>
    </row>
    <row r="32" spans="2:36" x14ac:dyDescent="0.2">
      <c r="B32" s="20"/>
      <c r="C32" s="35"/>
      <c r="D32" s="175"/>
      <c r="E32" s="175"/>
      <c r="F32" s="177"/>
      <c r="G32" s="38"/>
      <c r="H32" s="327"/>
      <c r="I32" s="38"/>
      <c r="J32" s="38"/>
      <c r="K32" s="3"/>
      <c r="L32" s="36">
        <f t="shared" si="10"/>
        <v>0</v>
      </c>
      <c r="M32" s="1075">
        <f t="shared" si="4"/>
        <v>0</v>
      </c>
      <c r="N32" s="1075">
        <f t="shared" si="5"/>
        <v>0</v>
      </c>
      <c r="O32" s="933" t="str">
        <f t="shared" si="6"/>
        <v>-</v>
      </c>
      <c r="P32" s="1075">
        <f t="shared" si="7"/>
        <v>0</v>
      </c>
      <c r="Q32" s="3"/>
      <c r="R32" s="1075">
        <f t="shared" si="11"/>
        <v>0</v>
      </c>
      <c r="S32" s="1075">
        <f t="shared" si="11"/>
        <v>0</v>
      </c>
      <c r="T32" s="1075">
        <f t="shared" si="11"/>
        <v>0</v>
      </c>
      <c r="U32" s="1075">
        <f t="shared" si="11"/>
        <v>0</v>
      </c>
      <c r="V32" s="1075">
        <f t="shared" si="11"/>
        <v>0</v>
      </c>
      <c r="W32" s="1075">
        <f t="shared" si="11"/>
        <v>0</v>
      </c>
      <c r="X32" s="1075">
        <f t="shared" si="11"/>
        <v>0</v>
      </c>
      <c r="Y32" s="1075">
        <f t="shared" si="11"/>
        <v>0</v>
      </c>
      <c r="Z32" s="3"/>
      <c r="AA32" s="1075">
        <f t="shared" si="12"/>
        <v>0</v>
      </c>
      <c r="AB32" s="1075">
        <f t="shared" si="12"/>
        <v>0</v>
      </c>
      <c r="AC32" s="1075">
        <f t="shared" si="12"/>
        <v>0</v>
      </c>
      <c r="AD32" s="1075">
        <f t="shared" si="12"/>
        <v>0</v>
      </c>
      <c r="AE32" s="1075">
        <f t="shared" si="12"/>
        <v>0</v>
      </c>
      <c r="AF32" s="1075">
        <f t="shared" si="12"/>
        <v>0</v>
      </c>
      <c r="AG32" s="1075">
        <f t="shared" si="12"/>
        <v>0</v>
      </c>
      <c r="AH32" s="1075">
        <f t="shared" si="12"/>
        <v>0</v>
      </c>
      <c r="AI32" s="6"/>
      <c r="AJ32" s="24"/>
    </row>
    <row r="33" spans="2:36" x14ac:dyDescent="0.2">
      <c r="B33" s="20"/>
      <c r="C33" s="35"/>
      <c r="D33" s="175"/>
      <c r="E33" s="175"/>
      <c r="F33" s="177"/>
      <c r="G33" s="38"/>
      <c r="H33" s="327"/>
      <c r="I33" s="38"/>
      <c r="J33" s="38"/>
      <c r="K33" s="3"/>
      <c r="L33" s="36">
        <f t="shared" si="10"/>
        <v>0</v>
      </c>
      <c r="M33" s="1075">
        <f t="shared" si="4"/>
        <v>0</v>
      </c>
      <c r="N33" s="1075">
        <f t="shared" si="5"/>
        <v>0</v>
      </c>
      <c r="O33" s="933" t="str">
        <f t="shared" si="6"/>
        <v>-</v>
      </c>
      <c r="P33" s="1075">
        <f t="shared" si="7"/>
        <v>0</v>
      </c>
      <c r="Q33" s="3"/>
      <c r="R33" s="1075">
        <f t="shared" si="11"/>
        <v>0</v>
      </c>
      <c r="S33" s="1075">
        <f t="shared" si="11"/>
        <v>0</v>
      </c>
      <c r="T33" s="1075">
        <f t="shared" si="11"/>
        <v>0</v>
      </c>
      <c r="U33" s="1075">
        <f t="shared" si="11"/>
        <v>0</v>
      </c>
      <c r="V33" s="1075">
        <f t="shared" si="11"/>
        <v>0</v>
      </c>
      <c r="W33" s="1075">
        <f t="shared" si="11"/>
        <v>0</v>
      </c>
      <c r="X33" s="1075">
        <f t="shared" si="11"/>
        <v>0</v>
      </c>
      <c r="Y33" s="1075">
        <f t="shared" si="11"/>
        <v>0</v>
      </c>
      <c r="Z33" s="3"/>
      <c r="AA33" s="1075">
        <f t="shared" si="12"/>
        <v>0</v>
      </c>
      <c r="AB33" s="1075">
        <f t="shared" si="12"/>
        <v>0</v>
      </c>
      <c r="AC33" s="1075">
        <f t="shared" si="12"/>
        <v>0</v>
      </c>
      <c r="AD33" s="1075">
        <f t="shared" si="12"/>
        <v>0</v>
      </c>
      <c r="AE33" s="1075">
        <f t="shared" si="12"/>
        <v>0</v>
      </c>
      <c r="AF33" s="1075">
        <f t="shared" si="12"/>
        <v>0</v>
      </c>
      <c r="AG33" s="1075">
        <f t="shared" si="12"/>
        <v>0</v>
      </c>
      <c r="AH33" s="1075">
        <f t="shared" si="12"/>
        <v>0</v>
      </c>
      <c r="AI33" s="6"/>
      <c r="AJ33" s="24"/>
    </row>
    <row r="34" spans="2:36" x14ac:dyDescent="0.2">
      <c r="B34" s="20"/>
      <c r="C34" s="35"/>
      <c r="D34" s="175"/>
      <c r="E34" s="175"/>
      <c r="F34" s="177"/>
      <c r="G34" s="38"/>
      <c r="H34" s="327"/>
      <c r="I34" s="38"/>
      <c r="J34" s="38"/>
      <c r="K34" s="3"/>
      <c r="L34" s="36">
        <f t="shared" si="10"/>
        <v>0</v>
      </c>
      <c r="M34" s="1075">
        <f t="shared" si="4"/>
        <v>0</v>
      </c>
      <c r="N34" s="1075">
        <f t="shared" si="5"/>
        <v>0</v>
      </c>
      <c r="O34" s="933" t="str">
        <f t="shared" si="6"/>
        <v>-</v>
      </c>
      <c r="P34" s="1075">
        <f t="shared" si="7"/>
        <v>0</v>
      </c>
      <c r="Q34" s="3"/>
      <c r="R34" s="1075">
        <f t="shared" si="11"/>
        <v>0</v>
      </c>
      <c r="S34" s="1075">
        <f t="shared" si="11"/>
        <v>0</v>
      </c>
      <c r="T34" s="1075">
        <f t="shared" si="11"/>
        <v>0</v>
      </c>
      <c r="U34" s="1075">
        <f t="shared" si="11"/>
        <v>0</v>
      </c>
      <c r="V34" s="1075">
        <f t="shared" si="11"/>
        <v>0</v>
      </c>
      <c r="W34" s="1075">
        <f t="shared" si="11"/>
        <v>0</v>
      </c>
      <c r="X34" s="1075">
        <f t="shared" si="11"/>
        <v>0</v>
      </c>
      <c r="Y34" s="1075">
        <f t="shared" si="11"/>
        <v>0</v>
      </c>
      <c r="Z34" s="3"/>
      <c r="AA34" s="1075">
        <f t="shared" si="12"/>
        <v>0</v>
      </c>
      <c r="AB34" s="1075">
        <f t="shared" si="12"/>
        <v>0</v>
      </c>
      <c r="AC34" s="1075">
        <f t="shared" si="12"/>
        <v>0</v>
      </c>
      <c r="AD34" s="1075">
        <f t="shared" si="12"/>
        <v>0</v>
      </c>
      <c r="AE34" s="1075">
        <f t="shared" si="12"/>
        <v>0</v>
      </c>
      <c r="AF34" s="1075">
        <f t="shared" si="12"/>
        <v>0</v>
      </c>
      <c r="AG34" s="1075">
        <f t="shared" si="12"/>
        <v>0</v>
      </c>
      <c r="AH34" s="1075">
        <f t="shared" si="12"/>
        <v>0</v>
      </c>
      <c r="AI34" s="6"/>
      <c r="AJ34" s="24"/>
    </row>
    <row r="35" spans="2:36" x14ac:dyDescent="0.2">
      <c r="B35" s="20"/>
      <c r="C35" s="35"/>
      <c r="D35" s="175"/>
      <c r="E35" s="175"/>
      <c r="F35" s="177"/>
      <c r="G35" s="38"/>
      <c r="H35" s="327"/>
      <c r="I35" s="38"/>
      <c r="J35" s="38"/>
      <c r="K35" s="3"/>
      <c r="L35" s="36">
        <f t="shared" si="10"/>
        <v>0</v>
      </c>
      <c r="M35" s="1075">
        <f t="shared" si="4"/>
        <v>0</v>
      </c>
      <c r="N35" s="1075">
        <f t="shared" si="5"/>
        <v>0</v>
      </c>
      <c r="O35" s="933" t="str">
        <f t="shared" si="6"/>
        <v>-</v>
      </c>
      <c r="P35" s="1075">
        <f t="shared" si="7"/>
        <v>0</v>
      </c>
      <c r="Q35" s="3"/>
      <c r="R35" s="1075">
        <f t="shared" si="11"/>
        <v>0</v>
      </c>
      <c r="S35" s="1075">
        <f t="shared" si="11"/>
        <v>0</v>
      </c>
      <c r="T35" s="1075">
        <f t="shared" si="11"/>
        <v>0</v>
      </c>
      <c r="U35" s="1075">
        <f t="shared" si="11"/>
        <v>0</v>
      </c>
      <c r="V35" s="1075">
        <f t="shared" si="11"/>
        <v>0</v>
      </c>
      <c r="W35" s="1075">
        <f t="shared" si="11"/>
        <v>0</v>
      </c>
      <c r="X35" s="1075">
        <f t="shared" si="11"/>
        <v>0</v>
      </c>
      <c r="Y35" s="1075">
        <f t="shared" si="11"/>
        <v>0</v>
      </c>
      <c r="Z35" s="3"/>
      <c r="AA35" s="1075">
        <f t="shared" si="12"/>
        <v>0</v>
      </c>
      <c r="AB35" s="1075">
        <f t="shared" si="12"/>
        <v>0</v>
      </c>
      <c r="AC35" s="1075">
        <f t="shared" si="12"/>
        <v>0</v>
      </c>
      <c r="AD35" s="1075">
        <f t="shared" si="12"/>
        <v>0</v>
      </c>
      <c r="AE35" s="1075">
        <f t="shared" si="12"/>
        <v>0</v>
      </c>
      <c r="AF35" s="1075">
        <f t="shared" si="12"/>
        <v>0</v>
      </c>
      <c r="AG35" s="1075">
        <f t="shared" si="12"/>
        <v>0</v>
      </c>
      <c r="AH35" s="1075">
        <f t="shared" si="12"/>
        <v>0</v>
      </c>
      <c r="AI35" s="6"/>
      <c r="AJ35" s="24"/>
    </row>
    <row r="36" spans="2:36" x14ac:dyDescent="0.2">
      <c r="B36" s="20"/>
      <c r="C36" s="35"/>
      <c r="D36" s="175"/>
      <c r="E36" s="175"/>
      <c r="F36" s="177"/>
      <c r="G36" s="38"/>
      <c r="H36" s="327"/>
      <c r="I36" s="38"/>
      <c r="J36" s="38"/>
      <c r="K36" s="3"/>
      <c r="L36" s="36">
        <f t="shared" si="10"/>
        <v>0</v>
      </c>
      <c r="M36" s="1075">
        <f t="shared" si="4"/>
        <v>0</v>
      </c>
      <c r="N36" s="1075">
        <f t="shared" si="5"/>
        <v>0</v>
      </c>
      <c r="O36" s="933" t="str">
        <f t="shared" si="6"/>
        <v>-</v>
      </c>
      <c r="P36" s="1075">
        <f t="shared" si="7"/>
        <v>0</v>
      </c>
      <c r="Q36" s="3"/>
      <c r="R36" s="1075">
        <f t="shared" si="11"/>
        <v>0</v>
      </c>
      <c r="S36" s="1075">
        <f t="shared" si="11"/>
        <v>0</v>
      </c>
      <c r="T36" s="1075">
        <f t="shared" si="11"/>
        <v>0</v>
      </c>
      <c r="U36" s="1075">
        <f t="shared" si="11"/>
        <v>0</v>
      </c>
      <c r="V36" s="1075">
        <f t="shared" si="11"/>
        <v>0</v>
      </c>
      <c r="W36" s="1075">
        <f t="shared" si="11"/>
        <v>0</v>
      </c>
      <c r="X36" s="1075">
        <f t="shared" si="11"/>
        <v>0</v>
      </c>
      <c r="Y36" s="1075">
        <f t="shared" si="11"/>
        <v>0</v>
      </c>
      <c r="Z36" s="3"/>
      <c r="AA36" s="1075">
        <f t="shared" si="12"/>
        <v>0</v>
      </c>
      <c r="AB36" s="1075">
        <f t="shared" si="12"/>
        <v>0</v>
      </c>
      <c r="AC36" s="1075">
        <f t="shared" si="12"/>
        <v>0</v>
      </c>
      <c r="AD36" s="1075">
        <f t="shared" si="12"/>
        <v>0</v>
      </c>
      <c r="AE36" s="1075">
        <f t="shared" si="12"/>
        <v>0</v>
      </c>
      <c r="AF36" s="1075">
        <f t="shared" si="12"/>
        <v>0</v>
      </c>
      <c r="AG36" s="1075">
        <f t="shared" si="12"/>
        <v>0</v>
      </c>
      <c r="AH36" s="1075">
        <f t="shared" si="12"/>
        <v>0</v>
      </c>
      <c r="AI36" s="6"/>
      <c r="AJ36" s="24"/>
    </row>
    <row r="37" spans="2:36" x14ac:dyDescent="0.2">
      <c r="B37" s="20"/>
      <c r="C37" s="35"/>
      <c r="D37" s="175"/>
      <c r="E37" s="175"/>
      <c r="F37" s="177"/>
      <c r="G37" s="38"/>
      <c r="H37" s="327"/>
      <c r="I37" s="38"/>
      <c r="J37" s="38"/>
      <c r="K37" s="3"/>
      <c r="L37" s="36">
        <f t="shared" si="10"/>
        <v>0</v>
      </c>
      <c r="M37" s="1075">
        <f t="shared" si="4"/>
        <v>0</v>
      </c>
      <c r="N37" s="1075">
        <f t="shared" si="5"/>
        <v>0</v>
      </c>
      <c r="O37" s="933" t="str">
        <f t="shared" si="6"/>
        <v>-</v>
      </c>
      <c r="P37" s="1075">
        <f t="shared" si="7"/>
        <v>0</v>
      </c>
      <c r="Q37" s="3"/>
      <c r="R37" s="1075">
        <f t="shared" si="11"/>
        <v>0</v>
      </c>
      <c r="S37" s="1075">
        <f t="shared" si="11"/>
        <v>0</v>
      </c>
      <c r="T37" s="1075">
        <f t="shared" si="11"/>
        <v>0</v>
      </c>
      <c r="U37" s="1075">
        <f t="shared" si="11"/>
        <v>0</v>
      </c>
      <c r="V37" s="1075">
        <f t="shared" si="11"/>
        <v>0</v>
      </c>
      <c r="W37" s="1075">
        <f t="shared" si="11"/>
        <v>0</v>
      </c>
      <c r="X37" s="1075">
        <f t="shared" si="11"/>
        <v>0</v>
      </c>
      <c r="Y37" s="1075">
        <f t="shared" si="11"/>
        <v>0</v>
      </c>
      <c r="Z37" s="3"/>
      <c r="AA37" s="1075">
        <f t="shared" si="12"/>
        <v>0</v>
      </c>
      <c r="AB37" s="1075">
        <f t="shared" si="12"/>
        <v>0</v>
      </c>
      <c r="AC37" s="1075">
        <f t="shared" si="12"/>
        <v>0</v>
      </c>
      <c r="AD37" s="1075">
        <f t="shared" si="12"/>
        <v>0</v>
      </c>
      <c r="AE37" s="1075">
        <f t="shared" si="12"/>
        <v>0</v>
      </c>
      <c r="AF37" s="1075">
        <f t="shared" si="12"/>
        <v>0</v>
      </c>
      <c r="AG37" s="1075">
        <f t="shared" si="12"/>
        <v>0</v>
      </c>
      <c r="AH37" s="1075">
        <f t="shared" si="12"/>
        <v>0</v>
      </c>
      <c r="AI37" s="6"/>
      <c r="AJ37" s="24"/>
    </row>
    <row r="38" spans="2:36" x14ac:dyDescent="0.2">
      <c r="B38" s="20"/>
      <c r="C38" s="35"/>
      <c r="D38" s="175"/>
      <c r="E38" s="175"/>
      <c r="F38" s="177"/>
      <c r="G38" s="38"/>
      <c r="H38" s="327"/>
      <c r="I38" s="38"/>
      <c r="J38" s="38"/>
      <c r="K38" s="3"/>
      <c r="L38" s="36">
        <f t="shared" si="10"/>
        <v>0</v>
      </c>
      <c r="M38" s="1075">
        <f t="shared" si="4"/>
        <v>0</v>
      </c>
      <c r="N38" s="1075">
        <f t="shared" si="5"/>
        <v>0</v>
      </c>
      <c r="O38" s="933" t="str">
        <f t="shared" si="6"/>
        <v>-</v>
      </c>
      <c r="P38" s="1075">
        <f t="shared" si="7"/>
        <v>0</v>
      </c>
      <c r="Q38" s="3"/>
      <c r="R38" s="1075">
        <f t="shared" si="11"/>
        <v>0</v>
      </c>
      <c r="S38" s="1075">
        <f t="shared" si="11"/>
        <v>0</v>
      </c>
      <c r="T38" s="1075">
        <f t="shared" si="11"/>
        <v>0</v>
      </c>
      <c r="U38" s="1075">
        <f t="shared" si="11"/>
        <v>0</v>
      </c>
      <c r="V38" s="1075">
        <f t="shared" si="11"/>
        <v>0</v>
      </c>
      <c r="W38" s="1075">
        <f t="shared" si="11"/>
        <v>0</v>
      </c>
      <c r="X38" s="1075">
        <f t="shared" si="11"/>
        <v>0</v>
      </c>
      <c r="Y38" s="1075">
        <f t="shared" si="11"/>
        <v>0</v>
      </c>
      <c r="Z38" s="3"/>
      <c r="AA38" s="1075">
        <f t="shared" si="12"/>
        <v>0</v>
      </c>
      <c r="AB38" s="1075">
        <f t="shared" si="12"/>
        <v>0</v>
      </c>
      <c r="AC38" s="1075">
        <f t="shared" si="12"/>
        <v>0</v>
      </c>
      <c r="AD38" s="1075">
        <f t="shared" si="12"/>
        <v>0</v>
      </c>
      <c r="AE38" s="1075">
        <f t="shared" si="12"/>
        <v>0</v>
      </c>
      <c r="AF38" s="1075">
        <f t="shared" si="12"/>
        <v>0</v>
      </c>
      <c r="AG38" s="1075">
        <f t="shared" si="12"/>
        <v>0</v>
      </c>
      <c r="AH38" s="1075">
        <f t="shared" si="12"/>
        <v>0</v>
      </c>
      <c r="AI38" s="6"/>
      <c r="AJ38" s="24"/>
    </row>
    <row r="39" spans="2:36" x14ac:dyDescent="0.2">
      <c r="B39" s="20"/>
      <c r="C39" s="35"/>
      <c r="D39" s="175"/>
      <c r="E39" s="175"/>
      <c r="F39" s="177"/>
      <c r="G39" s="38"/>
      <c r="H39" s="327"/>
      <c r="I39" s="38"/>
      <c r="J39" s="38"/>
      <c r="K39" s="3"/>
      <c r="L39" s="36">
        <f t="shared" si="10"/>
        <v>0</v>
      </c>
      <c r="M39" s="1075">
        <f t="shared" si="4"/>
        <v>0</v>
      </c>
      <c r="N39" s="1075">
        <f t="shared" si="5"/>
        <v>0</v>
      </c>
      <c r="O39" s="933" t="str">
        <f t="shared" si="6"/>
        <v>-</v>
      </c>
      <c r="P39" s="1075">
        <f t="shared" si="7"/>
        <v>0</v>
      </c>
      <c r="Q39" s="3"/>
      <c r="R39" s="1075">
        <f t="shared" si="11"/>
        <v>0</v>
      </c>
      <c r="S39" s="1075">
        <f t="shared" si="11"/>
        <v>0</v>
      </c>
      <c r="T39" s="1075">
        <f t="shared" si="11"/>
        <v>0</v>
      </c>
      <c r="U39" s="1075">
        <f t="shared" si="11"/>
        <v>0</v>
      </c>
      <c r="V39" s="1075">
        <f t="shared" si="11"/>
        <v>0</v>
      </c>
      <c r="W39" s="1075">
        <f t="shared" si="11"/>
        <v>0</v>
      </c>
      <c r="X39" s="1075">
        <f t="shared" si="11"/>
        <v>0</v>
      </c>
      <c r="Y39" s="1075">
        <f t="shared" si="11"/>
        <v>0</v>
      </c>
      <c r="Z39" s="3"/>
      <c r="AA39" s="1075">
        <f t="shared" si="12"/>
        <v>0</v>
      </c>
      <c r="AB39" s="1075">
        <f t="shared" si="12"/>
        <v>0</v>
      </c>
      <c r="AC39" s="1075">
        <f t="shared" si="12"/>
        <v>0</v>
      </c>
      <c r="AD39" s="1075">
        <f t="shared" si="12"/>
        <v>0</v>
      </c>
      <c r="AE39" s="1075">
        <f t="shared" si="12"/>
        <v>0</v>
      </c>
      <c r="AF39" s="1075">
        <f t="shared" si="12"/>
        <v>0</v>
      </c>
      <c r="AG39" s="1075">
        <f t="shared" si="12"/>
        <v>0</v>
      </c>
      <c r="AH39" s="1075">
        <f t="shared" si="12"/>
        <v>0</v>
      </c>
      <c r="AI39" s="6"/>
      <c r="AJ39" s="24"/>
    </row>
    <row r="40" spans="2:36" x14ac:dyDescent="0.2">
      <c r="B40" s="20"/>
      <c r="C40" s="35"/>
      <c r="D40" s="175"/>
      <c r="E40" s="175"/>
      <c r="F40" s="177"/>
      <c r="G40" s="38"/>
      <c r="H40" s="327"/>
      <c r="I40" s="38"/>
      <c r="J40" s="38"/>
      <c r="K40" s="3"/>
      <c r="L40" s="36">
        <f t="shared" si="10"/>
        <v>0</v>
      </c>
      <c r="M40" s="1075">
        <f t="shared" si="4"/>
        <v>0</v>
      </c>
      <c r="N40" s="1075">
        <f t="shared" si="5"/>
        <v>0</v>
      </c>
      <c r="O40" s="933" t="str">
        <f t="shared" si="6"/>
        <v>-</v>
      </c>
      <c r="P40" s="1075">
        <f t="shared" si="7"/>
        <v>0</v>
      </c>
      <c r="Q40" s="3"/>
      <c r="R40" s="1075">
        <f t="shared" si="11"/>
        <v>0</v>
      </c>
      <c r="S40" s="1075">
        <f t="shared" si="11"/>
        <v>0</v>
      </c>
      <c r="T40" s="1075">
        <f t="shared" si="11"/>
        <v>0</v>
      </c>
      <c r="U40" s="1075">
        <f t="shared" si="11"/>
        <v>0</v>
      </c>
      <c r="V40" s="1075">
        <f t="shared" si="11"/>
        <v>0</v>
      </c>
      <c r="W40" s="1075">
        <f t="shared" si="11"/>
        <v>0</v>
      </c>
      <c r="X40" s="1075">
        <f t="shared" si="11"/>
        <v>0</v>
      </c>
      <c r="Y40" s="1075">
        <f t="shared" si="11"/>
        <v>0</v>
      </c>
      <c r="Z40" s="3"/>
      <c r="AA40" s="1075">
        <f t="shared" si="12"/>
        <v>0</v>
      </c>
      <c r="AB40" s="1075">
        <f t="shared" si="12"/>
        <v>0</v>
      </c>
      <c r="AC40" s="1075">
        <f t="shared" si="12"/>
        <v>0</v>
      </c>
      <c r="AD40" s="1075">
        <f t="shared" si="12"/>
        <v>0</v>
      </c>
      <c r="AE40" s="1075">
        <f t="shared" si="12"/>
        <v>0</v>
      </c>
      <c r="AF40" s="1075">
        <f t="shared" si="12"/>
        <v>0</v>
      </c>
      <c r="AG40" s="1075">
        <f t="shared" si="12"/>
        <v>0</v>
      </c>
      <c r="AH40" s="1075">
        <f t="shared" si="12"/>
        <v>0</v>
      </c>
      <c r="AI40" s="6"/>
      <c r="AJ40" s="24"/>
    </row>
    <row r="41" spans="2:36" x14ac:dyDescent="0.2">
      <c r="B41" s="20"/>
      <c r="C41" s="35"/>
      <c r="D41" s="175"/>
      <c r="E41" s="175"/>
      <c r="F41" s="177"/>
      <c r="G41" s="38"/>
      <c r="H41" s="327"/>
      <c r="I41" s="38"/>
      <c r="J41" s="38"/>
      <c r="K41" s="3"/>
      <c r="L41" s="36">
        <f t="shared" si="10"/>
        <v>0</v>
      </c>
      <c r="M41" s="1075">
        <f t="shared" si="4"/>
        <v>0</v>
      </c>
      <c r="N41" s="1075">
        <f t="shared" si="5"/>
        <v>0</v>
      </c>
      <c r="O41" s="933" t="str">
        <f t="shared" si="6"/>
        <v>-</v>
      </c>
      <c r="P41" s="1075">
        <f t="shared" si="7"/>
        <v>0</v>
      </c>
      <c r="Q41" s="3"/>
      <c r="R41" s="1075">
        <f t="shared" si="11"/>
        <v>0</v>
      </c>
      <c r="S41" s="1075">
        <f t="shared" si="11"/>
        <v>0</v>
      </c>
      <c r="T41" s="1075">
        <f t="shared" si="11"/>
        <v>0</v>
      </c>
      <c r="U41" s="1075">
        <f t="shared" si="11"/>
        <v>0</v>
      </c>
      <c r="V41" s="1075">
        <f t="shared" si="11"/>
        <v>0</v>
      </c>
      <c r="W41" s="1075">
        <f t="shared" si="11"/>
        <v>0</v>
      </c>
      <c r="X41" s="1075">
        <f t="shared" si="11"/>
        <v>0</v>
      </c>
      <c r="Y41" s="1075">
        <f t="shared" si="11"/>
        <v>0</v>
      </c>
      <c r="Z41" s="3"/>
      <c r="AA41" s="1075">
        <f t="shared" si="12"/>
        <v>0</v>
      </c>
      <c r="AB41" s="1075">
        <f t="shared" si="12"/>
        <v>0</v>
      </c>
      <c r="AC41" s="1075">
        <f t="shared" si="12"/>
        <v>0</v>
      </c>
      <c r="AD41" s="1075">
        <f t="shared" si="12"/>
        <v>0</v>
      </c>
      <c r="AE41" s="1075">
        <f t="shared" si="12"/>
        <v>0</v>
      </c>
      <c r="AF41" s="1075">
        <f t="shared" si="12"/>
        <v>0</v>
      </c>
      <c r="AG41" s="1075">
        <f t="shared" si="12"/>
        <v>0</v>
      </c>
      <c r="AH41" s="1075">
        <f t="shared" si="12"/>
        <v>0</v>
      </c>
      <c r="AI41" s="6"/>
      <c r="AJ41" s="24"/>
    </row>
    <row r="42" spans="2:36" x14ac:dyDescent="0.2">
      <c r="B42" s="20"/>
      <c r="C42" s="35"/>
      <c r="D42" s="175"/>
      <c r="E42" s="175"/>
      <c r="F42" s="177"/>
      <c r="G42" s="38"/>
      <c r="H42" s="327"/>
      <c r="I42" s="38"/>
      <c r="J42" s="38"/>
      <c r="K42" s="3"/>
      <c r="L42" s="36">
        <f t="shared" si="10"/>
        <v>0</v>
      </c>
      <c r="M42" s="1075">
        <f t="shared" si="4"/>
        <v>0</v>
      </c>
      <c r="N42" s="1075">
        <f t="shared" si="5"/>
        <v>0</v>
      </c>
      <c r="O42" s="933" t="str">
        <f t="shared" si="6"/>
        <v>-</v>
      </c>
      <c r="P42" s="1075">
        <f t="shared" si="7"/>
        <v>0</v>
      </c>
      <c r="Q42" s="3"/>
      <c r="R42" s="1075">
        <f t="shared" si="11"/>
        <v>0</v>
      </c>
      <c r="S42" s="1075">
        <f t="shared" si="11"/>
        <v>0</v>
      </c>
      <c r="T42" s="1075">
        <f t="shared" si="11"/>
        <v>0</v>
      </c>
      <c r="U42" s="1075">
        <f t="shared" si="11"/>
        <v>0</v>
      </c>
      <c r="V42" s="1075">
        <f t="shared" si="11"/>
        <v>0</v>
      </c>
      <c r="W42" s="1075">
        <f t="shared" si="11"/>
        <v>0</v>
      </c>
      <c r="X42" s="1075">
        <f t="shared" si="11"/>
        <v>0</v>
      </c>
      <c r="Y42" s="1075">
        <f t="shared" si="11"/>
        <v>0</v>
      </c>
      <c r="Z42" s="3"/>
      <c r="AA42" s="1075">
        <f t="shared" si="12"/>
        <v>0</v>
      </c>
      <c r="AB42" s="1075">
        <f t="shared" si="12"/>
        <v>0</v>
      </c>
      <c r="AC42" s="1075">
        <f t="shared" si="12"/>
        <v>0</v>
      </c>
      <c r="AD42" s="1075">
        <f t="shared" si="12"/>
        <v>0</v>
      </c>
      <c r="AE42" s="1075">
        <f t="shared" si="12"/>
        <v>0</v>
      </c>
      <c r="AF42" s="1075">
        <f t="shared" si="12"/>
        <v>0</v>
      </c>
      <c r="AG42" s="1075">
        <f t="shared" si="12"/>
        <v>0</v>
      </c>
      <c r="AH42" s="1075">
        <f t="shared" si="12"/>
        <v>0</v>
      </c>
      <c r="AI42" s="6"/>
      <c r="AJ42" s="24"/>
    </row>
    <row r="43" spans="2:36" x14ac:dyDescent="0.2">
      <c r="B43" s="20"/>
      <c r="C43" s="35"/>
      <c r="D43" s="175"/>
      <c r="E43" s="175"/>
      <c r="F43" s="177"/>
      <c r="G43" s="38"/>
      <c r="H43" s="327"/>
      <c r="I43" s="38"/>
      <c r="J43" s="38"/>
      <c r="K43" s="3"/>
      <c r="L43" s="36">
        <f t="shared" si="10"/>
        <v>0</v>
      </c>
      <c r="M43" s="1075">
        <f t="shared" si="4"/>
        <v>0</v>
      </c>
      <c r="N43" s="1075">
        <f t="shared" si="5"/>
        <v>0</v>
      </c>
      <c r="O43" s="933" t="str">
        <f t="shared" si="6"/>
        <v>-</v>
      </c>
      <c r="P43" s="1075">
        <f t="shared" si="7"/>
        <v>0</v>
      </c>
      <c r="Q43" s="3"/>
      <c r="R43" s="1075">
        <f t="shared" si="11"/>
        <v>0</v>
      </c>
      <c r="S43" s="1075">
        <f t="shared" si="11"/>
        <v>0</v>
      </c>
      <c r="T43" s="1075">
        <f t="shared" si="11"/>
        <v>0</v>
      </c>
      <c r="U43" s="1075">
        <f t="shared" si="11"/>
        <v>0</v>
      </c>
      <c r="V43" s="1075">
        <f t="shared" si="11"/>
        <v>0</v>
      </c>
      <c r="W43" s="1075">
        <f t="shared" si="11"/>
        <v>0</v>
      </c>
      <c r="X43" s="1075">
        <f t="shared" si="11"/>
        <v>0</v>
      </c>
      <c r="Y43" s="1075">
        <f t="shared" si="11"/>
        <v>0</v>
      </c>
      <c r="Z43" s="3"/>
      <c r="AA43" s="1075">
        <f t="shared" si="12"/>
        <v>0</v>
      </c>
      <c r="AB43" s="1075">
        <f t="shared" si="12"/>
        <v>0</v>
      </c>
      <c r="AC43" s="1075">
        <f t="shared" si="12"/>
        <v>0</v>
      </c>
      <c r="AD43" s="1075">
        <f t="shared" si="12"/>
        <v>0</v>
      </c>
      <c r="AE43" s="1075">
        <f t="shared" si="12"/>
        <v>0</v>
      </c>
      <c r="AF43" s="1075">
        <f t="shared" si="12"/>
        <v>0</v>
      </c>
      <c r="AG43" s="1075">
        <f t="shared" si="12"/>
        <v>0</v>
      </c>
      <c r="AH43" s="1075">
        <f t="shared" si="12"/>
        <v>0</v>
      </c>
      <c r="AI43" s="6"/>
      <c r="AJ43" s="24"/>
    </row>
    <row r="44" spans="2:36" x14ac:dyDescent="0.2">
      <c r="B44" s="20"/>
      <c r="C44" s="35"/>
      <c r="D44" s="175"/>
      <c r="E44" s="175"/>
      <c r="F44" s="177"/>
      <c r="G44" s="38"/>
      <c r="H44" s="327"/>
      <c r="I44" s="38"/>
      <c r="J44" s="38"/>
      <c r="K44" s="3"/>
      <c r="L44" s="36">
        <f t="shared" si="10"/>
        <v>0</v>
      </c>
      <c r="M44" s="1075">
        <f t="shared" si="4"/>
        <v>0</v>
      </c>
      <c r="N44" s="1075">
        <f t="shared" si="5"/>
        <v>0</v>
      </c>
      <c r="O44" s="933" t="str">
        <f t="shared" si="6"/>
        <v>-</v>
      </c>
      <c r="P44" s="1075">
        <f t="shared" si="7"/>
        <v>0</v>
      </c>
      <c r="Q44" s="3"/>
      <c r="R44" s="1075">
        <f t="shared" si="11"/>
        <v>0</v>
      </c>
      <c r="S44" s="1075">
        <f t="shared" si="11"/>
        <v>0</v>
      </c>
      <c r="T44" s="1075">
        <f t="shared" si="11"/>
        <v>0</v>
      </c>
      <c r="U44" s="1075">
        <f t="shared" si="11"/>
        <v>0</v>
      </c>
      <c r="V44" s="1075">
        <f t="shared" si="11"/>
        <v>0</v>
      </c>
      <c r="W44" s="1075">
        <f t="shared" si="11"/>
        <v>0</v>
      </c>
      <c r="X44" s="1075">
        <f t="shared" si="11"/>
        <v>0</v>
      </c>
      <c r="Y44" s="1075">
        <f t="shared" si="11"/>
        <v>0</v>
      </c>
      <c r="Z44" s="3"/>
      <c r="AA44" s="1075">
        <f t="shared" si="12"/>
        <v>0</v>
      </c>
      <c r="AB44" s="1075">
        <f t="shared" si="12"/>
        <v>0</v>
      </c>
      <c r="AC44" s="1075">
        <f t="shared" si="12"/>
        <v>0</v>
      </c>
      <c r="AD44" s="1075">
        <f t="shared" si="12"/>
        <v>0</v>
      </c>
      <c r="AE44" s="1075">
        <f t="shared" si="12"/>
        <v>0</v>
      </c>
      <c r="AF44" s="1075">
        <f t="shared" si="12"/>
        <v>0</v>
      </c>
      <c r="AG44" s="1075">
        <f t="shared" si="12"/>
        <v>0</v>
      </c>
      <c r="AH44" s="1075">
        <f t="shared" si="12"/>
        <v>0</v>
      </c>
      <c r="AI44" s="6"/>
      <c r="AJ44" s="24"/>
    </row>
    <row r="45" spans="2:36" x14ac:dyDescent="0.2">
      <c r="B45" s="20"/>
      <c r="C45" s="35"/>
      <c r="D45" s="175"/>
      <c r="E45" s="175"/>
      <c r="F45" s="177"/>
      <c r="G45" s="38"/>
      <c r="H45" s="327"/>
      <c r="I45" s="38"/>
      <c r="J45" s="38"/>
      <c r="K45" s="3"/>
      <c r="L45" s="36">
        <f t="shared" si="10"/>
        <v>0</v>
      </c>
      <c r="M45" s="1075">
        <f t="shared" si="4"/>
        <v>0</v>
      </c>
      <c r="N45" s="1075">
        <f t="shared" si="5"/>
        <v>0</v>
      </c>
      <c r="O45" s="933" t="str">
        <f t="shared" si="6"/>
        <v>-</v>
      </c>
      <c r="P45" s="1075">
        <f t="shared" si="7"/>
        <v>0</v>
      </c>
      <c r="Q45" s="3"/>
      <c r="R45" s="1075">
        <f t="shared" si="11"/>
        <v>0</v>
      </c>
      <c r="S45" s="1075">
        <f t="shared" si="11"/>
        <v>0</v>
      </c>
      <c r="T45" s="1075">
        <f t="shared" si="11"/>
        <v>0</v>
      </c>
      <c r="U45" s="1075">
        <f t="shared" si="11"/>
        <v>0</v>
      </c>
      <c r="V45" s="1075">
        <f t="shared" si="11"/>
        <v>0</v>
      </c>
      <c r="W45" s="1075">
        <f t="shared" si="11"/>
        <v>0</v>
      </c>
      <c r="X45" s="1075">
        <f t="shared" si="11"/>
        <v>0</v>
      </c>
      <c r="Y45" s="1075">
        <f t="shared" si="11"/>
        <v>0</v>
      </c>
      <c r="Z45" s="3"/>
      <c r="AA45" s="1075">
        <f t="shared" si="12"/>
        <v>0</v>
      </c>
      <c r="AB45" s="1075">
        <f t="shared" si="12"/>
        <v>0</v>
      </c>
      <c r="AC45" s="1075">
        <f t="shared" si="12"/>
        <v>0</v>
      </c>
      <c r="AD45" s="1075">
        <f t="shared" si="12"/>
        <v>0</v>
      </c>
      <c r="AE45" s="1075">
        <f t="shared" si="12"/>
        <v>0</v>
      </c>
      <c r="AF45" s="1075">
        <f t="shared" si="12"/>
        <v>0</v>
      </c>
      <c r="AG45" s="1075">
        <f t="shared" si="12"/>
        <v>0</v>
      </c>
      <c r="AH45" s="1075">
        <f t="shared" si="12"/>
        <v>0</v>
      </c>
      <c r="AI45" s="6"/>
      <c r="AJ45" s="24"/>
    </row>
    <row r="46" spans="2:36" x14ac:dyDescent="0.2">
      <c r="B46" s="20"/>
      <c r="C46" s="35"/>
      <c r="D46" s="175"/>
      <c r="E46" s="175"/>
      <c r="F46" s="177"/>
      <c r="G46" s="38"/>
      <c r="H46" s="327"/>
      <c r="I46" s="38"/>
      <c r="J46" s="38"/>
      <c r="K46" s="3"/>
      <c r="L46" s="36">
        <f t="shared" si="10"/>
        <v>0</v>
      </c>
      <c r="M46" s="1075">
        <f t="shared" si="4"/>
        <v>0</v>
      </c>
      <c r="N46" s="1075">
        <f t="shared" si="5"/>
        <v>0</v>
      </c>
      <c r="O46" s="933" t="str">
        <f t="shared" si="6"/>
        <v>-</v>
      </c>
      <c r="P46" s="1075">
        <f t="shared" si="7"/>
        <v>0</v>
      </c>
      <c r="Q46" s="3"/>
      <c r="R46" s="1075">
        <f t="shared" ref="R46:Y61" si="13">(IF(R$8&lt;$I46,0,IF($O46&lt;=R$8-1,0,$N46)))</f>
        <v>0</v>
      </c>
      <c r="S46" s="1075">
        <f t="shared" si="13"/>
        <v>0</v>
      </c>
      <c r="T46" s="1075">
        <f t="shared" si="13"/>
        <v>0</v>
      </c>
      <c r="U46" s="1075">
        <f t="shared" si="13"/>
        <v>0</v>
      </c>
      <c r="V46" s="1075">
        <f t="shared" si="13"/>
        <v>0</v>
      </c>
      <c r="W46" s="1075">
        <f t="shared" si="13"/>
        <v>0</v>
      </c>
      <c r="X46" s="1075">
        <f t="shared" si="13"/>
        <v>0</v>
      </c>
      <c r="Y46" s="1075">
        <f t="shared" si="13"/>
        <v>0</v>
      </c>
      <c r="Z46" s="3"/>
      <c r="AA46" s="1075">
        <f t="shared" ref="AA46:AH61" si="14">IF(AA$8=$I46,($G46*$H46),0)</f>
        <v>0</v>
      </c>
      <c r="AB46" s="1075">
        <f t="shared" si="14"/>
        <v>0</v>
      </c>
      <c r="AC46" s="1075">
        <f t="shared" si="14"/>
        <v>0</v>
      </c>
      <c r="AD46" s="1075">
        <f t="shared" si="14"/>
        <v>0</v>
      </c>
      <c r="AE46" s="1075">
        <f t="shared" si="14"/>
        <v>0</v>
      </c>
      <c r="AF46" s="1075">
        <f t="shared" si="14"/>
        <v>0</v>
      </c>
      <c r="AG46" s="1075">
        <f t="shared" si="14"/>
        <v>0</v>
      </c>
      <c r="AH46" s="1075">
        <f t="shared" si="14"/>
        <v>0</v>
      </c>
      <c r="AI46" s="6"/>
      <c r="AJ46" s="24"/>
    </row>
    <row r="47" spans="2:36" x14ac:dyDescent="0.2">
      <c r="B47" s="20"/>
      <c r="C47" s="35"/>
      <c r="D47" s="175"/>
      <c r="E47" s="175"/>
      <c r="F47" s="177"/>
      <c r="G47" s="38"/>
      <c r="H47" s="327"/>
      <c r="I47" s="38"/>
      <c r="J47" s="38"/>
      <c r="K47" s="3"/>
      <c r="L47" s="36">
        <f t="shared" si="10"/>
        <v>0</v>
      </c>
      <c r="M47" s="1075">
        <f t="shared" si="4"/>
        <v>0</v>
      </c>
      <c r="N47" s="1075">
        <f t="shared" si="5"/>
        <v>0</v>
      </c>
      <c r="O47" s="933" t="str">
        <f t="shared" si="6"/>
        <v>-</v>
      </c>
      <c r="P47" s="1075">
        <f t="shared" si="7"/>
        <v>0</v>
      </c>
      <c r="Q47" s="3"/>
      <c r="R47" s="1075">
        <f t="shared" si="13"/>
        <v>0</v>
      </c>
      <c r="S47" s="1075">
        <f t="shared" si="13"/>
        <v>0</v>
      </c>
      <c r="T47" s="1075">
        <f t="shared" si="13"/>
        <v>0</v>
      </c>
      <c r="U47" s="1075">
        <f t="shared" si="13"/>
        <v>0</v>
      </c>
      <c r="V47" s="1075">
        <f t="shared" si="13"/>
        <v>0</v>
      </c>
      <c r="W47" s="1075">
        <f t="shared" si="13"/>
        <v>0</v>
      </c>
      <c r="X47" s="1075">
        <f t="shared" si="13"/>
        <v>0</v>
      </c>
      <c r="Y47" s="1075">
        <f t="shared" si="13"/>
        <v>0</v>
      </c>
      <c r="Z47" s="3"/>
      <c r="AA47" s="1075">
        <f t="shared" si="14"/>
        <v>0</v>
      </c>
      <c r="AB47" s="1075">
        <f t="shared" si="14"/>
        <v>0</v>
      </c>
      <c r="AC47" s="1075">
        <f t="shared" si="14"/>
        <v>0</v>
      </c>
      <c r="AD47" s="1075">
        <f t="shared" si="14"/>
        <v>0</v>
      </c>
      <c r="AE47" s="1075">
        <f t="shared" si="14"/>
        <v>0</v>
      </c>
      <c r="AF47" s="1075">
        <f t="shared" si="14"/>
        <v>0</v>
      </c>
      <c r="AG47" s="1075">
        <f t="shared" si="14"/>
        <v>0</v>
      </c>
      <c r="AH47" s="1075">
        <f t="shared" si="14"/>
        <v>0</v>
      </c>
      <c r="AI47" s="6"/>
      <c r="AJ47" s="24"/>
    </row>
    <row r="48" spans="2:36" x14ac:dyDescent="0.2">
      <c r="B48" s="20"/>
      <c r="C48" s="35"/>
      <c r="D48" s="175"/>
      <c r="E48" s="175"/>
      <c r="F48" s="177"/>
      <c r="G48" s="38"/>
      <c r="H48" s="327"/>
      <c r="I48" s="38"/>
      <c r="J48" s="38"/>
      <c r="K48" s="3"/>
      <c r="L48" s="36">
        <f t="shared" si="10"/>
        <v>0</v>
      </c>
      <c r="M48" s="1075">
        <f t="shared" si="4"/>
        <v>0</v>
      </c>
      <c r="N48" s="1075">
        <f t="shared" si="5"/>
        <v>0</v>
      </c>
      <c r="O48" s="933" t="str">
        <f t="shared" si="6"/>
        <v>-</v>
      </c>
      <c r="P48" s="1075">
        <f t="shared" si="7"/>
        <v>0</v>
      </c>
      <c r="Q48" s="3"/>
      <c r="R48" s="1075">
        <f t="shared" si="13"/>
        <v>0</v>
      </c>
      <c r="S48" s="1075">
        <f t="shared" si="13"/>
        <v>0</v>
      </c>
      <c r="T48" s="1075">
        <f t="shared" si="13"/>
        <v>0</v>
      </c>
      <c r="U48" s="1075">
        <f t="shared" si="13"/>
        <v>0</v>
      </c>
      <c r="V48" s="1075">
        <f t="shared" si="13"/>
        <v>0</v>
      </c>
      <c r="W48" s="1075">
        <f t="shared" si="13"/>
        <v>0</v>
      </c>
      <c r="X48" s="1075">
        <f t="shared" si="13"/>
        <v>0</v>
      </c>
      <c r="Y48" s="1075">
        <f t="shared" si="13"/>
        <v>0</v>
      </c>
      <c r="Z48" s="3"/>
      <c r="AA48" s="1075">
        <f t="shared" si="14"/>
        <v>0</v>
      </c>
      <c r="AB48" s="1075">
        <f t="shared" si="14"/>
        <v>0</v>
      </c>
      <c r="AC48" s="1075">
        <f t="shared" si="14"/>
        <v>0</v>
      </c>
      <c r="AD48" s="1075">
        <f t="shared" si="14"/>
        <v>0</v>
      </c>
      <c r="AE48" s="1075">
        <f t="shared" si="14"/>
        <v>0</v>
      </c>
      <c r="AF48" s="1075">
        <f t="shared" si="14"/>
        <v>0</v>
      </c>
      <c r="AG48" s="1075">
        <f t="shared" si="14"/>
        <v>0</v>
      </c>
      <c r="AH48" s="1075">
        <f t="shared" si="14"/>
        <v>0</v>
      </c>
      <c r="AI48" s="6"/>
      <c r="AJ48" s="24"/>
    </row>
    <row r="49" spans="2:36" x14ac:dyDescent="0.2">
      <c r="B49" s="20"/>
      <c r="C49" s="35"/>
      <c r="D49" s="175"/>
      <c r="E49" s="175"/>
      <c r="F49" s="177"/>
      <c r="G49" s="38"/>
      <c r="H49" s="327"/>
      <c r="I49" s="38"/>
      <c r="J49" s="38"/>
      <c r="K49" s="3"/>
      <c r="L49" s="36">
        <f t="shared" si="10"/>
        <v>0</v>
      </c>
      <c r="M49" s="1075">
        <f t="shared" si="4"/>
        <v>0</v>
      </c>
      <c r="N49" s="1075">
        <f t="shared" si="5"/>
        <v>0</v>
      </c>
      <c r="O49" s="933" t="str">
        <f t="shared" si="6"/>
        <v>-</v>
      </c>
      <c r="P49" s="1075">
        <f t="shared" si="7"/>
        <v>0</v>
      </c>
      <c r="Q49" s="3"/>
      <c r="R49" s="1075">
        <f t="shared" si="13"/>
        <v>0</v>
      </c>
      <c r="S49" s="1075">
        <f t="shared" si="13"/>
        <v>0</v>
      </c>
      <c r="T49" s="1075">
        <f t="shared" si="13"/>
        <v>0</v>
      </c>
      <c r="U49" s="1075">
        <f t="shared" si="13"/>
        <v>0</v>
      </c>
      <c r="V49" s="1075">
        <f t="shared" si="13"/>
        <v>0</v>
      </c>
      <c r="W49" s="1075">
        <f t="shared" si="13"/>
        <v>0</v>
      </c>
      <c r="X49" s="1075">
        <f t="shared" si="13"/>
        <v>0</v>
      </c>
      <c r="Y49" s="1075">
        <f t="shared" si="13"/>
        <v>0</v>
      </c>
      <c r="Z49" s="3"/>
      <c r="AA49" s="1075">
        <f t="shared" si="14"/>
        <v>0</v>
      </c>
      <c r="AB49" s="1075">
        <f t="shared" si="14"/>
        <v>0</v>
      </c>
      <c r="AC49" s="1075">
        <f t="shared" si="14"/>
        <v>0</v>
      </c>
      <c r="AD49" s="1075">
        <f t="shared" si="14"/>
        <v>0</v>
      </c>
      <c r="AE49" s="1075">
        <f t="shared" si="14"/>
        <v>0</v>
      </c>
      <c r="AF49" s="1075">
        <f t="shared" si="14"/>
        <v>0</v>
      </c>
      <c r="AG49" s="1075">
        <f t="shared" si="14"/>
        <v>0</v>
      </c>
      <c r="AH49" s="1075">
        <f t="shared" si="14"/>
        <v>0</v>
      </c>
      <c r="AI49" s="6"/>
      <c r="AJ49" s="24"/>
    </row>
    <row r="50" spans="2:36" x14ac:dyDescent="0.2">
      <c r="B50" s="20"/>
      <c r="C50" s="35"/>
      <c r="D50" s="175"/>
      <c r="E50" s="175"/>
      <c r="F50" s="177"/>
      <c r="G50" s="38"/>
      <c r="H50" s="327"/>
      <c r="I50" s="38"/>
      <c r="J50" s="38"/>
      <c r="K50" s="3"/>
      <c r="L50" s="36">
        <f t="shared" si="10"/>
        <v>0</v>
      </c>
      <c r="M50" s="1075">
        <f t="shared" si="4"/>
        <v>0</v>
      </c>
      <c r="N50" s="1075">
        <f t="shared" si="5"/>
        <v>0</v>
      </c>
      <c r="O50" s="933" t="str">
        <f t="shared" si="6"/>
        <v>-</v>
      </c>
      <c r="P50" s="1075">
        <f t="shared" si="7"/>
        <v>0</v>
      </c>
      <c r="Q50" s="3"/>
      <c r="R50" s="1075">
        <f t="shared" si="13"/>
        <v>0</v>
      </c>
      <c r="S50" s="1075">
        <f t="shared" si="13"/>
        <v>0</v>
      </c>
      <c r="T50" s="1075">
        <f t="shared" si="13"/>
        <v>0</v>
      </c>
      <c r="U50" s="1075">
        <f t="shared" si="13"/>
        <v>0</v>
      </c>
      <c r="V50" s="1075">
        <f t="shared" si="13"/>
        <v>0</v>
      </c>
      <c r="W50" s="1075">
        <f t="shared" si="13"/>
        <v>0</v>
      </c>
      <c r="X50" s="1075">
        <f t="shared" si="13"/>
        <v>0</v>
      </c>
      <c r="Y50" s="1075">
        <f t="shared" si="13"/>
        <v>0</v>
      </c>
      <c r="Z50" s="3"/>
      <c r="AA50" s="1075">
        <f t="shared" si="14"/>
        <v>0</v>
      </c>
      <c r="AB50" s="1075">
        <f t="shared" si="14"/>
        <v>0</v>
      </c>
      <c r="AC50" s="1075">
        <f t="shared" si="14"/>
        <v>0</v>
      </c>
      <c r="AD50" s="1075">
        <f t="shared" si="14"/>
        <v>0</v>
      </c>
      <c r="AE50" s="1075">
        <f t="shared" si="14"/>
        <v>0</v>
      </c>
      <c r="AF50" s="1075">
        <f t="shared" si="14"/>
        <v>0</v>
      </c>
      <c r="AG50" s="1075">
        <f t="shared" si="14"/>
        <v>0</v>
      </c>
      <c r="AH50" s="1075">
        <f t="shared" si="14"/>
        <v>0</v>
      </c>
      <c r="AI50" s="6"/>
      <c r="AJ50" s="24"/>
    </row>
    <row r="51" spans="2:36" x14ac:dyDescent="0.2">
      <c r="B51" s="20"/>
      <c r="C51" s="35"/>
      <c r="D51" s="175"/>
      <c r="E51" s="175"/>
      <c r="F51" s="177"/>
      <c r="G51" s="38"/>
      <c r="H51" s="327"/>
      <c r="I51" s="38"/>
      <c r="J51" s="38"/>
      <c r="K51" s="3"/>
      <c r="L51" s="36">
        <f t="shared" si="10"/>
        <v>0</v>
      </c>
      <c r="M51" s="1075">
        <f t="shared" si="4"/>
        <v>0</v>
      </c>
      <c r="N51" s="1075">
        <f t="shared" si="5"/>
        <v>0</v>
      </c>
      <c r="O51" s="933" t="str">
        <f t="shared" si="6"/>
        <v>-</v>
      </c>
      <c r="P51" s="1075">
        <f t="shared" si="7"/>
        <v>0</v>
      </c>
      <c r="Q51" s="3"/>
      <c r="R51" s="1075">
        <f t="shared" si="13"/>
        <v>0</v>
      </c>
      <c r="S51" s="1075">
        <f t="shared" si="13"/>
        <v>0</v>
      </c>
      <c r="T51" s="1075">
        <f t="shared" si="13"/>
        <v>0</v>
      </c>
      <c r="U51" s="1075">
        <f t="shared" si="13"/>
        <v>0</v>
      </c>
      <c r="V51" s="1075">
        <f t="shared" si="13"/>
        <v>0</v>
      </c>
      <c r="W51" s="1075">
        <f t="shared" si="13"/>
        <v>0</v>
      </c>
      <c r="X51" s="1075">
        <f t="shared" si="13"/>
        <v>0</v>
      </c>
      <c r="Y51" s="1075">
        <f t="shared" si="13"/>
        <v>0</v>
      </c>
      <c r="Z51" s="3"/>
      <c r="AA51" s="1075">
        <f t="shared" si="14"/>
        <v>0</v>
      </c>
      <c r="AB51" s="1075">
        <f t="shared" si="14"/>
        <v>0</v>
      </c>
      <c r="AC51" s="1075">
        <f t="shared" si="14"/>
        <v>0</v>
      </c>
      <c r="AD51" s="1075">
        <f t="shared" si="14"/>
        <v>0</v>
      </c>
      <c r="AE51" s="1075">
        <f t="shared" si="14"/>
        <v>0</v>
      </c>
      <c r="AF51" s="1075">
        <f t="shared" si="14"/>
        <v>0</v>
      </c>
      <c r="AG51" s="1075">
        <f t="shared" si="14"/>
        <v>0</v>
      </c>
      <c r="AH51" s="1075">
        <f t="shared" si="14"/>
        <v>0</v>
      </c>
      <c r="AI51" s="6"/>
      <c r="AJ51" s="24"/>
    </row>
    <row r="52" spans="2:36" x14ac:dyDescent="0.2">
      <c r="B52" s="20"/>
      <c r="C52" s="35"/>
      <c r="D52" s="175"/>
      <c r="E52" s="175"/>
      <c r="F52" s="177"/>
      <c r="G52" s="38"/>
      <c r="H52" s="327"/>
      <c r="I52" s="38"/>
      <c r="J52" s="38"/>
      <c r="K52" s="3"/>
      <c r="L52" s="36">
        <f t="shared" si="10"/>
        <v>0</v>
      </c>
      <c r="M52" s="1075">
        <f t="shared" si="4"/>
        <v>0</v>
      </c>
      <c r="N52" s="1075">
        <f t="shared" si="5"/>
        <v>0</v>
      </c>
      <c r="O52" s="933" t="str">
        <f t="shared" si="6"/>
        <v>-</v>
      </c>
      <c r="P52" s="1075">
        <f t="shared" si="7"/>
        <v>0</v>
      </c>
      <c r="Q52" s="3"/>
      <c r="R52" s="1075">
        <f t="shared" si="13"/>
        <v>0</v>
      </c>
      <c r="S52" s="1075">
        <f t="shared" si="13"/>
        <v>0</v>
      </c>
      <c r="T52" s="1075">
        <f t="shared" si="13"/>
        <v>0</v>
      </c>
      <c r="U52" s="1075">
        <f t="shared" si="13"/>
        <v>0</v>
      </c>
      <c r="V52" s="1075">
        <f t="shared" si="13"/>
        <v>0</v>
      </c>
      <c r="W52" s="1075">
        <f t="shared" si="13"/>
        <v>0</v>
      </c>
      <c r="X52" s="1075">
        <f t="shared" si="13"/>
        <v>0</v>
      </c>
      <c r="Y52" s="1075">
        <f t="shared" si="13"/>
        <v>0</v>
      </c>
      <c r="Z52" s="3"/>
      <c r="AA52" s="1075">
        <f t="shared" si="14"/>
        <v>0</v>
      </c>
      <c r="AB52" s="1075">
        <f t="shared" si="14"/>
        <v>0</v>
      </c>
      <c r="AC52" s="1075">
        <f t="shared" si="14"/>
        <v>0</v>
      </c>
      <c r="AD52" s="1075">
        <f t="shared" si="14"/>
        <v>0</v>
      </c>
      <c r="AE52" s="1075">
        <f t="shared" si="14"/>
        <v>0</v>
      </c>
      <c r="AF52" s="1075">
        <f t="shared" si="14"/>
        <v>0</v>
      </c>
      <c r="AG52" s="1075">
        <f t="shared" si="14"/>
        <v>0</v>
      </c>
      <c r="AH52" s="1075">
        <f t="shared" si="14"/>
        <v>0</v>
      </c>
      <c r="AI52" s="6"/>
      <c r="AJ52" s="24"/>
    </row>
    <row r="53" spans="2:36" x14ac:dyDescent="0.2">
      <c r="B53" s="20"/>
      <c r="C53" s="35"/>
      <c r="D53" s="175"/>
      <c r="E53" s="175"/>
      <c r="F53" s="177"/>
      <c r="G53" s="38"/>
      <c r="H53" s="327"/>
      <c r="I53" s="38"/>
      <c r="J53" s="38"/>
      <c r="K53" s="3"/>
      <c r="L53" s="36">
        <f t="shared" si="10"/>
        <v>0</v>
      </c>
      <c r="M53" s="1075">
        <f t="shared" si="4"/>
        <v>0</v>
      </c>
      <c r="N53" s="1075">
        <f t="shared" si="5"/>
        <v>0</v>
      </c>
      <c r="O53" s="933" t="str">
        <f t="shared" si="6"/>
        <v>-</v>
      </c>
      <c r="P53" s="1075">
        <f t="shared" si="7"/>
        <v>0</v>
      </c>
      <c r="Q53" s="3"/>
      <c r="R53" s="1075">
        <f t="shared" si="13"/>
        <v>0</v>
      </c>
      <c r="S53" s="1075">
        <f t="shared" si="13"/>
        <v>0</v>
      </c>
      <c r="T53" s="1075">
        <f t="shared" si="13"/>
        <v>0</v>
      </c>
      <c r="U53" s="1075">
        <f t="shared" si="13"/>
        <v>0</v>
      </c>
      <c r="V53" s="1075">
        <f t="shared" si="13"/>
        <v>0</v>
      </c>
      <c r="W53" s="1075">
        <f t="shared" si="13"/>
        <v>0</v>
      </c>
      <c r="X53" s="1075">
        <f t="shared" si="13"/>
        <v>0</v>
      </c>
      <c r="Y53" s="1075">
        <f t="shared" si="13"/>
        <v>0</v>
      </c>
      <c r="Z53" s="3"/>
      <c r="AA53" s="1075">
        <f t="shared" si="14"/>
        <v>0</v>
      </c>
      <c r="AB53" s="1075">
        <f t="shared" si="14"/>
        <v>0</v>
      </c>
      <c r="AC53" s="1075">
        <f t="shared" si="14"/>
        <v>0</v>
      </c>
      <c r="AD53" s="1075">
        <f t="shared" si="14"/>
        <v>0</v>
      </c>
      <c r="AE53" s="1075">
        <f t="shared" si="14"/>
        <v>0</v>
      </c>
      <c r="AF53" s="1075">
        <f t="shared" si="14"/>
        <v>0</v>
      </c>
      <c r="AG53" s="1075">
        <f t="shared" si="14"/>
        <v>0</v>
      </c>
      <c r="AH53" s="1075">
        <f t="shared" si="14"/>
        <v>0</v>
      </c>
      <c r="AI53" s="6"/>
      <c r="AJ53" s="24"/>
    </row>
    <row r="54" spans="2:36" x14ac:dyDescent="0.2">
      <c r="B54" s="20"/>
      <c r="C54" s="35"/>
      <c r="D54" s="175"/>
      <c r="E54" s="175"/>
      <c r="F54" s="177"/>
      <c r="G54" s="38"/>
      <c r="H54" s="327"/>
      <c r="I54" s="38"/>
      <c r="J54" s="38"/>
      <c r="K54" s="3"/>
      <c r="L54" s="36">
        <f t="shared" si="10"/>
        <v>0</v>
      </c>
      <c r="M54" s="1075">
        <f t="shared" si="4"/>
        <v>0</v>
      </c>
      <c r="N54" s="1075">
        <f t="shared" si="5"/>
        <v>0</v>
      </c>
      <c r="O54" s="933" t="str">
        <f t="shared" si="6"/>
        <v>-</v>
      </c>
      <c r="P54" s="1075">
        <f t="shared" si="7"/>
        <v>0</v>
      </c>
      <c r="Q54" s="3"/>
      <c r="R54" s="1075">
        <f t="shared" si="13"/>
        <v>0</v>
      </c>
      <c r="S54" s="1075">
        <f t="shared" si="13"/>
        <v>0</v>
      </c>
      <c r="T54" s="1075">
        <f t="shared" si="13"/>
        <v>0</v>
      </c>
      <c r="U54" s="1075">
        <f t="shared" si="13"/>
        <v>0</v>
      </c>
      <c r="V54" s="1075">
        <f t="shared" si="13"/>
        <v>0</v>
      </c>
      <c r="W54" s="1075">
        <f t="shared" si="13"/>
        <v>0</v>
      </c>
      <c r="X54" s="1075">
        <f t="shared" si="13"/>
        <v>0</v>
      </c>
      <c r="Y54" s="1075">
        <f t="shared" si="13"/>
        <v>0</v>
      </c>
      <c r="Z54" s="3"/>
      <c r="AA54" s="1075">
        <f t="shared" si="14"/>
        <v>0</v>
      </c>
      <c r="AB54" s="1075">
        <f t="shared" si="14"/>
        <v>0</v>
      </c>
      <c r="AC54" s="1075">
        <f t="shared" si="14"/>
        <v>0</v>
      </c>
      <c r="AD54" s="1075">
        <f t="shared" si="14"/>
        <v>0</v>
      </c>
      <c r="AE54" s="1075">
        <f t="shared" si="14"/>
        <v>0</v>
      </c>
      <c r="AF54" s="1075">
        <f t="shared" si="14"/>
        <v>0</v>
      </c>
      <c r="AG54" s="1075">
        <f t="shared" si="14"/>
        <v>0</v>
      </c>
      <c r="AH54" s="1075">
        <f t="shared" si="14"/>
        <v>0</v>
      </c>
      <c r="AI54" s="6"/>
      <c r="AJ54" s="24"/>
    </row>
    <row r="55" spans="2:36" x14ac:dyDescent="0.2">
      <c r="B55" s="20"/>
      <c r="C55" s="35"/>
      <c r="D55" s="175"/>
      <c r="E55" s="175"/>
      <c r="F55" s="177"/>
      <c r="G55" s="38"/>
      <c r="H55" s="327"/>
      <c r="I55" s="38"/>
      <c r="J55" s="38"/>
      <c r="K55" s="3"/>
      <c r="L55" s="36">
        <f t="shared" si="10"/>
        <v>0</v>
      </c>
      <c r="M55" s="1075">
        <f t="shared" si="4"/>
        <v>0</v>
      </c>
      <c r="N55" s="1075">
        <f t="shared" si="5"/>
        <v>0</v>
      </c>
      <c r="O55" s="933" t="str">
        <f t="shared" si="6"/>
        <v>-</v>
      </c>
      <c r="P55" s="1075">
        <f t="shared" si="7"/>
        <v>0</v>
      </c>
      <c r="Q55" s="3"/>
      <c r="R55" s="1075">
        <f t="shared" si="13"/>
        <v>0</v>
      </c>
      <c r="S55" s="1075">
        <f t="shared" si="13"/>
        <v>0</v>
      </c>
      <c r="T55" s="1075">
        <f t="shared" si="13"/>
        <v>0</v>
      </c>
      <c r="U55" s="1075">
        <f t="shared" si="13"/>
        <v>0</v>
      </c>
      <c r="V55" s="1075">
        <f t="shared" si="13"/>
        <v>0</v>
      </c>
      <c r="W55" s="1075">
        <f t="shared" si="13"/>
        <v>0</v>
      </c>
      <c r="X55" s="1075">
        <f t="shared" si="13"/>
        <v>0</v>
      </c>
      <c r="Y55" s="1075">
        <f t="shared" si="13"/>
        <v>0</v>
      </c>
      <c r="Z55" s="3"/>
      <c r="AA55" s="1075">
        <f t="shared" si="14"/>
        <v>0</v>
      </c>
      <c r="AB55" s="1075">
        <f t="shared" si="14"/>
        <v>0</v>
      </c>
      <c r="AC55" s="1075">
        <f t="shared" si="14"/>
        <v>0</v>
      </c>
      <c r="AD55" s="1075">
        <f t="shared" si="14"/>
        <v>0</v>
      </c>
      <c r="AE55" s="1075">
        <f t="shared" si="14"/>
        <v>0</v>
      </c>
      <c r="AF55" s="1075">
        <f t="shared" si="14"/>
        <v>0</v>
      </c>
      <c r="AG55" s="1075">
        <f t="shared" si="14"/>
        <v>0</v>
      </c>
      <c r="AH55" s="1075">
        <f t="shared" si="14"/>
        <v>0</v>
      </c>
      <c r="AI55" s="6"/>
      <c r="AJ55" s="24"/>
    </row>
    <row r="56" spans="2:36" x14ac:dyDescent="0.2">
      <c r="B56" s="20"/>
      <c r="C56" s="35"/>
      <c r="D56" s="175"/>
      <c r="E56" s="175"/>
      <c r="F56" s="177"/>
      <c r="G56" s="38"/>
      <c r="H56" s="327"/>
      <c r="I56" s="38"/>
      <c r="J56" s="38"/>
      <c r="K56" s="3"/>
      <c r="L56" s="36">
        <f t="shared" si="10"/>
        <v>0</v>
      </c>
      <c r="M56" s="1075">
        <f t="shared" si="4"/>
        <v>0</v>
      </c>
      <c r="N56" s="1075">
        <f t="shared" si="5"/>
        <v>0</v>
      </c>
      <c r="O56" s="933" t="str">
        <f t="shared" si="6"/>
        <v>-</v>
      </c>
      <c r="P56" s="1075">
        <f t="shared" si="7"/>
        <v>0</v>
      </c>
      <c r="Q56" s="3"/>
      <c r="R56" s="1075">
        <f t="shared" si="13"/>
        <v>0</v>
      </c>
      <c r="S56" s="1075">
        <f t="shared" si="13"/>
        <v>0</v>
      </c>
      <c r="T56" s="1075">
        <f t="shared" si="13"/>
        <v>0</v>
      </c>
      <c r="U56" s="1075">
        <f t="shared" si="13"/>
        <v>0</v>
      </c>
      <c r="V56" s="1075">
        <f t="shared" si="13"/>
        <v>0</v>
      </c>
      <c r="W56" s="1075">
        <f t="shared" si="13"/>
        <v>0</v>
      </c>
      <c r="X56" s="1075">
        <f t="shared" si="13"/>
        <v>0</v>
      </c>
      <c r="Y56" s="1075">
        <f t="shared" si="13"/>
        <v>0</v>
      </c>
      <c r="Z56" s="3"/>
      <c r="AA56" s="1075">
        <f t="shared" si="14"/>
        <v>0</v>
      </c>
      <c r="AB56" s="1075">
        <f t="shared" si="14"/>
        <v>0</v>
      </c>
      <c r="AC56" s="1075">
        <f t="shared" si="14"/>
        <v>0</v>
      </c>
      <c r="AD56" s="1075">
        <f t="shared" si="14"/>
        <v>0</v>
      </c>
      <c r="AE56" s="1075">
        <f t="shared" si="14"/>
        <v>0</v>
      </c>
      <c r="AF56" s="1075">
        <f t="shared" si="14"/>
        <v>0</v>
      </c>
      <c r="AG56" s="1075">
        <f t="shared" si="14"/>
        <v>0</v>
      </c>
      <c r="AH56" s="1075">
        <f t="shared" si="14"/>
        <v>0</v>
      </c>
      <c r="AI56" s="6"/>
      <c r="AJ56" s="24"/>
    </row>
    <row r="57" spans="2:36" x14ac:dyDescent="0.2">
      <c r="B57" s="20"/>
      <c r="C57" s="35"/>
      <c r="D57" s="175"/>
      <c r="E57" s="175"/>
      <c r="F57" s="177"/>
      <c r="G57" s="38"/>
      <c r="H57" s="327"/>
      <c r="I57" s="38"/>
      <c r="J57" s="38"/>
      <c r="K57" s="3"/>
      <c r="L57" s="36">
        <f t="shared" si="10"/>
        <v>0</v>
      </c>
      <c r="M57" s="1075">
        <f t="shared" si="4"/>
        <v>0</v>
      </c>
      <c r="N57" s="1075">
        <f t="shared" si="5"/>
        <v>0</v>
      </c>
      <c r="O57" s="933" t="str">
        <f t="shared" si="6"/>
        <v>-</v>
      </c>
      <c r="P57" s="1075">
        <f t="shared" si="7"/>
        <v>0</v>
      </c>
      <c r="Q57" s="3"/>
      <c r="R57" s="1075">
        <f t="shared" si="13"/>
        <v>0</v>
      </c>
      <c r="S57" s="1075">
        <f t="shared" si="13"/>
        <v>0</v>
      </c>
      <c r="T57" s="1075">
        <f t="shared" si="13"/>
        <v>0</v>
      </c>
      <c r="U57" s="1075">
        <f t="shared" si="13"/>
        <v>0</v>
      </c>
      <c r="V57" s="1075">
        <f t="shared" si="13"/>
        <v>0</v>
      </c>
      <c r="W57" s="1075">
        <f t="shared" si="13"/>
        <v>0</v>
      </c>
      <c r="X57" s="1075">
        <f t="shared" si="13"/>
        <v>0</v>
      </c>
      <c r="Y57" s="1075">
        <f t="shared" si="13"/>
        <v>0</v>
      </c>
      <c r="Z57" s="3"/>
      <c r="AA57" s="1075">
        <f t="shared" si="14"/>
        <v>0</v>
      </c>
      <c r="AB57" s="1075">
        <f t="shared" si="14"/>
        <v>0</v>
      </c>
      <c r="AC57" s="1075">
        <f t="shared" si="14"/>
        <v>0</v>
      </c>
      <c r="AD57" s="1075">
        <f t="shared" si="14"/>
        <v>0</v>
      </c>
      <c r="AE57" s="1075">
        <f t="shared" si="14"/>
        <v>0</v>
      </c>
      <c r="AF57" s="1075">
        <f t="shared" si="14"/>
        <v>0</v>
      </c>
      <c r="AG57" s="1075">
        <f t="shared" si="14"/>
        <v>0</v>
      </c>
      <c r="AH57" s="1075">
        <f t="shared" si="14"/>
        <v>0</v>
      </c>
      <c r="AI57" s="6"/>
      <c r="AJ57" s="24"/>
    </row>
    <row r="58" spans="2:36" x14ac:dyDescent="0.2">
      <c r="B58" s="20"/>
      <c r="C58" s="35"/>
      <c r="D58" s="175"/>
      <c r="E58" s="175"/>
      <c r="F58" s="177"/>
      <c r="G58" s="38"/>
      <c r="H58" s="327"/>
      <c r="I58" s="38"/>
      <c r="J58" s="38"/>
      <c r="K58" s="3"/>
      <c r="L58" s="36">
        <f t="shared" si="10"/>
        <v>0</v>
      </c>
      <c r="M58" s="1075">
        <f t="shared" si="4"/>
        <v>0</v>
      </c>
      <c r="N58" s="1075">
        <f t="shared" si="5"/>
        <v>0</v>
      </c>
      <c r="O58" s="933" t="str">
        <f t="shared" si="6"/>
        <v>-</v>
      </c>
      <c r="P58" s="1075">
        <f t="shared" si="7"/>
        <v>0</v>
      </c>
      <c r="Q58" s="3"/>
      <c r="R58" s="1075">
        <f t="shared" si="13"/>
        <v>0</v>
      </c>
      <c r="S58" s="1075">
        <f t="shared" si="13"/>
        <v>0</v>
      </c>
      <c r="T58" s="1075">
        <f t="shared" si="13"/>
        <v>0</v>
      </c>
      <c r="U58" s="1075">
        <f t="shared" si="13"/>
        <v>0</v>
      </c>
      <c r="V58" s="1075">
        <f t="shared" si="13"/>
        <v>0</v>
      </c>
      <c r="W58" s="1075">
        <f t="shared" si="13"/>
        <v>0</v>
      </c>
      <c r="X58" s="1075">
        <f t="shared" si="13"/>
        <v>0</v>
      </c>
      <c r="Y58" s="1075">
        <f t="shared" si="13"/>
        <v>0</v>
      </c>
      <c r="Z58" s="3"/>
      <c r="AA58" s="1075">
        <f t="shared" si="14"/>
        <v>0</v>
      </c>
      <c r="AB58" s="1075">
        <f t="shared" si="14"/>
        <v>0</v>
      </c>
      <c r="AC58" s="1075">
        <f t="shared" si="14"/>
        <v>0</v>
      </c>
      <c r="AD58" s="1075">
        <f t="shared" si="14"/>
        <v>0</v>
      </c>
      <c r="AE58" s="1075">
        <f t="shared" si="14"/>
        <v>0</v>
      </c>
      <c r="AF58" s="1075">
        <f t="shared" si="14"/>
        <v>0</v>
      </c>
      <c r="AG58" s="1075">
        <f t="shared" si="14"/>
        <v>0</v>
      </c>
      <c r="AH58" s="1075">
        <f t="shared" si="14"/>
        <v>0</v>
      </c>
      <c r="AI58" s="6"/>
      <c r="AJ58" s="24"/>
    </row>
    <row r="59" spans="2:36" x14ac:dyDescent="0.2">
      <c r="B59" s="20"/>
      <c r="C59" s="35"/>
      <c r="D59" s="175"/>
      <c r="E59" s="175"/>
      <c r="F59" s="177"/>
      <c r="G59" s="38"/>
      <c r="H59" s="327"/>
      <c r="I59" s="38"/>
      <c r="J59" s="38"/>
      <c r="K59" s="3"/>
      <c r="L59" s="36">
        <f t="shared" si="10"/>
        <v>0</v>
      </c>
      <c r="M59" s="1075">
        <f t="shared" si="4"/>
        <v>0</v>
      </c>
      <c r="N59" s="1075">
        <f t="shared" si="5"/>
        <v>0</v>
      </c>
      <c r="O59" s="933" t="str">
        <f t="shared" si="6"/>
        <v>-</v>
      </c>
      <c r="P59" s="1075">
        <f t="shared" si="7"/>
        <v>0</v>
      </c>
      <c r="Q59" s="3"/>
      <c r="R59" s="1075">
        <f t="shared" si="13"/>
        <v>0</v>
      </c>
      <c r="S59" s="1075">
        <f t="shared" si="13"/>
        <v>0</v>
      </c>
      <c r="T59" s="1075">
        <f t="shared" si="13"/>
        <v>0</v>
      </c>
      <c r="U59" s="1075">
        <f t="shared" si="13"/>
        <v>0</v>
      </c>
      <c r="V59" s="1075">
        <f t="shared" si="13"/>
        <v>0</v>
      </c>
      <c r="W59" s="1075">
        <f t="shared" si="13"/>
        <v>0</v>
      </c>
      <c r="X59" s="1075">
        <f t="shared" si="13"/>
        <v>0</v>
      </c>
      <c r="Y59" s="1075">
        <f t="shared" si="13"/>
        <v>0</v>
      </c>
      <c r="Z59" s="3"/>
      <c r="AA59" s="1075">
        <f t="shared" si="14"/>
        <v>0</v>
      </c>
      <c r="AB59" s="1075">
        <f t="shared" si="14"/>
        <v>0</v>
      </c>
      <c r="AC59" s="1075">
        <f t="shared" si="14"/>
        <v>0</v>
      </c>
      <c r="AD59" s="1075">
        <f t="shared" si="14"/>
        <v>0</v>
      </c>
      <c r="AE59" s="1075">
        <f t="shared" si="14"/>
        <v>0</v>
      </c>
      <c r="AF59" s="1075">
        <f t="shared" si="14"/>
        <v>0</v>
      </c>
      <c r="AG59" s="1075">
        <f t="shared" si="14"/>
        <v>0</v>
      </c>
      <c r="AH59" s="1075">
        <f t="shared" si="14"/>
        <v>0</v>
      </c>
      <c r="AI59" s="6"/>
      <c r="AJ59" s="24"/>
    </row>
    <row r="60" spans="2:36" x14ac:dyDescent="0.2">
      <c r="B60" s="20"/>
      <c r="C60" s="35"/>
      <c r="D60" s="175"/>
      <c r="E60" s="175"/>
      <c r="F60" s="177"/>
      <c r="G60" s="38"/>
      <c r="H60" s="327"/>
      <c r="I60" s="38"/>
      <c r="J60" s="38"/>
      <c r="K60" s="3"/>
      <c r="L60" s="36">
        <f t="shared" si="10"/>
        <v>0</v>
      </c>
      <c r="M60" s="1075">
        <f t="shared" si="4"/>
        <v>0</v>
      </c>
      <c r="N60" s="1075">
        <f t="shared" si="5"/>
        <v>0</v>
      </c>
      <c r="O60" s="933" t="str">
        <f t="shared" si="6"/>
        <v>-</v>
      </c>
      <c r="P60" s="1075">
        <f t="shared" si="7"/>
        <v>0</v>
      </c>
      <c r="Q60" s="3"/>
      <c r="R60" s="1075">
        <f t="shared" si="13"/>
        <v>0</v>
      </c>
      <c r="S60" s="1075">
        <f t="shared" si="13"/>
        <v>0</v>
      </c>
      <c r="T60" s="1075">
        <f t="shared" si="13"/>
        <v>0</v>
      </c>
      <c r="U60" s="1075">
        <f t="shared" si="13"/>
        <v>0</v>
      </c>
      <c r="V60" s="1075">
        <f t="shared" si="13"/>
        <v>0</v>
      </c>
      <c r="W60" s="1075">
        <f t="shared" si="13"/>
        <v>0</v>
      </c>
      <c r="X60" s="1075">
        <f t="shared" si="13"/>
        <v>0</v>
      </c>
      <c r="Y60" s="1075">
        <f t="shared" si="13"/>
        <v>0</v>
      </c>
      <c r="Z60" s="3"/>
      <c r="AA60" s="1075">
        <f t="shared" si="14"/>
        <v>0</v>
      </c>
      <c r="AB60" s="1075">
        <f t="shared" si="14"/>
        <v>0</v>
      </c>
      <c r="AC60" s="1075">
        <f t="shared" si="14"/>
        <v>0</v>
      </c>
      <c r="AD60" s="1075">
        <f t="shared" si="14"/>
        <v>0</v>
      </c>
      <c r="AE60" s="1075">
        <f t="shared" si="14"/>
        <v>0</v>
      </c>
      <c r="AF60" s="1075">
        <f t="shared" si="14"/>
        <v>0</v>
      </c>
      <c r="AG60" s="1075">
        <f t="shared" si="14"/>
        <v>0</v>
      </c>
      <c r="AH60" s="1075">
        <f t="shared" si="14"/>
        <v>0</v>
      </c>
      <c r="AI60" s="6"/>
      <c r="AJ60" s="24"/>
    </row>
    <row r="61" spans="2:36" x14ac:dyDescent="0.2">
      <c r="B61" s="20"/>
      <c r="C61" s="35"/>
      <c r="D61" s="175"/>
      <c r="E61" s="175"/>
      <c r="F61" s="177"/>
      <c r="G61" s="38"/>
      <c r="H61" s="327"/>
      <c r="I61" s="38"/>
      <c r="J61" s="38"/>
      <c r="K61" s="3"/>
      <c r="L61" s="36">
        <f t="shared" si="10"/>
        <v>0</v>
      </c>
      <c r="M61" s="1075">
        <f t="shared" si="4"/>
        <v>0</v>
      </c>
      <c r="N61" s="1075">
        <f t="shared" si="5"/>
        <v>0</v>
      </c>
      <c r="O61" s="933" t="str">
        <f t="shared" si="6"/>
        <v>-</v>
      </c>
      <c r="P61" s="1075">
        <f t="shared" si="7"/>
        <v>0</v>
      </c>
      <c r="Q61" s="3"/>
      <c r="R61" s="1075">
        <f t="shared" si="13"/>
        <v>0</v>
      </c>
      <c r="S61" s="1075">
        <f t="shared" si="13"/>
        <v>0</v>
      </c>
      <c r="T61" s="1075">
        <f t="shared" si="13"/>
        <v>0</v>
      </c>
      <c r="U61" s="1075">
        <f t="shared" si="13"/>
        <v>0</v>
      </c>
      <c r="V61" s="1075">
        <f t="shared" si="13"/>
        <v>0</v>
      </c>
      <c r="W61" s="1075">
        <f t="shared" si="13"/>
        <v>0</v>
      </c>
      <c r="X61" s="1075">
        <f t="shared" si="13"/>
        <v>0</v>
      </c>
      <c r="Y61" s="1075">
        <f t="shared" si="13"/>
        <v>0</v>
      </c>
      <c r="Z61" s="3"/>
      <c r="AA61" s="1075">
        <f t="shared" si="14"/>
        <v>0</v>
      </c>
      <c r="AB61" s="1075">
        <f t="shared" si="14"/>
        <v>0</v>
      </c>
      <c r="AC61" s="1075">
        <f t="shared" si="14"/>
        <v>0</v>
      </c>
      <c r="AD61" s="1075">
        <f t="shared" si="14"/>
        <v>0</v>
      </c>
      <c r="AE61" s="1075">
        <f t="shared" si="14"/>
        <v>0</v>
      </c>
      <c r="AF61" s="1075">
        <f t="shared" si="14"/>
        <v>0</v>
      </c>
      <c r="AG61" s="1075">
        <f t="shared" si="14"/>
        <v>0</v>
      </c>
      <c r="AH61" s="1075">
        <f t="shared" si="14"/>
        <v>0</v>
      </c>
      <c r="AI61" s="6"/>
      <c r="AJ61" s="24"/>
    </row>
    <row r="62" spans="2:36" x14ac:dyDescent="0.2">
      <c r="B62" s="20"/>
      <c r="C62" s="35"/>
      <c r="D62" s="175"/>
      <c r="E62" s="175"/>
      <c r="F62" s="177"/>
      <c r="G62" s="38"/>
      <c r="H62" s="327"/>
      <c r="I62" s="38"/>
      <c r="J62" s="38"/>
      <c r="K62" s="3"/>
      <c r="L62" s="36">
        <f t="shared" si="10"/>
        <v>0</v>
      </c>
      <c r="M62" s="1075">
        <f t="shared" si="4"/>
        <v>0</v>
      </c>
      <c r="N62" s="1075">
        <f t="shared" si="5"/>
        <v>0</v>
      </c>
      <c r="O62" s="933" t="str">
        <f t="shared" si="6"/>
        <v>-</v>
      </c>
      <c r="P62" s="1075">
        <f t="shared" si="7"/>
        <v>0</v>
      </c>
      <c r="Q62" s="3"/>
      <c r="R62" s="1075">
        <f t="shared" ref="R62:Y77" si="15">(IF(R$8&lt;$I62,0,IF($O62&lt;=R$8-1,0,$N62)))</f>
        <v>0</v>
      </c>
      <c r="S62" s="1075">
        <f t="shared" si="15"/>
        <v>0</v>
      </c>
      <c r="T62" s="1075">
        <f t="shared" si="15"/>
        <v>0</v>
      </c>
      <c r="U62" s="1075">
        <f t="shared" si="15"/>
        <v>0</v>
      </c>
      <c r="V62" s="1075">
        <f t="shared" si="15"/>
        <v>0</v>
      </c>
      <c r="W62" s="1075">
        <f t="shared" si="15"/>
        <v>0</v>
      </c>
      <c r="X62" s="1075">
        <f t="shared" si="15"/>
        <v>0</v>
      </c>
      <c r="Y62" s="1075">
        <f t="shared" si="15"/>
        <v>0</v>
      </c>
      <c r="Z62" s="3"/>
      <c r="AA62" s="1075">
        <f t="shared" ref="AA62:AH77" si="16">IF(AA$8=$I62,($G62*$H62),0)</f>
        <v>0</v>
      </c>
      <c r="AB62" s="1075">
        <f t="shared" si="16"/>
        <v>0</v>
      </c>
      <c r="AC62" s="1075">
        <f t="shared" si="16"/>
        <v>0</v>
      </c>
      <c r="AD62" s="1075">
        <f t="shared" si="16"/>
        <v>0</v>
      </c>
      <c r="AE62" s="1075">
        <f t="shared" si="16"/>
        <v>0</v>
      </c>
      <c r="AF62" s="1075">
        <f t="shared" si="16"/>
        <v>0</v>
      </c>
      <c r="AG62" s="1075">
        <f t="shared" si="16"/>
        <v>0</v>
      </c>
      <c r="AH62" s="1075">
        <f t="shared" si="16"/>
        <v>0</v>
      </c>
      <c r="AI62" s="6"/>
      <c r="AJ62" s="24"/>
    </row>
    <row r="63" spans="2:36" x14ac:dyDescent="0.2">
      <c r="B63" s="20"/>
      <c r="C63" s="35"/>
      <c r="D63" s="175"/>
      <c r="E63" s="175"/>
      <c r="F63" s="177"/>
      <c r="G63" s="38"/>
      <c r="H63" s="327"/>
      <c r="I63" s="38"/>
      <c r="J63" s="38"/>
      <c r="K63" s="3"/>
      <c r="L63" s="36">
        <f t="shared" si="10"/>
        <v>0</v>
      </c>
      <c r="M63" s="1075">
        <f t="shared" si="4"/>
        <v>0</v>
      </c>
      <c r="N63" s="1075">
        <f t="shared" si="5"/>
        <v>0</v>
      </c>
      <c r="O63" s="933" t="str">
        <f t="shared" si="6"/>
        <v>-</v>
      </c>
      <c r="P63" s="1075">
        <f t="shared" si="7"/>
        <v>0</v>
      </c>
      <c r="Q63" s="3"/>
      <c r="R63" s="1075">
        <f t="shared" si="15"/>
        <v>0</v>
      </c>
      <c r="S63" s="1075">
        <f t="shared" si="15"/>
        <v>0</v>
      </c>
      <c r="T63" s="1075">
        <f t="shared" si="15"/>
        <v>0</v>
      </c>
      <c r="U63" s="1075">
        <f t="shared" si="15"/>
        <v>0</v>
      </c>
      <c r="V63" s="1075">
        <f t="shared" si="15"/>
        <v>0</v>
      </c>
      <c r="W63" s="1075">
        <f t="shared" si="15"/>
        <v>0</v>
      </c>
      <c r="X63" s="1075">
        <f t="shared" si="15"/>
        <v>0</v>
      </c>
      <c r="Y63" s="1075">
        <f t="shared" si="15"/>
        <v>0</v>
      </c>
      <c r="Z63" s="3"/>
      <c r="AA63" s="1075">
        <f t="shared" si="16"/>
        <v>0</v>
      </c>
      <c r="AB63" s="1075">
        <f t="shared" si="16"/>
        <v>0</v>
      </c>
      <c r="AC63" s="1075">
        <f t="shared" si="16"/>
        <v>0</v>
      </c>
      <c r="AD63" s="1075">
        <f t="shared" si="16"/>
        <v>0</v>
      </c>
      <c r="AE63" s="1075">
        <f t="shared" si="16"/>
        <v>0</v>
      </c>
      <c r="AF63" s="1075">
        <f t="shared" si="16"/>
        <v>0</v>
      </c>
      <c r="AG63" s="1075">
        <f t="shared" si="16"/>
        <v>0</v>
      </c>
      <c r="AH63" s="1075">
        <f t="shared" si="16"/>
        <v>0</v>
      </c>
      <c r="AI63" s="6"/>
      <c r="AJ63" s="24"/>
    </row>
    <row r="64" spans="2:36" x14ac:dyDescent="0.2">
      <c r="B64" s="20"/>
      <c r="C64" s="35"/>
      <c r="D64" s="175"/>
      <c r="E64" s="175"/>
      <c r="F64" s="177"/>
      <c r="G64" s="38"/>
      <c r="H64" s="327"/>
      <c r="I64" s="38"/>
      <c r="J64" s="38"/>
      <c r="K64" s="3"/>
      <c r="L64" s="36">
        <f t="shared" si="10"/>
        <v>0</v>
      </c>
      <c r="M64" s="1075">
        <f t="shared" si="4"/>
        <v>0</v>
      </c>
      <c r="N64" s="1075">
        <f t="shared" si="5"/>
        <v>0</v>
      </c>
      <c r="O64" s="933" t="str">
        <f t="shared" si="6"/>
        <v>-</v>
      </c>
      <c r="P64" s="1075">
        <f t="shared" si="7"/>
        <v>0</v>
      </c>
      <c r="Q64" s="3"/>
      <c r="R64" s="1075">
        <f t="shared" si="15"/>
        <v>0</v>
      </c>
      <c r="S64" s="1075">
        <f t="shared" si="15"/>
        <v>0</v>
      </c>
      <c r="T64" s="1075">
        <f t="shared" si="15"/>
        <v>0</v>
      </c>
      <c r="U64" s="1075">
        <f t="shared" si="15"/>
        <v>0</v>
      </c>
      <c r="V64" s="1075">
        <f t="shared" si="15"/>
        <v>0</v>
      </c>
      <c r="W64" s="1075">
        <f t="shared" si="15"/>
        <v>0</v>
      </c>
      <c r="X64" s="1075">
        <f t="shared" si="15"/>
        <v>0</v>
      </c>
      <c r="Y64" s="1075">
        <f t="shared" si="15"/>
        <v>0</v>
      </c>
      <c r="Z64" s="3"/>
      <c r="AA64" s="1075">
        <f t="shared" si="16"/>
        <v>0</v>
      </c>
      <c r="AB64" s="1075">
        <f t="shared" si="16"/>
        <v>0</v>
      </c>
      <c r="AC64" s="1075">
        <f t="shared" si="16"/>
        <v>0</v>
      </c>
      <c r="AD64" s="1075">
        <f t="shared" si="16"/>
        <v>0</v>
      </c>
      <c r="AE64" s="1075">
        <f t="shared" si="16"/>
        <v>0</v>
      </c>
      <c r="AF64" s="1075">
        <f t="shared" si="16"/>
        <v>0</v>
      </c>
      <c r="AG64" s="1075">
        <f t="shared" si="16"/>
        <v>0</v>
      </c>
      <c r="AH64" s="1075">
        <f t="shared" si="16"/>
        <v>0</v>
      </c>
      <c r="AI64" s="6"/>
      <c r="AJ64" s="24"/>
    </row>
    <row r="65" spans="2:36" x14ac:dyDescent="0.2">
      <c r="B65" s="20"/>
      <c r="C65" s="35"/>
      <c r="D65" s="175"/>
      <c r="E65" s="175"/>
      <c r="F65" s="177"/>
      <c r="G65" s="38"/>
      <c r="H65" s="327"/>
      <c r="I65" s="38"/>
      <c r="J65" s="38"/>
      <c r="K65" s="3"/>
      <c r="L65" s="36">
        <f t="shared" si="10"/>
        <v>0</v>
      </c>
      <c r="M65" s="1075">
        <f t="shared" si="4"/>
        <v>0</v>
      </c>
      <c r="N65" s="1075">
        <f t="shared" si="5"/>
        <v>0</v>
      </c>
      <c r="O65" s="933" t="str">
        <f t="shared" si="6"/>
        <v>-</v>
      </c>
      <c r="P65" s="1075">
        <f t="shared" si="7"/>
        <v>0</v>
      </c>
      <c r="Q65" s="3"/>
      <c r="R65" s="1075">
        <f t="shared" si="15"/>
        <v>0</v>
      </c>
      <c r="S65" s="1075">
        <f t="shared" si="15"/>
        <v>0</v>
      </c>
      <c r="T65" s="1075">
        <f t="shared" si="15"/>
        <v>0</v>
      </c>
      <c r="U65" s="1075">
        <f t="shared" si="15"/>
        <v>0</v>
      </c>
      <c r="V65" s="1075">
        <f t="shared" si="15"/>
        <v>0</v>
      </c>
      <c r="W65" s="1075">
        <f t="shared" si="15"/>
        <v>0</v>
      </c>
      <c r="X65" s="1075">
        <f t="shared" si="15"/>
        <v>0</v>
      </c>
      <c r="Y65" s="1075">
        <f t="shared" si="15"/>
        <v>0</v>
      </c>
      <c r="Z65" s="3"/>
      <c r="AA65" s="1075">
        <f t="shared" si="16"/>
        <v>0</v>
      </c>
      <c r="AB65" s="1075">
        <f t="shared" si="16"/>
        <v>0</v>
      </c>
      <c r="AC65" s="1075">
        <f t="shared" si="16"/>
        <v>0</v>
      </c>
      <c r="AD65" s="1075">
        <f t="shared" si="16"/>
        <v>0</v>
      </c>
      <c r="AE65" s="1075">
        <f t="shared" si="16"/>
        <v>0</v>
      </c>
      <c r="AF65" s="1075">
        <f t="shared" si="16"/>
        <v>0</v>
      </c>
      <c r="AG65" s="1075">
        <f t="shared" si="16"/>
        <v>0</v>
      </c>
      <c r="AH65" s="1075">
        <f t="shared" si="16"/>
        <v>0</v>
      </c>
      <c r="AI65" s="6"/>
      <c r="AJ65" s="24"/>
    </row>
    <row r="66" spans="2:36" x14ac:dyDescent="0.2">
      <c r="B66" s="20"/>
      <c r="C66" s="35"/>
      <c r="D66" s="175"/>
      <c r="E66" s="175"/>
      <c r="F66" s="177"/>
      <c r="G66" s="38"/>
      <c r="H66" s="327"/>
      <c r="I66" s="38"/>
      <c r="J66" s="38"/>
      <c r="K66" s="3"/>
      <c r="L66" s="36">
        <f t="shared" si="10"/>
        <v>0</v>
      </c>
      <c r="M66" s="1075">
        <f t="shared" si="4"/>
        <v>0</v>
      </c>
      <c r="N66" s="1075">
        <f t="shared" si="5"/>
        <v>0</v>
      </c>
      <c r="O66" s="933" t="str">
        <f t="shared" si="6"/>
        <v>-</v>
      </c>
      <c r="P66" s="1075">
        <f t="shared" si="7"/>
        <v>0</v>
      </c>
      <c r="Q66" s="3"/>
      <c r="R66" s="1075">
        <f t="shared" si="15"/>
        <v>0</v>
      </c>
      <c r="S66" s="1075">
        <f t="shared" si="15"/>
        <v>0</v>
      </c>
      <c r="T66" s="1075">
        <f t="shared" si="15"/>
        <v>0</v>
      </c>
      <c r="U66" s="1075">
        <f t="shared" si="15"/>
        <v>0</v>
      </c>
      <c r="V66" s="1075">
        <f t="shared" si="15"/>
        <v>0</v>
      </c>
      <c r="W66" s="1075">
        <f t="shared" si="15"/>
        <v>0</v>
      </c>
      <c r="X66" s="1075">
        <f t="shared" si="15"/>
        <v>0</v>
      </c>
      <c r="Y66" s="1075">
        <f t="shared" si="15"/>
        <v>0</v>
      </c>
      <c r="Z66" s="3"/>
      <c r="AA66" s="1075">
        <f t="shared" si="16"/>
        <v>0</v>
      </c>
      <c r="AB66" s="1075">
        <f t="shared" si="16"/>
        <v>0</v>
      </c>
      <c r="AC66" s="1075">
        <f t="shared" si="16"/>
        <v>0</v>
      </c>
      <c r="AD66" s="1075">
        <f t="shared" si="16"/>
        <v>0</v>
      </c>
      <c r="AE66" s="1075">
        <f t="shared" si="16"/>
        <v>0</v>
      </c>
      <c r="AF66" s="1075">
        <f t="shared" si="16"/>
        <v>0</v>
      </c>
      <c r="AG66" s="1075">
        <f t="shared" si="16"/>
        <v>0</v>
      </c>
      <c r="AH66" s="1075">
        <f t="shared" si="16"/>
        <v>0</v>
      </c>
      <c r="AI66" s="6"/>
      <c r="AJ66" s="24"/>
    </row>
    <row r="67" spans="2:36" x14ac:dyDescent="0.2">
      <c r="B67" s="20"/>
      <c r="C67" s="35"/>
      <c r="D67" s="175"/>
      <c r="E67" s="175"/>
      <c r="F67" s="177"/>
      <c r="G67" s="38"/>
      <c r="H67" s="327"/>
      <c r="I67" s="38"/>
      <c r="J67" s="38"/>
      <c r="K67" s="3"/>
      <c r="L67" s="36">
        <f t="shared" si="10"/>
        <v>0</v>
      </c>
      <c r="M67" s="1075">
        <f t="shared" si="4"/>
        <v>0</v>
      </c>
      <c r="N67" s="1075">
        <f t="shared" si="5"/>
        <v>0</v>
      </c>
      <c r="O67" s="933" t="str">
        <f t="shared" si="6"/>
        <v>-</v>
      </c>
      <c r="P67" s="1075">
        <f t="shared" si="7"/>
        <v>0</v>
      </c>
      <c r="Q67" s="3"/>
      <c r="R67" s="1075">
        <f t="shared" si="15"/>
        <v>0</v>
      </c>
      <c r="S67" s="1075">
        <f t="shared" si="15"/>
        <v>0</v>
      </c>
      <c r="T67" s="1075">
        <f t="shared" si="15"/>
        <v>0</v>
      </c>
      <c r="U67" s="1075">
        <f t="shared" si="15"/>
        <v>0</v>
      </c>
      <c r="V67" s="1075">
        <f t="shared" si="15"/>
        <v>0</v>
      </c>
      <c r="W67" s="1075">
        <f t="shared" si="15"/>
        <v>0</v>
      </c>
      <c r="X67" s="1075">
        <f t="shared" si="15"/>
        <v>0</v>
      </c>
      <c r="Y67" s="1075">
        <f t="shared" si="15"/>
        <v>0</v>
      </c>
      <c r="Z67" s="3"/>
      <c r="AA67" s="1075">
        <f t="shared" si="16"/>
        <v>0</v>
      </c>
      <c r="AB67" s="1075">
        <f t="shared" si="16"/>
        <v>0</v>
      </c>
      <c r="AC67" s="1075">
        <f t="shared" si="16"/>
        <v>0</v>
      </c>
      <c r="AD67" s="1075">
        <f t="shared" si="16"/>
        <v>0</v>
      </c>
      <c r="AE67" s="1075">
        <f t="shared" si="16"/>
        <v>0</v>
      </c>
      <c r="AF67" s="1075">
        <f t="shared" si="16"/>
        <v>0</v>
      </c>
      <c r="AG67" s="1075">
        <f t="shared" si="16"/>
        <v>0</v>
      </c>
      <c r="AH67" s="1075">
        <f t="shared" si="16"/>
        <v>0</v>
      </c>
      <c r="AI67" s="6"/>
      <c r="AJ67" s="24"/>
    </row>
    <row r="68" spans="2:36" x14ac:dyDescent="0.2">
      <c r="B68" s="20"/>
      <c r="C68" s="35"/>
      <c r="D68" s="175"/>
      <c r="E68" s="175"/>
      <c r="F68" s="177"/>
      <c r="G68" s="38"/>
      <c r="H68" s="327"/>
      <c r="I68" s="38"/>
      <c r="J68" s="38"/>
      <c r="K68" s="3"/>
      <c r="L68" s="36">
        <f t="shared" si="10"/>
        <v>0</v>
      </c>
      <c r="M68" s="1075">
        <f t="shared" si="4"/>
        <v>0</v>
      </c>
      <c r="N68" s="1075">
        <f t="shared" si="5"/>
        <v>0</v>
      </c>
      <c r="O68" s="933" t="str">
        <f t="shared" si="6"/>
        <v>-</v>
      </c>
      <c r="P68" s="1075">
        <f t="shared" si="7"/>
        <v>0</v>
      </c>
      <c r="Q68" s="3"/>
      <c r="R68" s="1075">
        <f t="shared" si="15"/>
        <v>0</v>
      </c>
      <c r="S68" s="1075">
        <f t="shared" si="15"/>
        <v>0</v>
      </c>
      <c r="T68" s="1075">
        <f t="shared" si="15"/>
        <v>0</v>
      </c>
      <c r="U68" s="1075">
        <f t="shared" si="15"/>
        <v>0</v>
      </c>
      <c r="V68" s="1075">
        <f t="shared" si="15"/>
        <v>0</v>
      </c>
      <c r="W68" s="1075">
        <f t="shared" si="15"/>
        <v>0</v>
      </c>
      <c r="X68" s="1075">
        <f t="shared" si="15"/>
        <v>0</v>
      </c>
      <c r="Y68" s="1075">
        <f t="shared" si="15"/>
        <v>0</v>
      </c>
      <c r="Z68" s="3"/>
      <c r="AA68" s="1075">
        <f t="shared" si="16"/>
        <v>0</v>
      </c>
      <c r="AB68" s="1075">
        <f t="shared" si="16"/>
        <v>0</v>
      </c>
      <c r="AC68" s="1075">
        <f t="shared" si="16"/>
        <v>0</v>
      </c>
      <c r="AD68" s="1075">
        <f t="shared" si="16"/>
        <v>0</v>
      </c>
      <c r="AE68" s="1075">
        <f t="shared" si="16"/>
        <v>0</v>
      </c>
      <c r="AF68" s="1075">
        <f t="shared" si="16"/>
        <v>0</v>
      </c>
      <c r="AG68" s="1075">
        <f t="shared" si="16"/>
        <v>0</v>
      </c>
      <c r="AH68" s="1075">
        <f t="shared" si="16"/>
        <v>0</v>
      </c>
      <c r="AI68" s="6"/>
      <c r="AJ68" s="24"/>
    </row>
    <row r="69" spans="2:36" x14ac:dyDescent="0.2">
      <c r="B69" s="20"/>
      <c r="C69" s="35"/>
      <c r="D69" s="175"/>
      <c r="E69" s="175"/>
      <c r="F69" s="177"/>
      <c r="G69" s="38"/>
      <c r="H69" s="327"/>
      <c r="I69" s="38"/>
      <c r="J69" s="38"/>
      <c r="K69" s="3"/>
      <c r="L69" s="36">
        <f t="shared" si="10"/>
        <v>0</v>
      </c>
      <c r="M69" s="1075">
        <f t="shared" si="4"/>
        <v>0</v>
      </c>
      <c r="N69" s="1075">
        <f t="shared" si="5"/>
        <v>0</v>
      </c>
      <c r="O69" s="933" t="str">
        <f t="shared" si="6"/>
        <v>-</v>
      </c>
      <c r="P69" s="1075">
        <f t="shared" si="7"/>
        <v>0</v>
      </c>
      <c r="Q69" s="3"/>
      <c r="R69" s="1075">
        <f t="shared" si="15"/>
        <v>0</v>
      </c>
      <c r="S69" s="1075">
        <f t="shared" si="15"/>
        <v>0</v>
      </c>
      <c r="T69" s="1075">
        <f t="shared" si="15"/>
        <v>0</v>
      </c>
      <c r="U69" s="1075">
        <f t="shared" si="15"/>
        <v>0</v>
      </c>
      <c r="V69" s="1075">
        <f t="shared" si="15"/>
        <v>0</v>
      </c>
      <c r="W69" s="1075">
        <f t="shared" si="15"/>
        <v>0</v>
      </c>
      <c r="X69" s="1075">
        <f t="shared" si="15"/>
        <v>0</v>
      </c>
      <c r="Y69" s="1075">
        <f t="shared" si="15"/>
        <v>0</v>
      </c>
      <c r="Z69" s="3"/>
      <c r="AA69" s="1075">
        <f t="shared" si="16"/>
        <v>0</v>
      </c>
      <c r="AB69" s="1075">
        <f t="shared" si="16"/>
        <v>0</v>
      </c>
      <c r="AC69" s="1075">
        <f t="shared" si="16"/>
        <v>0</v>
      </c>
      <c r="AD69" s="1075">
        <f t="shared" si="16"/>
        <v>0</v>
      </c>
      <c r="AE69" s="1075">
        <f t="shared" si="16"/>
        <v>0</v>
      </c>
      <c r="AF69" s="1075">
        <f t="shared" si="16"/>
        <v>0</v>
      </c>
      <c r="AG69" s="1075">
        <f t="shared" si="16"/>
        <v>0</v>
      </c>
      <c r="AH69" s="1075">
        <f t="shared" si="16"/>
        <v>0</v>
      </c>
      <c r="AI69" s="6"/>
      <c r="AJ69" s="24"/>
    </row>
    <row r="70" spans="2:36" x14ac:dyDescent="0.2">
      <c r="B70" s="20"/>
      <c r="C70" s="35"/>
      <c r="D70" s="175"/>
      <c r="E70" s="175"/>
      <c r="F70" s="177"/>
      <c r="G70" s="38"/>
      <c r="H70" s="327"/>
      <c r="I70" s="38"/>
      <c r="J70" s="38"/>
      <c r="K70" s="3"/>
      <c r="L70" s="36">
        <f t="shared" si="10"/>
        <v>0</v>
      </c>
      <c r="M70" s="1075">
        <f t="shared" si="4"/>
        <v>0</v>
      </c>
      <c r="N70" s="1075">
        <f t="shared" si="5"/>
        <v>0</v>
      </c>
      <c r="O70" s="933" t="str">
        <f t="shared" si="6"/>
        <v>-</v>
      </c>
      <c r="P70" s="1075">
        <f t="shared" si="7"/>
        <v>0</v>
      </c>
      <c r="Q70" s="3"/>
      <c r="R70" s="1075">
        <f t="shared" si="15"/>
        <v>0</v>
      </c>
      <c r="S70" s="1075">
        <f t="shared" si="15"/>
        <v>0</v>
      </c>
      <c r="T70" s="1075">
        <f t="shared" si="15"/>
        <v>0</v>
      </c>
      <c r="U70" s="1075">
        <f t="shared" si="15"/>
        <v>0</v>
      </c>
      <c r="V70" s="1075">
        <f t="shared" si="15"/>
        <v>0</v>
      </c>
      <c r="W70" s="1075">
        <f t="shared" si="15"/>
        <v>0</v>
      </c>
      <c r="X70" s="1075">
        <f t="shared" si="15"/>
        <v>0</v>
      </c>
      <c r="Y70" s="1075">
        <f t="shared" si="15"/>
        <v>0</v>
      </c>
      <c r="Z70" s="3"/>
      <c r="AA70" s="1075">
        <f t="shared" si="16"/>
        <v>0</v>
      </c>
      <c r="AB70" s="1075">
        <f t="shared" si="16"/>
        <v>0</v>
      </c>
      <c r="AC70" s="1075">
        <f t="shared" si="16"/>
        <v>0</v>
      </c>
      <c r="AD70" s="1075">
        <f t="shared" si="16"/>
        <v>0</v>
      </c>
      <c r="AE70" s="1075">
        <f t="shared" si="16"/>
        <v>0</v>
      </c>
      <c r="AF70" s="1075">
        <f t="shared" si="16"/>
        <v>0</v>
      </c>
      <c r="AG70" s="1075">
        <f t="shared" si="16"/>
        <v>0</v>
      </c>
      <c r="AH70" s="1075">
        <f t="shared" si="16"/>
        <v>0</v>
      </c>
      <c r="AI70" s="6"/>
      <c r="AJ70" s="24"/>
    </row>
    <row r="71" spans="2:36" x14ac:dyDescent="0.2">
      <c r="B71" s="20"/>
      <c r="C71" s="35"/>
      <c r="D71" s="175"/>
      <c r="E71" s="175"/>
      <c r="F71" s="177"/>
      <c r="G71" s="38"/>
      <c r="H71" s="327"/>
      <c r="I71" s="38"/>
      <c r="J71" s="38"/>
      <c r="K71" s="3"/>
      <c r="L71" s="36">
        <f t="shared" si="10"/>
        <v>0</v>
      </c>
      <c r="M71" s="1075">
        <f t="shared" si="4"/>
        <v>0</v>
      </c>
      <c r="N71" s="1075">
        <f t="shared" si="5"/>
        <v>0</v>
      </c>
      <c r="O71" s="933" t="str">
        <f t="shared" si="6"/>
        <v>-</v>
      </c>
      <c r="P71" s="1075">
        <f t="shared" si="7"/>
        <v>0</v>
      </c>
      <c r="Q71" s="3"/>
      <c r="R71" s="1075">
        <f t="shared" si="15"/>
        <v>0</v>
      </c>
      <c r="S71" s="1075">
        <f t="shared" si="15"/>
        <v>0</v>
      </c>
      <c r="T71" s="1075">
        <f t="shared" si="15"/>
        <v>0</v>
      </c>
      <c r="U71" s="1075">
        <f t="shared" si="15"/>
        <v>0</v>
      </c>
      <c r="V71" s="1075">
        <f t="shared" si="15"/>
        <v>0</v>
      </c>
      <c r="W71" s="1075">
        <f t="shared" si="15"/>
        <v>0</v>
      </c>
      <c r="X71" s="1075">
        <f t="shared" si="15"/>
        <v>0</v>
      </c>
      <c r="Y71" s="1075">
        <f t="shared" si="15"/>
        <v>0</v>
      </c>
      <c r="Z71" s="3"/>
      <c r="AA71" s="1075">
        <f t="shared" si="16"/>
        <v>0</v>
      </c>
      <c r="AB71" s="1075">
        <f t="shared" si="16"/>
        <v>0</v>
      </c>
      <c r="AC71" s="1075">
        <f t="shared" si="16"/>
        <v>0</v>
      </c>
      <c r="AD71" s="1075">
        <f t="shared" si="16"/>
        <v>0</v>
      </c>
      <c r="AE71" s="1075">
        <f t="shared" si="16"/>
        <v>0</v>
      </c>
      <c r="AF71" s="1075">
        <f t="shared" si="16"/>
        <v>0</v>
      </c>
      <c r="AG71" s="1075">
        <f t="shared" si="16"/>
        <v>0</v>
      </c>
      <c r="AH71" s="1075">
        <f t="shared" si="16"/>
        <v>0</v>
      </c>
      <c r="AI71" s="6"/>
      <c r="AJ71" s="24"/>
    </row>
    <row r="72" spans="2:36" x14ac:dyDescent="0.2">
      <c r="B72" s="20"/>
      <c r="C72" s="35"/>
      <c r="D72" s="175"/>
      <c r="E72" s="175"/>
      <c r="F72" s="177"/>
      <c r="G72" s="38"/>
      <c r="H72" s="327"/>
      <c r="I72" s="38"/>
      <c r="J72" s="38"/>
      <c r="K72" s="3"/>
      <c r="L72" s="36">
        <f t="shared" si="10"/>
        <v>0</v>
      </c>
      <c r="M72" s="1075">
        <f t="shared" si="4"/>
        <v>0</v>
      </c>
      <c r="N72" s="1075">
        <f t="shared" si="5"/>
        <v>0</v>
      </c>
      <c r="O72" s="933" t="str">
        <f t="shared" si="6"/>
        <v>-</v>
      </c>
      <c r="P72" s="1075">
        <f t="shared" si="7"/>
        <v>0</v>
      </c>
      <c r="Q72" s="3"/>
      <c r="R72" s="1075">
        <f t="shared" si="15"/>
        <v>0</v>
      </c>
      <c r="S72" s="1075">
        <f t="shared" si="15"/>
        <v>0</v>
      </c>
      <c r="T72" s="1075">
        <f t="shared" si="15"/>
        <v>0</v>
      </c>
      <c r="U72" s="1075">
        <f t="shared" si="15"/>
        <v>0</v>
      </c>
      <c r="V72" s="1075">
        <f t="shared" si="15"/>
        <v>0</v>
      </c>
      <c r="W72" s="1075">
        <f t="shared" si="15"/>
        <v>0</v>
      </c>
      <c r="X72" s="1075">
        <f t="shared" si="15"/>
        <v>0</v>
      </c>
      <c r="Y72" s="1075">
        <f t="shared" si="15"/>
        <v>0</v>
      </c>
      <c r="Z72" s="3"/>
      <c r="AA72" s="1075">
        <f t="shared" si="16"/>
        <v>0</v>
      </c>
      <c r="AB72" s="1075">
        <f t="shared" si="16"/>
        <v>0</v>
      </c>
      <c r="AC72" s="1075">
        <f t="shared" si="16"/>
        <v>0</v>
      </c>
      <c r="AD72" s="1075">
        <f t="shared" si="16"/>
        <v>0</v>
      </c>
      <c r="AE72" s="1075">
        <f t="shared" si="16"/>
        <v>0</v>
      </c>
      <c r="AF72" s="1075">
        <f t="shared" si="16"/>
        <v>0</v>
      </c>
      <c r="AG72" s="1075">
        <f t="shared" si="16"/>
        <v>0</v>
      </c>
      <c r="AH72" s="1075">
        <f t="shared" si="16"/>
        <v>0</v>
      </c>
      <c r="AI72" s="6"/>
      <c r="AJ72" s="24"/>
    </row>
    <row r="73" spans="2:36" x14ac:dyDescent="0.2">
      <c r="B73" s="20"/>
      <c r="C73" s="35"/>
      <c r="D73" s="175"/>
      <c r="E73" s="175"/>
      <c r="F73" s="177"/>
      <c r="G73" s="38"/>
      <c r="H73" s="327"/>
      <c r="I73" s="38"/>
      <c r="J73" s="38"/>
      <c r="K73" s="3"/>
      <c r="L73" s="36">
        <f t="shared" si="10"/>
        <v>0</v>
      </c>
      <c r="M73" s="1075">
        <f t="shared" si="4"/>
        <v>0</v>
      </c>
      <c r="N73" s="1075">
        <f t="shared" si="5"/>
        <v>0</v>
      </c>
      <c r="O73" s="933" t="str">
        <f t="shared" si="6"/>
        <v>-</v>
      </c>
      <c r="P73" s="1075">
        <f t="shared" si="7"/>
        <v>0</v>
      </c>
      <c r="Q73" s="3"/>
      <c r="R73" s="1075">
        <f t="shared" si="15"/>
        <v>0</v>
      </c>
      <c r="S73" s="1075">
        <f t="shared" si="15"/>
        <v>0</v>
      </c>
      <c r="T73" s="1075">
        <f t="shared" si="15"/>
        <v>0</v>
      </c>
      <c r="U73" s="1075">
        <f t="shared" si="15"/>
        <v>0</v>
      </c>
      <c r="V73" s="1075">
        <f t="shared" si="15"/>
        <v>0</v>
      </c>
      <c r="W73" s="1075">
        <f t="shared" si="15"/>
        <v>0</v>
      </c>
      <c r="X73" s="1075">
        <f t="shared" si="15"/>
        <v>0</v>
      </c>
      <c r="Y73" s="1075">
        <f t="shared" si="15"/>
        <v>0</v>
      </c>
      <c r="Z73" s="3"/>
      <c r="AA73" s="1075">
        <f t="shared" si="16"/>
        <v>0</v>
      </c>
      <c r="AB73" s="1075">
        <f t="shared" si="16"/>
        <v>0</v>
      </c>
      <c r="AC73" s="1075">
        <f t="shared" si="16"/>
        <v>0</v>
      </c>
      <c r="AD73" s="1075">
        <f t="shared" si="16"/>
        <v>0</v>
      </c>
      <c r="AE73" s="1075">
        <f t="shared" si="16"/>
        <v>0</v>
      </c>
      <c r="AF73" s="1075">
        <f t="shared" si="16"/>
        <v>0</v>
      </c>
      <c r="AG73" s="1075">
        <f t="shared" si="16"/>
        <v>0</v>
      </c>
      <c r="AH73" s="1075">
        <f t="shared" si="16"/>
        <v>0</v>
      </c>
      <c r="AI73" s="6"/>
      <c r="AJ73" s="24"/>
    </row>
    <row r="74" spans="2:36" x14ac:dyDescent="0.2">
      <c r="B74" s="20"/>
      <c r="C74" s="35"/>
      <c r="D74" s="175"/>
      <c r="E74" s="175"/>
      <c r="F74" s="177"/>
      <c r="G74" s="38"/>
      <c r="H74" s="327"/>
      <c r="I74" s="38"/>
      <c r="J74" s="38"/>
      <c r="K74" s="3"/>
      <c r="L74" s="36">
        <f t="shared" si="10"/>
        <v>0</v>
      </c>
      <c r="M74" s="1075">
        <f t="shared" si="4"/>
        <v>0</v>
      </c>
      <c r="N74" s="1075">
        <f t="shared" si="5"/>
        <v>0</v>
      </c>
      <c r="O74" s="933" t="str">
        <f t="shared" si="6"/>
        <v>-</v>
      </c>
      <c r="P74" s="1075">
        <f t="shared" si="7"/>
        <v>0</v>
      </c>
      <c r="Q74" s="3"/>
      <c r="R74" s="1075">
        <f t="shared" si="15"/>
        <v>0</v>
      </c>
      <c r="S74" s="1075">
        <f t="shared" si="15"/>
        <v>0</v>
      </c>
      <c r="T74" s="1075">
        <f t="shared" si="15"/>
        <v>0</v>
      </c>
      <c r="U74" s="1075">
        <f t="shared" si="15"/>
        <v>0</v>
      </c>
      <c r="V74" s="1075">
        <f t="shared" si="15"/>
        <v>0</v>
      </c>
      <c r="W74" s="1075">
        <f t="shared" si="15"/>
        <v>0</v>
      </c>
      <c r="X74" s="1075">
        <f t="shared" si="15"/>
        <v>0</v>
      </c>
      <c r="Y74" s="1075">
        <f t="shared" si="15"/>
        <v>0</v>
      </c>
      <c r="Z74" s="3"/>
      <c r="AA74" s="1075">
        <f t="shared" si="16"/>
        <v>0</v>
      </c>
      <c r="AB74" s="1075">
        <f t="shared" si="16"/>
        <v>0</v>
      </c>
      <c r="AC74" s="1075">
        <f t="shared" si="16"/>
        <v>0</v>
      </c>
      <c r="AD74" s="1075">
        <f t="shared" si="16"/>
        <v>0</v>
      </c>
      <c r="AE74" s="1075">
        <f t="shared" si="16"/>
        <v>0</v>
      </c>
      <c r="AF74" s="1075">
        <f t="shared" si="16"/>
        <v>0</v>
      </c>
      <c r="AG74" s="1075">
        <f t="shared" si="16"/>
        <v>0</v>
      </c>
      <c r="AH74" s="1075">
        <f t="shared" si="16"/>
        <v>0</v>
      </c>
      <c r="AI74" s="6"/>
      <c r="AJ74" s="24"/>
    </row>
    <row r="75" spans="2:36" x14ac:dyDescent="0.2">
      <c r="B75" s="20"/>
      <c r="C75" s="35"/>
      <c r="D75" s="175"/>
      <c r="E75" s="175"/>
      <c r="F75" s="177"/>
      <c r="G75" s="38"/>
      <c r="H75" s="327"/>
      <c r="I75" s="38"/>
      <c r="J75" s="38"/>
      <c r="K75" s="3"/>
      <c r="L75" s="36">
        <f t="shared" si="10"/>
        <v>0</v>
      </c>
      <c r="M75" s="1075">
        <f t="shared" si="4"/>
        <v>0</v>
      </c>
      <c r="N75" s="1075">
        <f t="shared" si="5"/>
        <v>0</v>
      </c>
      <c r="O75" s="933" t="str">
        <f t="shared" si="6"/>
        <v>-</v>
      </c>
      <c r="P75" s="1075">
        <f t="shared" si="7"/>
        <v>0</v>
      </c>
      <c r="Q75" s="3"/>
      <c r="R75" s="1075">
        <f t="shared" si="15"/>
        <v>0</v>
      </c>
      <c r="S75" s="1075">
        <f t="shared" si="15"/>
        <v>0</v>
      </c>
      <c r="T75" s="1075">
        <f t="shared" si="15"/>
        <v>0</v>
      </c>
      <c r="U75" s="1075">
        <f t="shared" si="15"/>
        <v>0</v>
      </c>
      <c r="V75" s="1075">
        <f t="shared" si="15"/>
        <v>0</v>
      </c>
      <c r="W75" s="1075">
        <f t="shared" si="15"/>
        <v>0</v>
      </c>
      <c r="X75" s="1075">
        <f t="shared" si="15"/>
        <v>0</v>
      </c>
      <c r="Y75" s="1075">
        <f t="shared" si="15"/>
        <v>0</v>
      </c>
      <c r="Z75" s="3"/>
      <c r="AA75" s="1075">
        <f t="shared" si="16"/>
        <v>0</v>
      </c>
      <c r="AB75" s="1075">
        <f t="shared" si="16"/>
        <v>0</v>
      </c>
      <c r="AC75" s="1075">
        <f t="shared" si="16"/>
        <v>0</v>
      </c>
      <c r="AD75" s="1075">
        <f t="shared" si="16"/>
        <v>0</v>
      </c>
      <c r="AE75" s="1075">
        <f t="shared" si="16"/>
        <v>0</v>
      </c>
      <c r="AF75" s="1075">
        <f t="shared" si="16"/>
        <v>0</v>
      </c>
      <c r="AG75" s="1075">
        <f t="shared" si="16"/>
        <v>0</v>
      </c>
      <c r="AH75" s="1075">
        <f t="shared" si="16"/>
        <v>0</v>
      </c>
      <c r="AI75" s="6"/>
      <c r="AJ75" s="24"/>
    </row>
    <row r="76" spans="2:36" x14ac:dyDescent="0.2">
      <c r="B76" s="20"/>
      <c r="C76" s="35"/>
      <c r="D76" s="175"/>
      <c r="E76" s="175"/>
      <c r="F76" s="177"/>
      <c r="G76" s="38"/>
      <c r="H76" s="327"/>
      <c r="I76" s="38"/>
      <c r="J76" s="38"/>
      <c r="K76" s="3"/>
      <c r="L76" s="36">
        <f t="shared" si="10"/>
        <v>0</v>
      </c>
      <c r="M76" s="1075">
        <f t="shared" si="4"/>
        <v>0</v>
      </c>
      <c r="N76" s="1075">
        <f t="shared" si="5"/>
        <v>0</v>
      </c>
      <c r="O76" s="933" t="str">
        <f t="shared" si="6"/>
        <v>-</v>
      </c>
      <c r="P76" s="1075">
        <f t="shared" si="7"/>
        <v>0</v>
      </c>
      <c r="Q76" s="3"/>
      <c r="R76" s="1075">
        <f t="shared" si="15"/>
        <v>0</v>
      </c>
      <c r="S76" s="1075">
        <f t="shared" si="15"/>
        <v>0</v>
      </c>
      <c r="T76" s="1075">
        <f t="shared" si="15"/>
        <v>0</v>
      </c>
      <c r="U76" s="1075">
        <f t="shared" si="15"/>
        <v>0</v>
      </c>
      <c r="V76" s="1075">
        <f t="shared" si="15"/>
        <v>0</v>
      </c>
      <c r="W76" s="1075">
        <f t="shared" si="15"/>
        <v>0</v>
      </c>
      <c r="X76" s="1075">
        <f t="shared" si="15"/>
        <v>0</v>
      </c>
      <c r="Y76" s="1075">
        <f t="shared" si="15"/>
        <v>0</v>
      </c>
      <c r="Z76" s="3"/>
      <c r="AA76" s="1075">
        <f t="shared" si="16"/>
        <v>0</v>
      </c>
      <c r="AB76" s="1075">
        <f t="shared" si="16"/>
        <v>0</v>
      </c>
      <c r="AC76" s="1075">
        <f t="shared" si="16"/>
        <v>0</v>
      </c>
      <c r="AD76" s="1075">
        <f t="shared" si="16"/>
        <v>0</v>
      </c>
      <c r="AE76" s="1075">
        <f t="shared" si="16"/>
        <v>0</v>
      </c>
      <c r="AF76" s="1075">
        <f t="shared" si="16"/>
        <v>0</v>
      </c>
      <c r="AG76" s="1075">
        <f t="shared" si="16"/>
        <v>0</v>
      </c>
      <c r="AH76" s="1075">
        <f t="shared" si="16"/>
        <v>0</v>
      </c>
      <c r="AI76" s="6"/>
      <c r="AJ76" s="24"/>
    </row>
    <row r="77" spans="2:36" x14ac:dyDescent="0.2">
      <c r="B77" s="20"/>
      <c r="C77" s="35"/>
      <c r="D77" s="175"/>
      <c r="E77" s="175"/>
      <c r="F77" s="177"/>
      <c r="G77" s="38"/>
      <c r="H77" s="327"/>
      <c r="I77" s="38"/>
      <c r="J77" s="38"/>
      <c r="K77" s="3"/>
      <c r="L77" s="36">
        <f t="shared" si="10"/>
        <v>0</v>
      </c>
      <c r="M77" s="1075">
        <f t="shared" si="4"/>
        <v>0</v>
      </c>
      <c r="N77" s="1075">
        <f t="shared" si="5"/>
        <v>0</v>
      </c>
      <c r="O77" s="933" t="str">
        <f t="shared" si="6"/>
        <v>-</v>
      </c>
      <c r="P77" s="1075">
        <f t="shared" si="7"/>
        <v>0</v>
      </c>
      <c r="Q77" s="3"/>
      <c r="R77" s="1075">
        <f t="shared" si="15"/>
        <v>0</v>
      </c>
      <c r="S77" s="1075">
        <f t="shared" si="15"/>
        <v>0</v>
      </c>
      <c r="T77" s="1075">
        <f t="shared" si="15"/>
        <v>0</v>
      </c>
      <c r="U77" s="1075">
        <f t="shared" si="15"/>
        <v>0</v>
      </c>
      <c r="V77" s="1075">
        <f t="shared" si="15"/>
        <v>0</v>
      </c>
      <c r="W77" s="1075">
        <f t="shared" si="15"/>
        <v>0</v>
      </c>
      <c r="X77" s="1075">
        <f t="shared" si="15"/>
        <v>0</v>
      </c>
      <c r="Y77" s="1075">
        <f t="shared" si="15"/>
        <v>0</v>
      </c>
      <c r="Z77" s="3"/>
      <c r="AA77" s="1075">
        <f t="shared" si="16"/>
        <v>0</v>
      </c>
      <c r="AB77" s="1075">
        <f t="shared" si="16"/>
        <v>0</v>
      </c>
      <c r="AC77" s="1075">
        <f t="shared" si="16"/>
        <v>0</v>
      </c>
      <c r="AD77" s="1075">
        <f t="shared" si="16"/>
        <v>0</v>
      </c>
      <c r="AE77" s="1075">
        <f t="shared" si="16"/>
        <v>0</v>
      </c>
      <c r="AF77" s="1075">
        <f t="shared" si="16"/>
        <v>0</v>
      </c>
      <c r="AG77" s="1075">
        <f t="shared" si="16"/>
        <v>0</v>
      </c>
      <c r="AH77" s="1075">
        <f t="shared" si="16"/>
        <v>0</v>
      </c>
      <c r="AI77" s="6"/>
      <c r="AJ77" s="24"/>
    </row>
    <row r="78" spans="2:36" x14ac:dyDescent="0.2">
      <c r="B78" s="20"/>
      <c r="C78" s="35"/>
      <c r="D78" s="175"/>
      <c r="E78" s="175"/>
      <c r="F78" s="177"/>
      <c r="G78" s="38"/>
      <c r="H78" s="327"/>
      <c r="I78" s="38"/>
      <c r="J78" s="38"/>
      <c r="K78" s="3"/>
      <c r="L78" s="36">
        <f t="shared" si="10"/>
        <v>0</v>
      </c>
      <c r="M78" s="1075">
        <f t="shared" ref="M78:M140" si="17">G78*H78</f>
        <v>0</v>
      </c>
      <c r="N78" s="1075">
        <f t="shared" ref="N78:N140" si="18">IF(G78=0,0,(G78*H78)/L78)</f>
        <v>0</v>
      </c>
      <c r="O78" s="933" t="str">
        <f t="shared" ref="O78:O140" si="19">IF(L78=0,"-",(IF(L78&gt;3000,"-",I78+L78-1)))</f>
        <v>-</v>
      </c>
      <c r="P78" s="1075">
        <f t="shared" ref="P78:P140" si="20">IF(J78="geen",IF(I78&lt;$R$8,G78*H78,0),IF(I78&gt;=$R$8,0,IF((H78*G78-(R$8-I78)*N78)&lt;0,0,H78*G78-(R$8-I78)*N78)))</f>
        <v>0</v>
      </c>
      <c r="Q78" s="3"/>
      <c r="R78" s="1075">
        <f t="shared" ref="R78:Y93" si="21">(IF(R$8&lt;$I78,0,IF($O78&lt;=R$8-1,0,$N78)))</f>
        <v>0</v>
      </c>
      <c r="S78" s="1075">
        <f t="shared" si="21"/>
        <v>0</v>
      </c>
      <c r="T78" s="1075">
        <f t="shared" si="21"/>
        <v>0</v>
      </c>
      <c r="U78" s="1075">
        <f t="shared" si="21"/>
        <v>0</v>
      </c>
      <c r="V78" s="1075">
        <f t="shared" si="21"/>
        <v>0</v>
      </c>
      <c r="W78" s="1075">
        <f t="shared" si="21"/>
        <v>0</v>
      </c>
      <c r="X78" s="1075">
        <f t="shared" si="21"/>
        <v>0</v>
      </c>
      <c r="Y78" s="1075">
        <f t="shared" si="21"/>
        <v>0</v>
      </c>
      <c r="Z78" s="3"/>
      <c r="AA78" s="1075">
        <f t="shared" ref="AA78:AH93" si="22">IF(AA$8=$I78,($G78*$H78),0)</f>
        <v>0</v>
      </c>
      <c r="AB78" s="1075">
        <f t="shared" si="22"/>
        <v>0</v>
      </c>
      <c r="AC78" s="1075">
        <f t="shared" si="22"/>
        <v>0</v>
      </c>
      <c r="AD78" s="1075">
        <f t="shared" si="22"/>
        <v>0</v>
      </c>
      <c r="AE78" s="1075">
        <f t="shared" si="22"/>
        <v>0</v>
      </c>
      <c r="AF78" s="1075">
        <f t="shared" si="22"/>
        <v>0</v>
      </c>
      <c r="AG78" s="1075">
        <f t="shared" si="22"/>
        <v>0</v>
      </c>
      <c r="AH78" s="1075">
        <f t="shared" si="22"/>
        <v>0</v>
      </c>
      <c r="AI78" s="6"/>
      <c r="AJ78" s="24"/>
    </row>
    <row r="79" spans="2:36" x14ac:dyDescent="0.2">
      <c r="B79" s="20"/>
      <c r="C79" s="35"/>
      <c r="D79" s="175"/>
      <c r="E79" s="175"/>
      <c r="F79" s="177"/>
      <c r="G79" s="38"/>
      <c r="H79" s="327"/>
      <c r="I79" s="38"/>
      <c r="J79" s="38"/>
      <c r="K79" s="3"/>
      <c r="L79" s="36">
        <f t="shared" ref="L79:L141" si="23">IF(J79="geen",9999999999,J79)</f>
        <v>0</v>
      </c>
      <c r="M79" s="1075">
        <f t="shared" si="17"/>
        <v>0</v>
      </c>
      <c r="N79" s="1075">
        <f t="shared" si="18"/>
        <v>0</v>
      </c>
      <c r="O79" s="933" t="str">
        <f t="shared" si="19"/>
        <v>-</v>
      </c>
      <c r="P79" s="1075">
        <f t="shared" si="20"/>
        <v>0</v>
      </c>
      <c r="Q79" s="3"/>
      <c r="R79" s="1075">
        <f t="shared" si="21"/>
        <v>0</v>
      </c>
      <c r="S79" s="1075">
        <f t="shared" si="21"/>
        <v>0</v>
      </c>
      <c r="T79" s="1075">
        <f t="shared" si="21"/>
        <v>0</v>
      </c>
      <c r="U79" s="1075">
        <f t="shared" si="21"/>
        <v>0</v>
      </c>
      <c r="V79" s="1075">
        <f t="shared" si="21"/>
        <v>0</v>
      </c>
      <c r="W79" s="1075">
        <f t="shared" si="21"/>
        <v>0</v>
      </c>
      <c r="X79" s="1075">
        <f t="shared" si="21"/>
        <v>0</v>
      </c>
      <c r="Y79" s="1075">
        <f t="shared" si="21"/>
        <v>0</v>
      </c>
      <c r="Z79" s="3"/>
      <c r="AA79" s="1075">
        <f t="shared" si="22"/>
        <v>0</v>
      </c>
      <c r="AB79" s="1075">
        <f t="shared" si="22"/>
        <v>0</v>
      </c>
      <c r="AC79" s="1075">
        <f t="shared" si="22"/>
        <v>0</v>
      </c>
      <c r="AD79" s="1075">
        <f t="shared" si="22"/>
        <v>0</v>
      </c>
      <c r="AE79" s="1075">
        <f t="shared" si="22"/>
        <v>0</v>
      </c>
      <c r="AF79" s="1075">
        <f t="shared" si="22"/>
        <v>0</v>
      </c>
      <c r="AG79" s="1075">
        <f t="shared" si="22"/>
        <v>0</v>
      </c>
      <c r="AH79" s="1075">
        <f t="shared" si="22"/>
        <v>0</v>
      </c>
      <c r="AI79" s="6"/>
      <c r="AJ79" s="24"/>
    </row>
    <row r="80" spans="2:36" x14ac:dyDescent="0.2">
      <c r="B80" s="20"/>
      <c r="C80" s="35"/>
      <c r="D80" s="175"/>
      <c r="E80" s="175"/>
      <c r="F80" s="177"/>
      <c r="G80" s="38"/>
      <c r="H80" s="327"/>
      <c r="I80" s="38"/>
      <c r="J80" s="38"/>
      <c r="K80" s="3"/>
      <c r="L80" s="36">
        <f t="shared" si="23"/>
        <v>0</v>
      </c>
      <c r="M80" s="1075">
        <f t="shared" si="17"/>
        <v>0</v>
      </c>
      <c r="N80" s="1075">
        <f t="shared" si="18"/>
        <v>0</v>
      </c>
      <c r="O80" s="933" t="str">
        <f t="shared" si="19"/>
        <v>-</v>
      </c>
      <c r="P80" s="1075">
        <f t="shared" si="20"/>
        <v>0</v>
      </c>
      <c r="Q80" s="3"/>
      <c r="R80" s="1075">
        <f t="shared" si="21"/>
        <v>0</v>
      </c>
      <c r="S80" s="1075">
        <f t="shared" si="21"/>
        <v>0</v>
      </c>
      <c r="T80" s="1075">
        <f t="shared" si="21"/>
        <v>0</v>
      </c>
      <c r="U80" s="1075">
        <f t="shared" si="21"/>
        <v>0</v>
      </c>
      <c r="V80" s="1075">
        <f t="shared" si="21"/>
        <v>0</v>
      </c>
      <c r="W80" s="1075">
        <f t="shared" si="21"/>
        <v>0</v>
      </c>
      <c r="X80" s="1075">
        <f t="shared" si="21"/>
        <v>0</v>
      </c>
      <c r="Y80" s="1075">
        <f t="shared" si="21"/>
        <v>0</v>
      </c>
      <c r="Z80" s="3"/>
      <c r="AA80" s="1075">
        <f t="shared" si="22"/>
        <v>0</v>
      </c>
      <c r="AB80" s="1075">
        <f t="shared" si="22"/>
        <v>0</v>
      </c>
      <c r="AC80" s="1075">
        <f t="shared" si="22"/>
        <v>0</v>
      </c>
      <c r="AD80" s="1075">
        <f t="shared" si="22"/>
        <v>0</v>
      </c>
      <c r="AE80" s="1075">
        <f t="shared" si="22"/>
        <v>0</v>
      </c>
      <c r="AF80" s="1075">
        <f t="shared" si="22"/>
        <v>0</v>
      </c>
      <c r="AG80" s="1075">
        <f t="shared" si="22"/>
        <v>0</v>
      </c>
      <c r="AH80" s="1075">
        <f t="shared" si="22"/>
        <v>0</v>
      </c>
      <c r="AI80" s="6"/>
      <c r="AJ80" s="24"/>
    </row>
    <row r="81" spans="2:36" x14ac:dyDescent="0.2">
      <c r="B81" s="20"/>
      <c r="C81" s="35"/>
      <c r="D81" s="175"/>
      <c r="E81" s="175"/>
      <c r="F81" s="177"/>
      <c r="G81" s="38"/>
      <c r="H81" s="327"/>
      <c r="I81" s="38"/>
      <c r="J81" s="38"/>
      <c r="K81" s="3"/>
      <c r="L81" s="36">
        <f t="shared" si="23"/>
        <v>0</v>
      </c>
      <c r="M81" s="1075">
        <f t="shared" si="17"/>
        <v>0</v>
      </c>
      <c r="N81" s="1075">
        <f t="shared" si="18"/>
        <v>0</v>
      </c>
      <c r="O81" s="933" t="str">
        <f t="shared" si="19"/>
        <v>-</v>
      </c>
      <c r="P81" s="1075">
        <f t="shared" si="20"/>
        <v>0</v>
      </c>
      <c r="Q81" s="3"/>
      <c r="R81" s="1075">
        <f t="shared" si="21"/>
        <v>0</v>
      </c>
      <c r="S81" s="1075">
        <f t="shared" si="21"/>
        <v>0</v>
      </c>
      <c r="T81" s="1075">
        <f t="shared" si="21"/>
        <v>0</v>
      </c>
      <c r="U81" s="1075">
        <f t="shared" si="21"/>
        <v>0</v>
      </c>
      <c r="V81" s="1075">
        <f t="shared" si="21"/>
        <v>0</v>
      </c>
      <c r="W81" s="1075">
        <f t="shared" si="21"/>
        <v>0</v>
      </c>
      <c r="X81" s="1075">
        <f t="shared" si="21"/>
        <v>0</v>
      </c>
      <c r="Y81" s="1075">
        <f t="shared" si="21"/>
        <v>0</v>
      </c>
      <c r="Z81" s="3"/>
      <c r="AA81" s="1075">
        <f t="shared" si="22"/>
        <v>0</v>
      </c>
      <c r="AB81" s="1075">
        <f t="shared" si="22"/>
        <v>0</v>
      </c>
      <c r="AC81" s="1075">
        <f t="shared" si="22"/>
        <v>0</v>
      </c>
      <c r="AD81" s="1075">
        <f t="shared" si="22"/>
        <v>0</v>
      </c>
      <c r="AE81" s="1075">
        <f t="shared" si="22"/>
        <v>0</v>
      </c>
      <c r="AF81" s="1075">
        <f t="shared" si="22"/>
        <v>0</v>
      </c>
      <c r="AG81" s="1075">
        <f t="shared" si="22"/>
        <v>0</v>
      </c>
      <c r="AH81" s="1075">
        <f t="shared" si="22"/>
        <v>0</v>
      </c>
      <c r="AI81" s="6"/>
      <c r="AJ81" s="24"/>
    </row>
    <row r="82" spans="2:36" x14ac:dyDescent="0.2">
      <c r="B82" s="20"/>
      <c r="C82" s="35"/>
      <c r="D82" s="175"/>
      <c r="E82" s="175"/>
      <c r="F82" s="177"/>
      <c r="G82" s="38"/>
      <c r="H82" s="327"/>
      <c r="I82" s="38"/>
      <c r="J82" s="38"/>
      <c r="K82" s="3"/>
      <c r="L82" s="36">
        <f t="shared" si="23"/>
        <v>0</v>
      </c>
      <c r="M82" s="1075">
        <f t="shared" si="17"/>
        <v>0</v>
      </c>
      <c r="N82" s="1075">
        <f t="shared" si="18"/>
        <v>0</v>
      </c>
      <c r="O82" s="933" t="str">
        <f t="shared" si="19"/>
        <v>-</v>
      </c>
      <c r="P82" s="1075">
        <f t="shared" si="20"/>
        <v>0</v>
      </c>
      <c r="Q82" s="3"/>
      <c r="R82" s="1075">
        <f t="shared" si="21"/>
        <v>0</v>
      </c>
      <c r="S82" s="1075">
        <f t="shared" si="21"/>
        <v>0</v>
      </c>
      <c r="T82" s="1075">
        <f t="shared" si="21"/>
        <v>0</v>
      </c>
      <c r="U82" s="1075">
        <f t="shared" si="21"/>
        <v>0</v>
      </c>
      <c r="V82" s="1075">
        <f t="shared" si="21"/>
        <v>0</v>
      </c>
      <c r="W82" s="1075">
        <f t="shared" si="21"/>
        <v>0</v>
      </c>
      <c r="X82" s="1075">
        <f t="shared" si="21"/>
        <v>0</v>
      </c>
      <c r="Y82" s="1075">
        <f t="shared" si="21"/>
        <v>0</v>
      </c>
      <c r="Z82" s="3"/>
      <c r="AA82" s="1075">
        <f t="shared" si="22"/>
        <v>0</v>
      </c>
      <c r="AB82" s="1075">
        <f t="shared" si="22"/>
        <v>0</v>
      </c>
      <c r="AC82" s="1075">
        <f t="shared" si="22"/>
        <v>0</v>
      </c>
      <c r="AD82" s="1075">
        <f t="shared" si="22"/>
        <v>0</v>
      </c>
      <c r="AE82" s="1075">
        <f t="shared" si="22"/>
        <v>0</v>
      </c>
      <c r="AF82" s="1075">
        <f t="shared" si="22"/>
        <v>0</v>
      </c>
      <c r="AG82" s="1075">
        <f t="shared" si="22"/>
        <v>0</v>
      </c>
      <c r="AH82" s="1075">
        <f t="shared" si="22"/>
        <v>0</v>
      </c>
      <c r="AI82" s="6"/>
      <c r="AJ82" s="24"/>
    </row>
    <row r="83" spans="2:36" x14ac:dyDescent="0.2">
      <c r="B83" s="20"/>
      <c r="C83" s="35"/>
      <c r="D83" s="175"/>
      <c r="E83" s="175"/>
      <c r="F83" s="177"/>
      <c r="G83" s="38"/>
      <c r="H83" s="327"/>
      <c r="I83" s="38"/>
      <c r="J83" s="38"/>
      <c r="K83" s="3"/>
      <c r="L83" s="36">
        <f t="shared" si="23"/>
        <v>0</v>
      </c>
      <c r="M83" s="1075">
        <f t="shared" si="17"/>
        <v>0</v>
      </c>
      <c r="N83" s="1075">
        <f t="shared" si="18"/>
        <v>0</v>
      </c>
      <c r="O83" s="933" t="str">
        <f t="shared" si="19"/>
        <v>-</v>
      </c>
      <c r="P83" s="1075">
        <f t="shared" si="20"/>
        <v>0</v>
      </c>
      <c r="Q83" s="3"/>
      <c r="R83" s="1075">
        <f t="shared" si="21"/>
        <v>0</v>
      </c>
      <c r="S83" s="1075">
        <f t="shared" si="21"/>
        <v>0</v>
      </c>
      <c r="T83" s="1075">
        <f t="shared" si="21"/>
        <v>0</v>
      </c>
      <c r="U83" s="1075">
        <f t="shared" si="21"/>
        <v>0</v>
      </c>
      <c r="V83" s="1075">
        <f t="shared" si="21"/>
        <v>0</v>
      </c>
      <c r="W83" s="1075">
        <f t="shared" si="21"/>
        <v>0</v>
      </c>
      <c r="X83" s="1075">
        <f t="shared" si="21"/>
        <v>0</v>
      </c>
      <c r="Y83" s="1075">
        <f t="shared" si="21"/>
        <v>0</v>
      </c>
      <c r="Z83" s="3"/>
      <c r="AA83" s="1075">
        <f t="shared" si="22"/>
        <v>0</v>
      </c>
      <c r="AB83" s="1075">
        <f t="shared" si="22"/>
        <v>0</v>
      </c>
      <c r="AC83" s="1075">
        <f t="shared" si="22"/>
        <v>0</v>
      </c>
      <c r="AD83" s="1075">
        <f t="shared" si="22"/>
        <v>0</v>
      </c>
      <c r="AE83" s="1075">
        <f t="shared" si="22"/>
        <v>0</v>
      </c>
      <c r="AF83" s="1075">
        <f t="shared" si="22"/>
        <v>0</v>
      </c>
      <c r="AG83" s="1075">
        <f t="shared" si="22"/>
        <v>0</v>
      </c>
      <c r="AH83" s="1075">
        <f t="shared" si="22"/>
        <v>0</v>
      </c>
      <c r="AI83" s="6"/>
      <c r="AJ83" s="24"/>
    </row>
    <row r="84" spans="2:36" x14ac:dyDescent="0.2">
      <c r="B84" s="20"/>
      <c r="C84" s="35"/>
      <c r="D84" s="175"/>
      <c r="E84" s="175"/>
      <c r="F84" s="177"/>
      <c r="G84" s="38"/>
      <c r="H84" s="327"/>
      <c r="I84" s="38"/>
      <c r="J84" s="38"/>
      <c r="K84" s="3"/>
      <c r="L84" s="36">
        <f t="shared" si="23"/>
        <v>0</v>
      </c>
      <c r="M84" s="1075">
        <f t="shared" si="17"/>
        <v>0</v>
      </c>
      <c r="N84" s="1075">
        <f t="shared" si="18"/>
        <v>0</v>
      </c>
      <c r="O84" s="933" t="str">
        <f t="shared" si="19"/>
        <v>-</v>
      </c>
      <c r="P84" s="1075">
        <f t="shared" si="20"/>
        <v>0</v>
      </c>
      <c r="Q84" s="3"/>
      <c r="R84" s="1075">
        <f t="shared" si="21"/>
        <v>0</v>
      </c>
      <c r="S84" s="1075">
        <f t="shared" si="21"/>
        <v>0</v>
      </c>
      <c r="T84" s="1075">
        <f t="shared" si="21"/>
        <v>0</v>
      </c>
      <c r="U84" s="1075">
        <f t="shared" si="21"/>
        <v>0</v>
      </c>
      <c r="V84" s="1075">
        <f t="shared" si="21"/>
        <v>0</v>
      </c>
      <c r="W84" s="1075">
        <f t="shared" si="21"/>
        <v>0</v>
      </c>
      <c r="X84" s="1075">
        <f t="shared" si="21"/>
        <v>0</v>
      </c>
      <c r="Y84" s="1075">
        <f t="shared" si="21"/>
        <v>0</v>
      </c>
      <c r="Z84" s="3"/>
      <c r="AA84" s="1075">
        <f t="shared" si="22"/>
        <v>0</v>
      </c>
      <c r="AB84" s="1075">
        <f t="shared" si="22"/>
        <v>0</v>
      </c>
      <c r="AC84" s="1075">
        <f t="shared" si="22"/>
        <v>0</v>
      </c>
      <c r="AD84" s="1075">
        <f t="shared" si="22"/>
        <v>0</v>
      </c>
      <c r="AE84" s="1075">
        <f t="shared" si="22"/>
        <v>0</v>
      </c>
      <c r="AF84" s="1075">
        <f t="shared" si="22"/>
        <v>0</v>
      </c>
      <c r="AG84" s="1075">
        <f t="shared" si="22"/>
        <v>0</v>
      </c>
      <c r="AH84" s="1075">
        <f t="shared" si="22"/>
        <v>0</v>
      </c>
      <c r="AI84" s="6"/>
      <c r="AJ84" s="24"/>
    </row>
    <row r="85" spans="2:36" x14ac:dyDescent="0.2">
      <c r="B85" s="20"/>
      <c r="C85" s="35"/>
      <c r="D85" s="175"/>
      <c r="E85" s="175"/>
      <c r="F85" s="177"/>
      <c r="G85" s="38"/>
      <c r="H85" s="327"/>
      <c r="I85" s="38"/>
      <c r="J85" s="38"/>
      <c r="K85" s="3"/>
      <c r="L85" s="36">
        <f t="shared" si="23"/>
        <v>0</v>
      </c>
      <c r="M85" s="1075">
        <f t="shared" si="17"/>
        <v>0</v>
      </c>
      <c r="N85" s="1075">
        <f t="shared" si="18"/>
        <v>0</v>
      </c>
      <c r="O85" s="933" t="str">
        <f t="shared" si="19"/>
        <v>-</v>
      </c>
      <c r="P85" s="1075">
        <f t="shared" si="20"/>
        <v>0</v>
      </c>
      <c r="Q85" s="3"/>
      <c r="R85" s="1075">
        <f t="shared" si="21"/>
        <v>0</v>
      </c>
      <c r="S85" s="1075">
        <f t="shared" si="21"/>
        <v>0</v>
      </c>
      <c r="T85" s="1075">
        <f t="shared" si="21"/>
        <v>0</v>
      </c>
      <c r="U85" s="1075">
        <f t="shared" si="21"/>
        <v>0</v>
      </c>
      <c r="V85" s="1075">
        <f t="shared" si="21"/>
        <v>0</v>
      </c>
      <c r="W85" s="1075">
        <f t="shared" si="21"/>
        <v>0</v>
      </c>
      <c r="X85" s="1075">
        <f t="shared" si="21"/>
        <v>0</v>
      </c>
      <c r="Y85" s="1075">
        <f t="shared" si="21"/>
        <v>0</v>
      </c>
      <c r="Z85" s="3"/>
      <c r="AA85" s="1075">
        <f t="shared" si="22"/>
        <v>0</v>
      </c>
      <c r="AB85" s="1075">
        <f t="shared" si="22"/>
        <v>0</v>
      </c>
      <c r="AC85" s="1075">
        <f t="shared" si="22"/>
        <v>0</v>
      </c>
      <c r="AD85" s="1075">
        <f t="shared" si="22"/>
        <v>0</v>
      </c>
      <c r="AE85" s="1075">
        <f t="shared" si="22"/>
        <v>0</v>
      </c>
      <c r="AF85" s="1075">
        <f t="shared" si="22"/>
        <v>0</v>
      </c>
      <c r="AG85" s="1075">
        <f t="shared" si="22"/>
        <v>0</v>
      </c>
      <c r="AH85" s="1075">
        <f t="shared" si="22"/>
        <v>0</v>
      </c>
      <c r="AI85" s="6"/>
      <c r="AJ85" s="24"/>
    </row>
    <row r="86" spans="2:36" x14ac:dyDescent="0.2">
      <c r="B86" s="20"/>
      <c r="C86" s="35"/>
      <c r="D86" s="175"/>
      <c r="E86" s="175"/>
      <c r="F86" s="177"/>
      <c r="G86" s="38"/>
      <c r="H86" s="327"/>
      <c r="I86" s="38"/>
      <c r="J86" s="38"/>
      <c r="K86" s="3"/>
      <c r="L86" s="36">
        <f t="shared" si="23"/>
        <v>0</v>
      </c>
      <c r="M86" s="1075">
        <f t="shared" si="17"/>
        <v>0</v>
      </c>
      <c r="N86" s="1075">
        <f t="shared" si="18"/>
        <v>0</v>
      </c>
      <c r="O86" s="933" t="str">
        <f t="shared" si="19"/>
        <v>-</v>
      </c>
      <c r="P86" s="1075">
        <f t="shared" si="20"/>
        <v>0</v>
      </c>
      <c r="Q86" s="3"/>
      <c r="R86" s="1075">
        <f t="shared" si="21"/>
        <v>0</v>
      </c>
      <c r="S86" s="1075">
        <f t="shared" si="21"/>
        <v>0</v>
      </c>
      <c r="T86" s="1075">
        <f t="shared" si="21"/>
        <v>0</v>
      </c>
      <c r="U86" s="1075">
        <f t="shared" si="21"/>
        <v>0</v>
      </c>
      <c r="V86" s="1075">
        <f t="shared" si="21"/>
        <v>0</v>
      </c>
      <c r="W86" s="1075">
        <f t="shared" si="21"/>
        <v>0</v>
      </c>
      <c r="X86" s="1075">
        <f t="shared" si="21"/>
        <v>0</v>
      </c>
      <c r="Y86" s="1075">
        <f t="shared" si="21"/>
        <v>0</v>
      </c>
      <c r="Z86" s="3"/>
      <c r="AA86" s="1075">
        <f t="shared" si="22"/>
        <v>0</v>
      </c>
      <c r="AB86" s="1075">
        <f t="shared" si="22"/>
        <v>0</v>
      </c>
      <c r="AC86" s="1075">
        <f t="shared" si="22"/>
        <v>0</v>
      </c>
      <c r="AD86" s="1075">
        <f t="shared" si="22"/>
        <v>0</v>
      </c>
      <c r="AE86" s="1075">
        <f t="shared" si="22"/>
        <v>0</v>
      </c>
      <c r="AF86" s="1075">
        <f t="shared" si="22"/>
        <v>0</v>
      </c>
      <c r="AG86" s="1075">
        <f t="shared" si="22"/>
        <v>0</v>
      </c>
      <c r="AH86" s="1075">
        <f t="shared" si="22"/>
        <v>0</v>
      </c>
      <c r="AI86" s="6"/>
      <c r="AJ86" s="24"/>
    </row>
    <row r="87" spans="2:36" x14ac:dyDescent="0.2">
      <c r="B87" s="20"/>
      <c r="C87" s="35"/>
      <c r="D87" s="175"/>
      <c r="E87" s="175"/>
      <c r="F87" s="177"/>
      <c r="G87" s="38"/>
      <c r="H87" s="327"/>
      <c r="I87" s="38"/>
      <c r="J87" s="38"/>
      <c r="K87" s="3"/>
      <c r="L87" s="36">
        <f t="shared" si="23"/>
        <v>0</v>
      </c>
      <c r="M87" s="1075">
        <f t="shared" si="17"/>
        <v>0</v>
      </c>
      <c r="N87" s="1075">
        <f t="shared" si="18"/>
        <v>0</v>
      </c>
      <c r="O87" s="933" t="str">
        <f t="shared" si="19"/>
        <v>-</v>
      </c>
      <c r="P87" s="1075">
        <f t="shared" si="20"/>
        <v>0</v>
      </c>
      <c r="Q87" s="3"/>
      <c r="R87" s="1075">
        <f t="shared" si="21"/>
        <v>0</v>
      </c>
      <c r="S87" s="1075">
        <f t="shared" si="21"/>
        <v>0</v>
      </c>
      <c r="T87" s="1075">
        <f t="shared" si="21"/>
        <v>0</v>
      </c>
      <c r="U87" s="1075">
        <f t="shared" si="21"/>
        <v>0</v>
      </c>
      <c r="V87" s="1075">
        <f t="shared" si="21"/>
        <v>0</v>
      </c>
      <c r="W87" s="1075">
        <f t="shared" si="21"/>
        <v>0</v>
      </c>
      <c r="X87" s="1075">
        <f t="shared" si="21"/>
        <v>0</v>
      </c>
      <c r="Y87" s="1075">
        <f t="shared" si="21"/>
        <v>0</v>
      </c>
      <c r="Z87" s="3"/>
      <c r="AA87" s="1075">
        <f t="shared" si="22"/>
        <v>0</v>
      </c>
      <c r="AB87" s="1075">
        <f t="shared" si="22"/>
        <v>0</v>
      </c>
      <c r="AC87" s="1075">
        <f t="shared" si="22"/>
        <v>0</v>
      </c>
      <c r="AD87" s="1075">
        <f t="shared" si="22"/>
        <v>0</v>
      </c>
      <c r="AE87" s="1075">
        <f t="shared" si="22"/>
        <v>0</v>
      </c>
      <c r="AF87" s="1075">
        <f t="shared" si="22"/>
        <v>0</v>
      </c>
      <c r="AG87" s="1075">
        <f t="shared" si="22"/>
        <v>0</v>
      </c>
      <c r="AH87" s="1075">
        <f t="shared" si="22"/>
        <v>0</v>
      </c>
      <c r="AI87" s="6"/>
      <c r="AJ87" s="24"/>
    </row>
    <row r="88" spans="2:36" ht="12.75" customHeight="1" x14ac:dyDescent="0.2">
      <c r="B88" s="20"/>
      <c r="C88" s="35"/>
      <c r="D88" s="175"/>
      <c r="E88" s="175"/>
      <c r="F88" s="177"/>
      <c r="G88" s="38"/>
      <c r="H88" s="327"/>
      <c r="I88" s="38"/>
      <c r="J88" s="38"/>
      <c r="K88" s="3"/>
      <c r="L88" s="36">
        <f t="shared" si="23"/>
        <v>0</v>
      </c>
      <c r="M88" s="1075">
        <f t="shared" si="17"/>
        <v>0</v>
      </c>
      <c r="N88" s="1075">
        <f t="shared" si="18"/>
        <v>0</v>
      </c>
      <c r="O88" s="933" t="str">
        <f t="shared" si="19"/>
        <v>-</v>
      </c>
      <c r="P88" s="1075">
        <f t="shared" si="20"/>
        <v>0</v>
      </c>
      <c r="Q88" s="3"/>
      <c r="R88" s="1075">
        <f t="shared" si="21"/>
        <v>0</v>
      </c>
      <c r="S88" s="1075">
        <f t="shared" si="21"/>
        <v>0</v>
      </c>
      <c r="T88" s="1075">
        <f t="shared" si="21"/>
        <v>0</v>
      </c>
      <c r="U88" s="1075">
        <f t="shared" si="21"/>
        <v>0</v>
      </c>
      <c r="V88" s="1075">
        <f t="shared" si="21"/>
        <v>0</v>
      </c>
      <c r="W88" s="1075">
        <f t="shared" si="21"/>
        <v>0</v>
      </c>
      <c r="X88" s="1075">
        <f t="shared" si="21"/>
        <v>0</v>
      </c>
      <c r="Y88" s="1075">
        <f t="shared" si="21"/>
        <v>0</v>
      </c>
      <c r="Z88" s="3"/>
      <c r="AA88" s="1075">
        <f t="shared" si="22"/>
        <v>0</v>
      </c>
      <c r="AB88" s="1075">
        <f t="shared" si="22"/>
        <v>0</v>
      </c>
      <c r="AC88" s="1075">
        <f t="shared" si="22"/>
        <v>0</v>
      </c>
      <c r="AD88" s="1075">
        <f t="shared" si="22"/>
        <v>0</v>
      </c>
      <c r="AE88" s="1075">
        <f t="shared" si="22"/>
        <v>0</v>
      </c>
      <c r="AF88" s="1075">
        <f t="shared" si="22"/>
        <v>0</v>
      </c>
      <c r="AG88" s="1075">
        <f t="shared" si="22"/>
        <v>0</v>
      </c>
      <c r="AH88" s="1075">
        <f t="shared" si="22"/>
        <v>0</v>
      </c>
      <c r="AI88" s="6"/>
      <c r="AJ88" s="24"/>
    </row>
    <row r="89" spans="2:36" ht="12.75" customHeight="1" x14ac:dyDescent="0.2">
      <c r="B89" s="20"/>
      <c r="C89" s="35"/>
      <c r="D89" s="175"/>
      <c r="E89" s="175"/>
      <c r="F89" s="177"/>
      <c r="G89" s="38"/>
      <c r="H89" s="327"/>
      <c r="I89" s="38"/>
      <c r="J89" s="38"/>
      <c r="K89" s="3"/>
      <c r="L89" s="36">
        <f t="shared" si="23"/>
        <v>0</v>
      </c>
      <c r="M89" s="1075">
        <f t="shared" si="17"/>
        <v>0</v>
      </c>
      <c r="N89" s="1075">
        <f t="shared" si="18"/>
        <v>0</v>
      </c>
      <c r="O89" s="933" t="str">
        <f t="shared" si="19"/>
        <v>-</v>
      </c>
      <c r="P89" s="1075">
        <f t="shared" si="20"/>
        <v>0</v>
      </c>
      <c r="Q89" s="3"/>
      <c r="R89" s="1075">
        <f t="shared" si="21"/>
        <v>0</v>
      </c>
      <c r="S89" s="1075">
        <f t="shared" si="21"/>
        <v>0</v>
      </c>
      <c r="T89" s="1075">
        <f t="shared" si="21"/>
        <v>0</v>
      </c>
      <c r="U89" s="1075">
        <f t="shared" si="21"/>
        <v>0</v>
      </c>
      <c r="V89" s="1075">
        <f t="shared" si="21"/>
        <v>0</v>
      </c>
      <c r="W89" s="1075">
        <f t="shared" si="21"/>
        <v>0</v>
      </c>
      <c r="X89" s="1075">
        <f t="shared" si="21"/>
        <v>0</v>
      </c>
      <c r="Y89" s="1075">
        <f t="shared" si="21"/>
        <v>0</v>
      </c>
      <c r="Z89" s="3"/>
      <c r="AA89" s="1075">
        <f t="shared" si="22"/>
        <v>0</v>
      </c>
      <c r="AB89" s="1075">
        <f t="shared" si="22"/>
        <v>0</v>
      </c>
      <c r="AC89" s="1075">
        <f t="shared" si="22"/>
        <v>0</v>
      </c>
      <c r="AD89" s="1075">
        <f t="shared" si="22"/>
        <v>0</v>
      </c>
      <c r="AE89" s="1075">
        <f t="shared" si="22"/>
        <v>0</v>
      </c>
      <c r="AF89" s="1075">
        <f t="shared" si="22"/>
        <v>0</v>
      </c>
      <c r="AG89" s="1075">
        <f t="shared" si="22"/>
        <v>0</v>
      </c>
      <c r="AH89" s="1075">
        <f t="shared" si="22"/>
        <v>0</v>
      </c>
      <c r="AI89" s="6"/>
      <c r="AJ89" s="24"/>
    </row>
    <row r="90" spans="2:36" ht="12.75" customHeight="1" x14ac:dyDescent="0.2">
      <c r="B90" s="20"/>
      <c r="C90" s="35"/>
      <c r="D90" s="175"/>
      <c r="E90" s="175"/>
      <c r="F90" s="177"/>
      <c r="G90" s="38"/>
      <c r="H90" s="327"/>
      <c r="I90" s="38"/>
      <c r="J90" s="38"/>
      <c r="K90" s="3"/>
      <c r="L90" s="36">
        <f t="shared" si="23"/>
        <v>0</v>
      </c>
      <c r="M90" s="1075">
        <f t="shared" si="17"/>
        <v>0</v>
      </c>
      <c r="N90" s="1075">
        <f t="shared" si="18"/>
        <v>0</v>
      </c>
      <c r="O90" s="933" t="str">
        <f t="shared" si="19"/>
        <v>-</v>
      </c>
      <c r="P90" s="1075">
        <f t="shared" si="20"/>
        <v>0</v>
      </c>
      <c r="Q90" s="3"/>
      <c r="R90" s="1075">
        <f t="shared" si="21"/>
        <v>0</v>
      </c>
      <c r="S90" s="1075">
        <f t="shared" si="21"/>
        <v>0</v>
      </c>
      <c r="T90" s="1075">
        <f t="shared" si="21"/>
        <v>0</v>
      </c>
      <c r="U90" s="1075">
        <f t="shared" si="21"/>
        <v>0</v>
      </c>
      <c r="V90" s="1075">
        <f t="shared" si="21"/>
        <v>0</v>
      </c>
      <c r="W90" s="1075">
        <f t="shared" si="21"/>
        <v>0</v>
      </c>
      <c r="X90" s="1075">
        <f t="shared" si="21"/>
        <v>0</v>
      </c>
      <c r="Y90" s="1075">
        <f t="shared" si="21"/>
        <v>0</v>
      </c>
      <c r="Z90" s="3"/>
      <c r="AA90" s="1075">
        <f t="shared" si="22"/>
        <v>0</v>
      </c>
      <c r="AB90" s="1075">
        <f t="shared" si="22"/>
        <v>0</v>
      </c>
      <c r="AC90" s="1075">
        <f t="shared" si="22"/>
        <v>0</v>
      </c>
      <c r="AD90" s="1075">
        <f t="shared" si="22"/>
        <v>0</v>
      </c>
      <c r="AE90" s="1075">
        <f t="shared" si="22"/>
        <v>0</v>
      </c>
      <c r="AF90" s="1075">
        <f t="shared" si="22"/>
        <v>0</v>
      </c>
      <c r="AG90" s="1075">
        <f t="shared" si="22"/>
        <v>0</v>
      </c>
      <c r="AH90" s="1075">
        <f t="shared" si="22"/>
        <v>0</v>
      </c>
      <c r="AI90" s="6"/>
      <c r="AJ90" s="24"/>
    </row>
    <row r="91" spans="2:36" ht="12.75" customHeight="1" x14ac:dyDescent="0.2">
      <c r="B91" s="20"/>
      <c r="C91" s="35"/>
      <c r="D91" s="175"/>
      <c r="E91" s="175"/>
      <c r="F91" s="177"/>
      <c r="G91" s="38"/>
      <c r="H91" s="327"/>
      <c r="I91" s="38"/>
      <c r="J91" s="38"/>
      <c r="K91" s="3"/>
      <c r="L91" s="36">
        <f>IF(J91="geen",9999999999,J91)</f>
        <v>0</v>
      </c>
      <c r="M91" s="1075">
        <f>G91*H91</f>
        <v>0</v>
      </c>
      <c r="N91" s="1075">
        <f>IF(G91=0,0,(G91*H91)/L91)</f>
        <v>0</v>
      </c>
      <c r="O91" s="933" t="str">
        <f>IF(L91=0,"-",(IF(L91&gt;3000,"-",I91+L91-1)))</f>
        <v>-</v>
      </c>
      <c r="P91" s="1075">
        <f t="shared" si="20"/>
        <v>0</v>
      </c>
      <c r="Q91" s="3"/>
      <c r="R91" s="1075">
        <f t="shared" si="21"/>
        <v>0</v>
      </c>
      <c r="S91" s="1075">
        <f t="shared" si="21"/>
        <v>0</v>
      </c>
      <c r="T91" s="1075">
        <f t="shared" si="21"/>
        <v>0</v>
      </c>
      <c r="U91" s="1075">
        <f t="shared" si="21"/>
        <v>0</v>
      </c>
      <c r="V91" s="1075">
        <f t="shared" si="21"/>
        <v>0</v>
      </c>
      <c r="W91" s="1075">
        <f t="shared" si="21"/>
        <v>0</v>
      </c>
      <c r="X91" s="1075">
        <f t="shared" si="21"/>
        <v>0</v>
      </c>
      <c r="Y91" s="1075">
        <f t="shared" si="21"/>
        <v>0</v>
      </c>
      <c r="Z91" s="3"/>
      <c r="AA91" s="1075">
        <f t="shared" si="22"/>
        <v>0</v>
      </c>
      <c r="AB91" s="1075">
        <f t="shared" si="22"/>
        <v>0</v>
      </c>
      <c r="AC91" s="1075">
        <f t="shared" si="22"/>
        <v>0</v>
      </c>
      <c r="AD91" s="1075">
        <f t="shared" si="22"/>
        <v>0</v>
      </c>
      <c r="AE91" s="1075">
        <f t="shared" si="22"/>
        <v>0</v>
      </c>
      <c r="AF91" s="1075">
        <f t="shared" si="22"/>
        <v>0</v>
      </c>
      <c r="AG91" s="1075">
        <f t="shared" si="22"/>
        <v>0</v>
      </c>
      <c r="AH91" s="1075">
        <f t="shared" si="22"/>
        <v>0</v>
      </c>
      <c r="AI91" s="6"/>
      <c r="AJ91" s="24"/>
    </row>
    <row r="92" spans="2:36" ht="12.75" customHeight="1" x14ac:dyDescent="0.2">
      <c r="B92" s="20"/>
      <c r="C92" s="35"/>
      <c r="D92" s="175"/>
      <c r="E92" s="175"/>
      <c r="F92" s="177"/>
      <c r="G92" s="38"/>
      <c r="H92" s="327"/>
      <c r="I92" s="38"/>
      <c r="J92" s="38"/>
      <c r="K92" s="3"/>
      <c r="L92" s="36">
        <f t="shared" si="23"/>
        <v>0</v>
      </c>
      <c r="M92" s="1075">
        <f t="shared" si="17"/>
        <v>0</v>
      </c>
      <c r="N92" s="1075">
        <f t="shared" si="18"/>
        <v>0</v>
      </c>
      <c r="O92" s="933" t="str">
        <f t="shared" si="19"/>
        <v>-</v>
      </c>
      <c r="P92" s="1075">
        <f t="shared" si="20"/>
        <v>0</v>
      </c>
      <c r="Q92" s="3"/>
      <c r="R92" s="1075">
        <f t="shared" si="21"/>
        <v>0</v>
      </c>
      <c r="S92" s="1075">
        <f t="shared" si="21"/>
        <v>0</v>
      </c>
      <c r="T92" s="1075">
        <f t="shared" si="21"/>
        <v>0</v>
      </c>
      <c r="U92" s="1075">
        <f t="shared" si="21"/>
        <v>0</v>
      </c>
      <c r="V92" s="1075">
        <f t="shared" si="21"/>
        <v>0</v>
      </c>
      <c r="W92" s="1075">
        <f t="shared" si="21"/>
        <v>0</v>
      </c>
      <c r="X92" s="1075">
        <f t="shared" si="21"/>
        <v>0</v>
      </c>
      <c r="Y92" s="1075">
        <f t="shared" si="21"/>
        <v>0</v>
      </c>
      <c r="Z92" s="3"/>
      <c r="AA92" s="1075">
        <f t="shared" si="22"/>
        <v>0</v>
      </c>
      <c r="AB92" s="1075">
        <f t="shared" si="22"/>
        <v>0</v>
      </c>
      <c r="AC92" s="1075">
        <f t="shared" si="22"/>
        <v>0</v>
      </c>
      <c r="AD92" s="1075">
        <f t="shared" si="22"/>
        <v>0</v>
      </c>
      <c r="AE92" s="1075">
        <f t="shared" si="22"/>
        <v>0</v>
      </c>
      <c r="AF92" s="1075">
        <f t="shared" si="22"/>
        <v>0</v>
      </c>
      <c r="AG92" s="1075">
        <f t="shared" si="22"/>
        <v>0</v>
      </c>
      <c r="AH92" s="1075">
        <f t="shared" si="22"/>
        <v>0</v>
      </c>
      <c r="AI92" s="6"/>
      <c r="AJ92" s="24"/>
    </row>
    <row r="93" spans="2:36" ht="12.75" customHeight="1" x14ac:dyDescent="0.2">
      <c r="B93" s="20"/>
      <c r="C93" s="35"/>
      <c r="D93" s="175"/>
      <c r="E93" s="175"/>
      <c r="F93" s="177"/>
      <c r="G93" s="38"/>
      <c r="H93" s="327"/>
      <c r="I93" s="38"/>
      <c r="J93" s="38"/>
      <c r="K93" s="3"/>
      <c r="L93" s="36">
        <f t="shared" si="23"/>
        <v>0</v>
      </c>
      <c r="M93" s="1075">
        <f t="shared" si="17"/>
        <v>0</v>
      </c>
      <c r="N93" s="1075">
        <f t="shared" si="18"/>
        <v>0</v>
      </c>
      <c r="O93" s="933" t="str">
        <f t="shared" si="19"/>
        <v>-</v>
      </c>
      <c r="P93" s="1075">
        <f t="shared" si="20"/>
        <v>0</v>
      </c>
      <c r="Q93" s="3"/>
      <c r="R93" s="1075">
        <f t="shared" si="21"/>
        <v>0</v>
      </c>
      <c r="S93" s="1075">
        <f t="shared" si="21"/>
        <v>0</v>
      </c>
      <c r="T93" s="1075">
        <f t="shared" si="21"/>
        <v>0</v>
      </c>
      <c r="U93" s="1075">
        <f t="shared" si="21"/>
        <v>0</v>
      </c>
      <c r="V93" s="1075">
        <f t="shared" si="21"/>
        <v>0</v>
      </c>
      <c r="W93" s="1075">
        <f t="shared" si="21"/>
        <v>0</v>
      </c>
      <c r="X93" s="1075">
        <f t="shared" si="21"/>
        <v>0</v>
      </c>
      <c r="Y93" s="1075">
        <f t="shared" si="21"/>
        <v>0</v>
      </c>
      <c r="Z93" s="3"/>
      <c r="AA93" s="1075">
        <f t="shared" si="22"/>
        <v>0</v>
      </c>
      <c r="AB93" s="1075">
        <f t="shared" si="22"/>
        <v>0</v>
      </c>
      <c r="AC93" s="1075">
        <f t="shared" si="22"/>
        <v>0</v>
      </c>
      <c r="AD93" s="1075">
        <f t="shared" si="22"/>
        <v>0</v>
      </c>
      <c r="AE93" s="1075">
        <f t="shared" si="22"/>
        <v>0</v>
      </c>
      <c r="AF93" s="1075">
        <f t="shared" si="22"/>
        <v>0</v>
      </c>
      <c r="AG93" s="1075">
        <f t="shared" si="22"/>
        <v>0</v>
      </c>
      <c r="AH93" s="1075">
        <f t="shared" si="22"/>
        <v>0</v>
      </c>
      <c r="AI93" s="6"/>
      <c r="AJ93" s="24"/>
    </row>
    <row r="94" spans="2:36" ht="12.75" customHeight="1" x14ac:dyDescent="0.2">
      <c r="B94" s="20"/>
      <c r="C94" s="35"/>
      <c r="D94" s="175"/>
      <c r="E94" s="175"/>
      <c r="F94" s="177"/>
      <c r="G94" s="38"/>
      <c r="H94" s="327"/>
      <c r="I94" s="38"/>
      <c r="J94" s="38"/>
      <c r="K94" s="3"/>
      <c r="L94" s="36">
        <f t="shared" si="23"/>
        <v>0</v>
      </c>
      <c r="M94" s="1075">
        <f t="shared" si="17"/>
        <v>0</v>
      </c>
      <c r="N94" s="1075">
        <f t="shared" si="18"/>
        <v>0</v>
      </c>
      <c r="O94" s="933" t="str">
        <f t="shared" si="19"/>
        <v>-</v>
      </c>
      <c r="P94" s="1075">
        <f t="shared" si="20"/>
        <v>0</v>
      </c>
      <c r="Q94" s="3"/>
      <c r="R94" s="1075">
        <f t="shared" ref="R94:Y109" si="24">(IF(R$8&lt;$I94,0,IF($O94&lt;=R$8-1,0,$N94)))</f>
        <v>0</v>
      </c>
      <c r="S94" s="1075">
        <f t="shared" si="24"/>
        <v>0</v>
      </c>
      <c r="T94" s="1075">
        <f t="shared" si="24"/>
        <v>0</v>
      </c>
      <c r="U94" s="1075">
        <f t="shared" si="24"/>
        <v>0</v>
      </c>
      <c r="V94" s="1075">
        <f t="shared" si="24"/>
        <v>0</v>
      </c>
      <c r="W94" s="1075">
        <f t="shared" si="24"/>
        <v>0</v>
      </c>
      <c r="X94" s="1075">
        <f t="shared" si="24"/>
        <v>0</v>
      </c>
      <c r="Y94" s="1075">
        <f t="shared" si="24"/>
        <v>0</v>
      </c>
      <c r="Z94" s="3"/>
      <c r="AA94" s="1075">
        <f t="shared" ref="AA94:AH109" si="25">IF(AA$8=$I94,($G94*$H94),0)</f>
        <v>0</v>
      </c>
      <c r="AB94" s="1075">
        <f t="shared" si="25"/>
        <v>0</v>
      </c>
      <c r="AC94" s="1075">
        <f t="shared" si="25"/>
        <v>0</v>
      </c>
      <c r="AD94" s="1075">
        <f t="shared" si="25"/>
        <v>0</v>
      </c>
      <c r="AE94" s="1075">
        <f t="shared" si="25"/>
        <v>0</v>
      </c>
      <c r="AF94" s="1075">
        <f t="shared" si="25"/>
        <v>0</v>
      </c>
      <c r="AG94" s="1075">
        <f t="shared" si="25"/>
        <v>0</v>
      </c>
      <c r="AH94" s="1075">
        <f t="shared" si="25"/>
        <v>0</v>
      </c>
      <c r="AI94" s="6"/>
      <c r="AJ94" s="24"/>
    </row>
    <row r="95" spans="2:36" ht="12.75" customHeight="1" x14ac:dyDescent="0.2">
      <c r="B95" s="20"/>
      <c r="C95" s="35"/>
      <c r="D95" s="175"/>
      <c r="E95" s="175"/>
      <c r="F95" s="177"/>
      <c r="G95" s="38"/>
      <c r="H95" s="327"/>
      <c r="I95" s="38"/>
      <c r="J95" s="38"/>
      <c r="K95" s="3"/>
      <c r="L95" s="36">
        <f t="shared" si="23"/>
        <v>0</v>
      </c>
      <c r="M95" s="1075">
        <f t="shared" si="17"/>
        <v>0</v>
      </c>
      <c r="N95" s="1075">
        <f t="shared" si="18"/>
        <v>0</v>
      </c>
      <c r="O95" s="933" t="str">
        <f t="shared" si="19"/>
        <v>-</v>
      </c>
      <c r="P95" s="1075">
        <f t="shared" si="20"/>
        <v>0</v>
      </c>
      <c r="Q95" s="3"/>
      <c r="R95" s="1075">
        <f t="shared" si="24"/>
        <v>0</v>
      </c>
      <c r="S95" s="1075">
        <f t="shared" si="24"/>
        <v>0</v>
      </c>
      <c r="T95" s="1075">
        <f t="shared" si="24"/>
        <v>0</v>
      </c>
      <c r="U95" s="1075">
        <f t="shared" si="24"/>
        <v>0</v>
      </c>
      <c r="V95" s="1075">
        <f t="shared" si="24"/>
        <v>0</v>
      </c>
      <c r="W95" s="1075">
        <f t="shared" si="24"/>
        <v>0</v>
      </c>
      <c r="X95" s="1075">
        <f t="shared" si="24"/>
        <v>0</v>
      </c>
      <c r="Y95" s="1075">
        <f t="shared" si="24"/>
        <v>0</v>
      </c>
      <c r="Z95" s="3"/>
      <c r="AA95" s="1075">
        <f t="shared" si="25"/>
        <v>0</v>
      </c>
      <c r="AB95" s="1075">
        <f t="shared" si="25"/>
        <v>0</v>
      </c>
      <c r="AC95" s="1075">
        <f t="shared" si="25"/>
        <v>0</v>
      </c>
      <c r="AD95" s="1075">
        <f t="shared" si="25"/>
        <v>0</v>
      </c>
      <c r="AE95" s="1075">
        <f t="shared" si="25"/>
        <v>0</v>
      </c>
      <c r="AF95" s="1075">
        <f t="shared" si="25"/>
        <v>0</v>
      </c>
      <c r="AG95" s="1075">
        <f t="shared" si="25"/>
        <v>0</v>
      </c>
      <c r="AH95" s="1075">
        <f t="shared" si="25"/>
        <v>0</v>
      </c>
      <c r="AI95" s="6"/>
      <c r="AJ95" s="24"/>
    </row>
    <row r="96" spans="2:36" ht="12.75" customHeight="1" x14ac:dyDescent="0.2">
      <c r="B96" s="20"/>
      <c r="C96" s="35"/>
      <c r="D96" s="175"/>
      <c r="E96" s="175"/>
      <c r="F96" s="177"/>
      <c r="G96" s="38"/>
      <c r="H96" s="327"/>
      <c r="I96" s="38"/>
      <c r="J96" s="38"/>
      <c r="K96" s="3"/>
      <c r="L96" s="36">
        <f t="shared" si="23"/>
        <v>0</v>
      </c>
      <c r="M96" s="1075">
        <f t="shared" si="17"/>
        <v>0</v>
      </c>
      <c r="N96" s="1075">
        <f t="shared" si="18"/>
        <v>0</v>
      </c>
      <c r="O96" s="933" t="str">
        <f t="shared" si="19"/>
        <v>-</v>
      </c>
      <c r="P96" s="1075">
        <f t="shared" si="20"/>
        <v>0</v>
      </c>
      <c r="Q96" s="3"/>
      <c r="R96" s="1075">
        <f t="shared" si="24"/>
        <v>0</v>
      </c>
      <c r="S96" s="1075">
        <f t="shared" si="24"/>
        <v>0</v>
      </c>
      <c r="T96" s="1075">
        <f t="shared" si="24"/>
        <v>0</v>
      </c>
      <c r="U96" s="1075">
        <f t="shared" si="24"/>
        <v>0</v>
      </c>
      <c r="V96" s="1075">
        <f t="shared" si="24"/>
        <v>0</v>
      </c>
      <c r="W96" s="1075">
        <f t="shared" si="24"/>
        <v>0</v>
      </c>
      <c r="X96" s="1075">
        <f t="shared" si="24"/>
        <v>0</v>
      </c>
      <c r="Y96" s="1075">
        <f t="shared" si="24"/>
        <v>0</v>
      </c>
      <c r="Z96" s="3"/>
      <c r="AA96" s="1075">
        <f t="shared" si="25"/>
        <v>0</v>
      </c>
      <c r="AB96" s="1075">
        <f t="shared" si="25"/>
        <v>0</v>
      </c>
      <c r="AC96" s="1075">
        <f t="shared" si="25"/>
        <v>0</v>
      </c>
      <c r="AD96" s="1075">
        <f t="shared" si="25"/>
        <v>0</v>
      </c>
      <c r="AE96" s="1075">
        <f t="shared" si="25"/>
        <v>0</v>
      </c>
      <c r="AF96" s="1075">
        <f t="shared" si="25"/>
        <v>0</v>
      </c>
      <c r="AG96" s="1075">
        <f t="shared" si="25"/>
        <v>0</v>
      </c>
      <c r="AH96" s="1075">
        <f t="shared" si="25"/>
        <v>0</v>
      </c>
      <c r="AI96" s="6"/>
      <c r="AJ96" s="24"/>
    </row>
    <row r="97" spans="2:36" ht="12.75" customHeight="1" x14ac:dyDescent="0.2">
      <c r="B97" s="20"/>
      <c r="C97" s="35"/>
      <c r="D97" s="175"/>
      <c r="E97" s="175"/>
      <c r="F97" s="177"/>
      <c r="G97" s="38"/>
      <c r="H97" s="327"/>
      <c r="I97" s="38"/>
      <c r="J97" s="38"/>
      <c r="K97" s="3"/>
      <c r="L97" s="36">
        <f t="shared" si="23"/>
        <v>0</v>
      </c>
      <c r="M97" s="1075">
        <f t="shared" si="17"/>
        <v>0</v>
      </c>
      <c r="N97" s="1075">
        <f t="shared" si="18"/>
        <v>0</v>
      </c>
      <c r="O97" s="933" t="str">
        <f t="shared" si="19"/>
        <v>-</v>
      </c>
      <c r="P97" s="1075">
        <f t="shared" si="20"/>
        <v>0</v>
      </c>
      <c r="Q97" s="3"/>
      <c r="R97" s="1075">
        <f t="shared" si="24"/>
        <v>0</v>
      </c>
      <c r="S97" s="1075">
        <f t="shared" si="24"/>
        <v>0</v>
      </c>
      <c r="T97" s="1075">
        <f t="shared" si="24"/>
        <v>0</v>
      </c>
      <c r="U97" s="1075">
        <f t="shared" si="24"/>
        <v>0</v>
      </c>
      <c r="V97" s="1075">
        <f t="shared" si="24"/>
        <v>0</v>
      </c>
      <c r="W97" s="1075">
        <f t="shared" si="24"/>
        <v>0</v>
      </c>
      <c r="X97" s="1075">
        <f t="shared" si="24"/>
        <v>0</v>
      </c>
      <c r="Y97" s="1075">
        <f t="shared" si="24"/>
        <v>0</v>
      </c>
      <c r="Z97" s="3"/>
      <c r="AA97" s="1075">
        <f t="shared" si="25"/>
        <v>0</v>
      </c>
      <c r="AB97" s="1075">
        <f t="shared" si="25"/>
        <v>0</v>
      </c>
      <c r="AC97" s="1075">
        <f t="shared" si="25"/>
        <v>0</v>
      </c>
      <c r="AD97" s="1075">
        <f t="shared" si="25"/>
        <v>0</v>
      </c>
      <c r="AE97" s="1075">
        <f t="shared" si="25"/>
        <v>0</v>
      </c>
      <c r="AF97" s="1075">
        <f t="shared" si="25"/>
        <v>0</v>
      </c>
      <c r="AG97" s="1075">
        <f t="shared" si="25"/>
        <v>0</v>
      </c>
      <c r="AH97" s="1075">
        <f t="shared" si="25"/>
        <v>0</v>
      </c>
      <c r="AI97" s="6"/>
      <c r="AJ97" s="24"/>
    </row>
    <row r="98" spans="2:36" ht="12.75" customHeight="1" x14ac:dyDescent="0.2">
      <c r="B98" s="20"/>
      <c r="C98" s="35"/>
      <c r="D98" s="175"/>
      <c r="E98" s="175"/>
      <c r="F98" s="177"/>
      <c r="G98" s="38"/>
      <c r="H98" s="327"/>
      <c r="I98" s="38"/>
      <c r="J98" s="38"/>
      <c r="K98" s="3"/>
      <c r="L98" s="36">
        <f t="shared" si="23"/>
        <v>0</v>
      </c>
      <c r="M98" s="1075">
        <f t="shared" si="17"/>
        <v>0</v>
      </c>
      <c r="N98" s="1075">
        <f t="shared" si="18"/>
        <v>0</v>
      </c>
      <c r="O98" s="933" t="str">
        <f t="shared" si="19"/>
        <v>-</v>
      </c>
      <c r="P98" s="1075">
        <f t="shared" si="20"/>
        <v>0</v>
      </c>
      <c r="Q98" s="3"/>
      <c r="R98" s="1075">
        <f t="shared" si="24"/>
        <v>0</v>
      </c>
      <c r="S98" s="1075">
        <f t="shared" si="24"/>
        <v>0</v>
      </c>
      <c r="T98" s="1075">
        <f t="shared" si="24"/>
        <v>0</v>
      </c>
      <c r="U98" s="1075">
        <f t="shared" si="24"/>
        <v>0</v>
      </c>
      <c r="V98" s="1075">
        <f t="shared" si="24"/>
        <v>0</v>
      </c>
      <c r="W98" s="1075">
        <f t="shared" si="24"/>
        <v>0</v>
      </c>
      <c r="X98" s="1075">
        <f t="shared" si="24"/>
        <v>0</v>
      </c>
      <c r="Y98" s="1075">
        <f t="shared" si="24"/>
        <v>0</v>
      </c>
      <c r="Z98" s="3"/>
      <c r="AA98" s="1075">
        <f t="shared" si="25"/>
        <v>0</v>
      </c>
      <c r="AB98" s="1075">
        <f t="shared" si="25"/>
        <v>0</v>
      </c>
      <c r="AC98" s="1075">
        <f t="shared" si="25"/>
        <v>0</v>
      </c>
      <c r="AD98" s="1075">
        <f t="shared" si="25"/>
        <v>0</v>
      </c>
      <c r="AE98" s="1075">
        <f t="shared" si="25"/>
        <v>0</v>
      </c>
      <c r="AF98" s="1075">
        <f t="shared" si="25"/>
        <v>0</v>
      </c>
      <c r="AG98" s="1075">
        <f t="shared" si="25"/>
        <v>0</v>
      </c>
      <c r="AH98" s="1075">
        <f t="shared" si="25"/>
        <v>0</v>
      </c>
      <c r="AI98" s="6"/>
      <c r="AJ98" s="24"/>
    </row>
    <row r="99" spans="2:36" ht="12.75" customHeight="1" x14ac:dyDescent="0.2">
      <c r="B99" s="20"/>
      <c r="C99" s="35"/>
      <c r="D99" s="175"/>
      <c r="E99" s="175"/>
      <c r="F99" s="177"/>
      <c r="G99" s="38"/>
      <c r="H99" s="327"/>
      <c r="I99" s="38"/>
      <c r="J99" s="38"/>
      <c r="K99" s="3"/>
      <c r="L99" s="36">
        <f t="shared" si="23"/>
        <v>0</v>
      </c>
      <c r="M99" s="1075">
        <f t="shared" si="17"/>
        <v>0</v>
      </c>
      <c r="N99" s="1075">
        <f t="shared" si="18"/>
        <v>0</v>
      </c>
      <c r="O99" s="933" t="str">
        <f t="shared" si="19"/>
        <v>-</v>
      </c>
      <c r="P99" s="1075">
        <f t="shared" si="20"/>
        <v>0</v>
      </c>
      <c r="Q99" s="3"/>
      <c r="R99" s="1075">
        <f t="shared" si="24"/>
        <v>0</v>
      </c>
      <c r="S99" s="1075">
        <f t="shared" si="24"/>
        <v>0</v>
      </c>
      <c r="T99" s="1075">
        <f t="shared" si="24"/>
        <v>0</v>
      </c>
      <c r="U99" s="1075">
        <f t="shared" si="24"/>
        <v>0</v>
      </c>
      <c r="V99" s="1075">
        <f t="shared" si="24"/>
        <v>0</v>
      </c>
      <c r="W99" s="1075">
        <f t="shared" si="24"/>
        <v>0</v>
      </c>
      <c r="X99" s="1075">
        <f t="shared" si="24"/>
        <v>0</v>
      </c>
      <c r="Y99" s="1075">
        <f t="shared" si="24"/>
        <v>0</v>
      </c>
      <c r="Z99" s="3"/>
      <c r="AA99" s="1075">
        <f t="shared" si="25"/>
        <v>0</v>
      </c>
      <c r="AB99" s="1075">
        <f t="shared" si="25"/>
        <v>0</v>
      </c>
      <c r="AC99" s="1075">
        <f t="shared" si="25"/>
        <v>0</v>
      </c>
      <c r="AD99" s="1075">
        <f t="shared" si="25"/>
        <v>0</v>
      </c>
      <c r="AE99" s="1075">
        <f t="shared" si="25"/>
        <v>0</v>
      </c>
      <c r="AF99" s="1075">
        <f t="shared" si="25"/>
        <v>0</v>
      </c>
      <c r="AG99" s="1075">
        <f t="shared" si="25"/>
        <v>0</v>
      </c>
      <c r="AH99" s="1075">
        <f t="shared" si="25"/>
        <v>0</v>
      </c>
      <c r="AI99" s="6"/>
      <c r="AJ99" s="24"/>
    </row>
    <row r="100" spans="2:36" ht="12.75" customHeight="1" x14ac:dyDescent="0.2">
      <c r="B100" s="20"/>
      <c r="C100" s="35"/>
      <c r="D100" s="175"/>
      <c r="E100" s="175"/>
      <c r="F100" s="177"/>
      <c r="G100" s="38"/>
      <c r="H100" s="327"/>
      <c r="I100" s="38"/>
      <c r="J100" s="38"/>
      <c r="K100" s="3"/>
      <c r="L100" s="36">
        <f t="shared" si="23"/>
        <v>0</v>
      </c>
      <c r="M100" s="1075">
        <f t="shared" si="17"/>
        <v>0</v>
      </c>
      <c r="N100" s="1075">
        <f t="shared" si="18"/>
        <v>0</v>
      </c>
      <c r="O100" s="933" t="str">
        <f t="shared" si="19"/>
        <v>-</v>
      </c>
      <c r="P100" s="1075">
        <f t="shared" si="20"/>
        <v>0</v>
      </c>
      <c r="Q100" s="3"/>
      <c r="R100" s="1075">
        <f t="shared" si="24"/>
        <v>0</v>
      </c>
      <c r="S100" s="1075">
        <f t="shared" si="24"/>
        <v>0</v>
      </c>
      <c r="T100" s="1075">
        <f t="shared" si="24"/>
        <v>0</v>
      </c>
      <c r="U100" s="1075">
        <f t="shared" si="24"/>
        <v>0</v>
      </c>
      <c r="V100" s="1075">
        <f t="shared" si="24"/>
        <v>0</v>
      </c>
      <c r="W100" s="1075">
        <f t="shared" si="24"/>
        <v>0</v>
      </c>
      <c r="X100" s="1075">
        <f t="shared" si="24"/>
        <v>0</v>
      </c>
      <c r="Y100" s="1075">
        <f t="shared" si="24"/>
        <v>0</v>
      </c>
      <c r="Z100" s="3"/>
      <c r="AA100" s="1075">
        <f t="shared" si="25"/>
        <v>0</v>
      </c>
      <c r="AB100" s="1075">
        <f t="shared" si="25"/>
        <v>0</v>
      </c>
      <c r="AC100" s="1075">
        <f t="shared" si="25"/>
        <v>0</v>
      </c>
      <c r="AD100" s="1075">
        <f t="shared" si="25"/>
        <v>0</v>
      </c>
      <c r="AE100" s="1075">
        <f t="shared" si="25"/>
        <v>0</v>
      </c>
      <c r="AF100" s="1075">
        <f t="shared" si="25"/>
        <v>0</v>
      </c>
      <c r="AG100" s="1075">
        <f t="shared" si="25"/>
        <v>0</v>
      </c>
      <c r="AH100" s="1075">
        <f t="shared" si="25"/>
        <v>0</v>
      </c>
      <c r="AI100" s="6"/>
      <c r="AJ100" s="24"/>
    </row>
    <row r="101" spans="2:36" ht="12.75" customHeight="1" x14ac:dyDescent="0.2">
      <c r="B101" s="20"/>
      <c r="C101" s="35"/>
      <c r="D101" s="175"/>
      <c r="E101" s="175"/>
      <c r="F101" s="177"/>
      <c r="G101" s="38"/>
      <c r="H101" s="327"/>
      <c r="I101" s="38"/>
      <c r="J101" s="38"/>
      <c r="K101" s="3"/>
      <c r="L101" s="36">
        <f t="shared" si="23"/>
        <v>0</v>
      </c>
      <c r="M101" s="1075">
        <f t="shared" si="17"/>
        <v>0</v>
      </c>
      <c r="N101" s="1075">
        <f t="shared" si="18"/>
        <v>0</v>
      </c>
      <c r="O101" s="933" t="str">
        <f t="shared" si="19"/>
        <v>-</v>
      </c>
      <c r="P101" s="1075">
        <f t="shared" si="20"/>
        <v>0</v>
      </c>
      <c r="Q101" s="3"/>
      <c r="R101" s="1075">
        <f t="shared" si="24"/>
        <v>0</v>
      </c>
      <c r="S101" s="1075">
        <f t="shared" si="24"/>
        <v>0</v>
      </c>
      <c r="T101" s="1075">
        <f t="shared" si="24"/>
        <v>0</v>
      </c>
      <c r="U101" s="1075">
        <f t="shared" si="24"/>
        <v>0</v>
      </c>
      <c r="V101" s="1075">
        <f t="shared" si="24"/>
        <v>0</v>
      </c>
      <c r="W101" s="1075">
        <f t="shared" si="24"/>
        <v>0</v>
      </c>
      <c r="X101" s="1075">
        <f t="shared" si="24"/>
        <v>0</v>
      </c>
      <c r="Y101" s="1075">
        <f t="shared" si="24"/>
        <v>0</v>
      </c>
      <c r="Z101" s="3"/>
      <c r="AA101" s="1075">
        <f t="shared" si="25"/>
        <v>0</v>
      </c>
      <c r="AB101" s="1075">
        <f t="shared" si="25"/>
        <v>0</v>
      </c>
      <c r="AC101" s="1075">
        <f t="shared" si="25"/>
        <v>0</v>
      </c>
      <c r="AD101" s="1075">
        <f t="shared" si="25"/>
        <v>0</v>
      </c>
      <c r="AE101" s="1075">
        <f t="shared" si="25"/>
        <v>0</v>
      </c>
      <c r="AF101" s="1075">
        <f t="shared" si="25"/>
        <v>0</v>
      </c>
      <c r="AG101" s="1075">
        <f t="shared" si="25"/>
        <v>0</v>
      </c>
      <c r="AH101" s="1075">
        <f t="shared" si="25"/>
        <v>0</v>
      </c>
      <c r="AI101" s="6"/>
      <c r="AJ101" s="24"/>
    </row>
    <row r="102" spans="2:36" ht="12.75" customHeight="1" x14ac:dyDescent="0.2">
      <c r="B102" s="20"/>
      <c r="C102" s="35"/>
      <c r="D102" s="175"/>
      <c r="E102" s="175"/>
      <c r="F102" s="177"/>
      <c r="G102" s="38"/>
      <c r="H102" s="327"/>
      <c r="I102" s="38"/>
      <c r="J102" s="38"/>
      <c r="K102" s="3"/>
      <c r="L102" s="36">
        <f t="shared" si="23"/>
        <v>0</v>
      </c>
      <c r="M102" s="1075">
        <f t="shared" si="17"/>
        <v>0</v>
      </c>
      <c r="N102" s="1075">
        <f t="shared" si="18"/>
        <v>0</v>
      </c>
      <c r="O102" s="933" t="str">
        <f t="shared" si="19"/>
        <v>-</v>
      </c>
      <c r="P102" s="1075">
        <f t="shared" si="20"/>
        <v>0</v>
      </c>
      <c r="Q102" s="3"/>
      <c r="R102" s="1075">
        <f t="shared" si="24"/>
        <v>0</v>
      </c>
      <c r="S102" s="1075">
        <f t="shared" si="24"/>
        <v>0</v>
      </c>
      <c r="T102" s="1075">
        <f t="shared" si="24"/>
        <v>0</v>
      </c>
      <c r="U102" s="1075">
        <f t="shared" si="24"/>
        <v>0</v>
      </c>
      <c r="V102" s="1075">
        <f t="shared" si="24"/>
        <v>0</v>
      </c>
      <c r="W102" s="1075">
        <f t="shared" si="24"/>
        <v>0</v>
      </c>
      <c r="X102" s="1075">
        <f t="shared" si="24"/>
        <v>0</v>
      </c>
      <c r="Y102" s="1075">
        <f t="shared" si="24"/>
        <v>0</v>
      </c>
      <c r="Z102" s="3"/>
      <c r="AA102" s="1075">
        <f t="shared" si="25"/>
        <v>0</v>
      </c>
      <c r="AB102" s="1075">
        <f t="shared" si="25"/>
        <v>0</v>
      </c>
      <c r="AC102" s="1075">
        <f t="shared" si="25"/>
        <v>0</v>
      </c>
      <c r="AD102" s="1075">
        <f t="shared" si="25"/>
        <v>0</v>
      </c>
      <c r="AE102" s="1075">
        <f t="shared" si="25"/>
        <v>0</v>
      </c>
      <c r="AF102" s="1075">
        <f t="shared" si="25"/>
        <v>0</v>
      </c>
      <c r="AG102" s="1075">
        <f t="shared" si="25"/>
        <v>0</v>
      </c>
      <c r="AH102" s="1075">
        <f t="shared" si="25"/>
        <v>0</v>
      </c>
      <c r="AI102" s="6"/>
      <c r="AJ102" s="24"/>
    </row>
    <row r="103" spans="2:36" ht="12.75" customHeight="1" x14ac:dyDescent="0.2">
      <c r="B103" s="20"/>
      <c r="C103" s="35"/>
      <c r="D103" s="175"/>
      <c r="E103" s="175"/>
      <c r="F103" s="177"/>
      <c r="G103" s="38"/>
      <c r="H103" s="327"/>
      <c r="I103" s="38"/>
      <c r="J103" s="38"/>
      <c r="K103" s="3"/>
      <c r="L103" s="36">
        <f t="shared" si="23"/>
        <v>0</v>
      </c>
      <c r="M103" s="1075">
        <f t="shared" si="17"/>
        <v>0</v>
      </c>
      <c r="N103" s="1075">
        <f t="shared" si="18"/>
        <v>0</v>
      </c>
      <c r="O103" s="933" t="str">
        <f t="shared" si="19"/>
        <v>-</v>
      </c>
      <c r="P103" s="1075">
        <f t="shared" si="20"/>
        <v>0</v>
      </c>
      <c r="Q103" s="3"/>
      <c r="R103" s="1075">
        <f t="shared" si="24"/>
        <v>0</v>
      </c>
      <c r="S103" s="1075">
        <f t="shared" si="24"/>
        <v>0</v>
      </c>
      <c r="T103" s="1075">
        <f t="shared" si="24"/>
        <v>0</v>
      </c>
      <c r="U103" s="1075">
        <f t="shared" si="24"/>
        <v>0</v>
      </c>
      <c r="V103" s="1075">
        <f t="shared" si="24"/>
        <v>0</v>
      </c>
      <c r="W103" s="1075">
        <f t="shared" si="24"/>
        <v>0</v>
      </c>
      <c r="X103" s="1075">
        <f t="shared" si="24"/>
        <v>0</v>
      </c>
      <c r="Y103" s="1075">
        <f t="shared" si="24"/>
        <v>0</v>
      </c>
      <c r="Z103" s="3"/>
      <c r="AA103" s="1075">
        <f t="shared" si="25"/>
        <v>0</v>
      </c>
      <c r="AB103" s="1075">
        <f t="shared" si="25"/>
        <v>0</v>
      </c>
      <c r="AC103" s="1075">
        <f t="shared" si="25"/>
        <v>0</v>
      </c>
      <c r="AD103" s="1075">
        <f t="shared" si="25"/>
        <v>0</v>
      </c>
      <c r="AE103" s="1075">
        <f t="shared" si="25"/>
        <v>0</v>
      </c>
      <c r="AF103" s="1075">
        <f t="shared" si="25"/>
        <v>0</v>
      </c>
      <c r="AG103" s="1075">
        <f t="shared" si="25"/>
        <v>0</v>
      </c>
      <c r="AH103" s="1075">
        <f t="shared" si="25"/>
        <v>0</v>
      </c>
      <c r="AI103" s="6"/>
      <c r="AJ103" s="24"/>
    </row>
    <row r="104" spans="2:36" ht="12.75" customHeight="1" x14ac:dyDescent="0.2">
      <c r="B104" s="20"/>
      <c r="C104" s="35"/>
      <c r="D104" s="175"/>
      <c r="E104" s="175"/>
      <c r="F104" s="177"/>
      <c r="G104" s="38"/>
      <c r="H104" s="327"/>
      <c r="I104" s="38"/>
      <c r="J104" s="38"/>
      <c r="K104" s="3"/>
      <c r="L104" s="36">
        <f t="shared" si="23"/>
        <v>0</v>
      </c>
      <c r="M104" s="1075">
        <f t="shared" si="17"/>
        <v>0</v>
      </c>
      <c r="N104" s="1075">
        <f t="shared" si="18"/>
        <v>0</v>
      </c>
      <c r="O104" s="933" t="str">
        <f t="shared" si="19"/>
        <v>-</v>
      </c>
      <c r="P104" s="1075">
        <f t="shared" si="20"/>
        <v>0</v>
      </c>
      <c r="Q104" s="3"/>
      <c r="R104" s="1075">
        <f t="shared" si="24"/>
        <v>0</v>
      </c>
      <c r="S104" s="1075">
        <f t="shared" si="24"/>
        <v>0</v>
      </c>
      <c r="T104" s="1075">
        <f t="shared" si="24"/>
        <v>0</v>
      </c>
      <c r="U104" s="1075">
        <f t="shared" si="24"/>
        <v>0</v>
      </c>
      <c r="V104" s="1075">
        <f t="shared" si="24"/>
        <v>0</v>
      </c>
      <c r="W104" s="1075">
        <f t="shared" si="24"/>
        <v>0</v>
      </c>
      <c r="X104" s="1075">
        <f t="shared" si="24"/>
        <v>0</v>
      </c>
      <c r="Y104" s="1075">
        <f t="shared" si="24"/>
        <v>0</v>
      </c>
      <c r="Z104" s="3"/>
      <c r="AA104" s="1075">
        <f t="shared" si="25"/>
        <v>0</v>
      </c>
      <c r="AB104" s="1075">
        <f t="shared" si="25"/>
        <v>0</v>
      </c>
      <c r="AC104" s="1075">
        <f t="shared" si="25"/>
        <v>0</v>
      </c>
      <c r="AD104" s="1075">
        <f t="shared" si="25"/>
        <v>0</v>
      </c>
      <c r="AE104" s="1075">
        <f t="shared" si="25"/>
        <v>0</v>
      </c>
      <c r="AF104" s="1075">
        <f t="shared" si="25"/>
        <v>0</v>
      </c>
      <c r="AG104" s="1075">
        <f t="shared" si="25"/>
        <v>0</v>
      </c>
      <c r="AH104" s="1075">
        <f t="shared" si="25"/>
        <v>0</v>
      </c>
      <c r="AI104" s="6"/>
      <c r="AJ104" s="24"/>
    </row>
    <row r="105" spans="2:36" ht="12.75" customHeight="1" x14ac:dyDescent="0.2">
      <c r="B105" s="20"/>
      <c r="C105" s="35"/>
      <c r="D105" s="175"/>
      <c r="E105" s="175"/>
      <c r="F105" s="177"/>
      <c r="G105" s="38"/>
      <c r="H105" s="327"/>
      <c r="I105" s="38"/>
      <c r="J105" s="38"/>
      <c r="K105" s="3"/>
      <c r="L105" s="36">
        <f t="shared" si="23"/>
        <v>0</v>
      </c>
      <c r="M105" s="1075">
        <f t="shared" si="17"/>
        <v>0</v>
      </c>
      <c r="N105" s="1075">
        <f t="shared" si="18"/>
        <v>0</v>
      </c>
      <c r="O105" s="933" t="str">
        <f t="shared" si="19"/>
        <v>-</v>
      </c>
      <c r="P105" s="1075">
        <f t="shared" si="20"/>
        <v>0</v>
      </c>
      <c r="Q105" s="3"/>
      <c r="R105" s="1075">
        <f t="shared" si="24"/>
        <v>0</v>
      </c>
      <c r="S105" s="1075">
        <f t="shared" si="24"/>
        <v>0</v>
      </c>
      <c r="T105" s="1075">
        <f t="shared" si="24"/>
        <v>0</v>
      </c>
      <c r="U105" s="1075">
        <f t="shared" si="24"/>
        <v>0</v>
      </c>
      <c r="V105" s="1075">
        <f t="shared" si="24"/>
        <v>0</v>
      </c>
      <c r="W105" s="1075">
        <f t="shared" si="24"/>
        <v>0</v>
      </c>
      <c r="X105" s="1075">
        <f t="shared" si="24"/>
        <v>0</v>
      </c>
      <c r="Y105" s="1075">
        <f t="shared" si="24"/>
        <v>0</v>
      </c>
      <c r="Z105" s="3"/>
      <c r="AA105" s="1075">
        <f t="shared" si="25"/>
        <v>0</v>
      </c>
      <c r="AB105" s="1075">
        <f t="shared" si="25"/>
        <v>0</v>
      </c>
      <c r="AC105" s="1075">
        <f t="shared" si="25"/>
        <v>0</v>
      </c>
      <c r="AD105" s="1075">
        <f t="shared" si="25"/>
        <v>0</v>
      </c>
      <c r="AE105" s="1075">
        <f t="shared" si="25"/>
        <v>0</v>
      </c>
      <c r="AF105" s="1075">
        <f t="shared" si="25"/>
        <v>0</v>
      </c>
      <c r="AG105" s="1075">
        <f t="shared" si="25"/>
        <v>0</v>
      </c>
      <c r="AH105" s="1075">
        <f t="shared" si="25"/>
        <v>0</v>
      </c>
      <c r="AI105" s="6"/>
      <c r="AJ105" s="24"/>
    </row>
    <row r="106" spans="2:36" ht="12.75" customHeight="1" x14ac:dyDescent="0.2">
      <c r="B106" s="20"/>
      <c r="C106" s="35"/>
      <c r="D106" s="175"/>
      <c r="E106" s="175"/>
      <c r="F106" s="177"/>
      <c r="G106" s="38"/>
      <c r="H106" s="327"/>
      <c r="I106" s="38"/>
      <c r="J106" s="38"/>
      <c r="K106" s="3"/>
      <c r="L106" s="36">
        <f t="shared" si="23"/>
        <v>0</v>
      </c>
      <c r="M106" s="1075">
        <f t="shared" si="17"/>
        <v>0</v>
      </c>
      <c r="N106" s="1075">
        <f t="shared" si="18"/>
        <v>0</v>
      </c>
      <c r="O106" s="933" t="str">
        <f t="shared" si="19"/>
        <v>-</v>
      </c>
      <c r="P106" s="1075">
        <f t="shared" si="20"/>
        <v>0</v>
      </c>
      <c r="Q106" s="3"/>
      <c r="R106" s="1075">
        <f t="shared" si="24"/>
        <v>0</v>
      </c>
      <c r="S106" s="1075">
        <f t="shared" si="24"/>
        <v>0</v>
      </c>
      <c r="T106" s="1075">
        <f t="shared" si="24"/>
        <v>0</v>
      </c>
      <c r="U106" s="1075">
        <f t="shared" si="24"/>
        <v>0</v>
      </c>
      <c r="V106" s="1075">
        <f t="shared" si="24"/>
        <v>0</v>
      </c>
      <c r="W106" s="1075">
        <f t="shared" si="24"/>
        <v>0</v>
      </c>
      <c r="X106" s="1075">
        <f t="shared" si="24"/>
        <v>0</v>
      </c>
      <c r="Y106" s="1075">
        <f t="shared" si="24"/>
        <v>0</v>
      </c>
      <c r="Z106" s="3"/>
      <c r="AA106" s="1075">
        <f t="shared" si="25"/>
        <v>0</v>
      </c>
      <c r="AB106" s="1075">
        <f t="shared" si="25"/>
        <v>0</v>
      </c>
      <c r="AC106" s="1075">
        <f t="shared" si="25"/>
        <v>0</v>
      </c>
      <c r="AD106" s="1075">
        <f t="shared" si="25"/>
        <v>0</v>
      </c>
      <c r="AE106" s="1075">
        <f t="shared" si="25"/>
        <v>0</v>
      </c>
      <c r="AF106" s="1075">
        <f t="shared" si="25"/>
        <v>0</v>
      </c>
      <c r="AG106" s="1075">
        <f t="shared" si="25"/>
        <v>0</v>
      </c>
      <c r="AH106" s="1075">
        <f t="shared" si="25"/>
        <v>0</v>
      </c>
      <c r="AI106" s="6"/>
      <c r="AJ106" s="24"/>
    </row>
    <row r="107" spans="2:36" ht="12.75" customHeight="1" x14ac:dyDescent="0.2">
      <c r="B107" s="20"/>
      <c r="C107" s="35"/>
      <c r="D107" s="175"/>
      <c r="E107" s="175"/>
      <c r="F107" s="177"/>
      <c r="G107" s="38"/>
      <c r="H107" s="327"/>
      <c r="I107" s="38"/>
      <c r="J107" s="38"/>
      <c r="K107" s="3"/>
      <c r="L107" s="36">
        <f t="shared" si="23"/>
        <v>0</v>
      </c>
      <c r="M107" s="1075">
        <f t="shared" si="17"/>
        <v>0</v>
      </c>
      <c r="N107" s="1075">
        <f t="shared" si="18"/>
        <v>0</v>
      </c>
      <c r="O107" s="933" t="str">
        <f t="shared" si="19"/>
        <v>-</v>
      </c>
      <c r="P107" s="1075">
        <f t="shared" si="20"/>
        <v>0</v>
      </c>
      <c r="Q107" s="3"/>
      <c r="R107" s="1075">
        <f t="shared" si="24"/>
        <v>0</v>
      </c>
      <c r="S107" s="1075">
        <f t="shared" si="24"/>
        <v>0</v>
      </c>
      <c r="T107" s="1075">
        <f t="shared" si="24"/>
        <v>0</v>
      </c>
      <c r="U107" s="1075">
        <f t="shared" si="24"/>
        <v>0</v>
      </c>
      <c r="V107" s="1075">
        <f t="shared" si="24"/>
        <v>0</v>
      </c>
      <c r="W107" s="1075">
        <f t="shared" si="24"/>
        <v>0</v>
      </c>
      <c r="X107" s="1075">
        <f t="shared" si="24"/>
        <v>0</v>
      </c>
      <c r="Y107" s="1075">
        <f t="shared" si="24"/>
        <v>0</v>
      </c>
      <c r="Z107" s="3"/>
      <c r="AA107" s="1075">
        <f t="shared" si="25"/>
        <v>0</v>
      </c>
      <c r="AB107" s="1075">
        <f t="shared" si="25"/>
        <v>0</v>
      </c>
      <c r="AC107" s="1075">
        <f t="shared" si="25"/>
        <v>0</v>
      </c>
      <c r="AD107" s="1075">
        <f t="shared" si="25"/>
        <v>0</v>
      </c>
      <c r="AE107" s="1075">
        <f t="shared" si="25"/>
        <v>0</v>
      </c>
      <c r="AF107" s="1075">
        <f t="shared" si="25"/>
        <v>0</v>
      </c>
      <c r="AG107" s="1075">
        <f t="shared" si="25"/>
        <v>0</v>
      </c>
      <c r="AH107" s="1075">
        <f t="shared" si="25"/>
        <v>0</v>
      </c>
      <c r="AI107" s="6"/>
      <c r="AJ107" s="24"/>
    </row>
    <row r="108" spans="2:36" ht="12.75" customHeight="1" x14ac:dyDescent="0.2">
      <c r="B108" s="20"/>
      <c r="C108" s="35"/>
      <c r="D108" s="175"/>
      <c r="E108" s="175"/>
      <c r="F108" s="177"/>
      <c r="G108" s="38"/>
      <c r="H108" s="327"/>
      <c r="I108" s="38"/>
      <c r="J108" s="38"/>
      <c r="K108" s="3"/>
      <c r="L108" s="36">
        <f t="shared" si="23"/>
        <v>0</v>
      </c>
      <c r="M108" s="1075">
        <f t="shared" si="17"/>
        <v>0</v>
      </c>
      <c r="N108" s="1075">
        <f t="shared" si="18"/>
        <v>0</v>
      </c>
      <c r="O108" s="933" t="str">
        <f t="shared" si="19"/>
        <v>-</v>
      </c>
      <c r="P108" s="1075">
        <f t="shared" si="20"/>
        <v>0</v>
      </c>
      <c r="Q108" s="3"/>
      <c r="R108" s="1075">
        <f t="shared" si="24"/>
        <v>0</v>
      </c>
      <c r="S108" s="1075">
        <f t="shared" si="24"/>
        <v>0</v>
      </c>
      <c r="T108" s="1075">
        <f t="shared" si="24"/>
        <v>0</v>
      </c>
      <c r="U108" s="1075">
        <f t="shared" si="24"/>
        <v>0</v>
      </c>
      <c r="V108" s="1075">
        <f t="shared" si="24"/>
        <v>0</v>
      </c>
      <c r="W108" s="1075">
        <f t="shared" si="24"/>
        <v>0</v>
      </c>
      <c r="X108" s="1075">
        <f t="shared" si="24"/>
        <v>0</v>
      </c>
      <c r="Y108" s="1075">
        <f t="shared" si="24"/>
        <v>0</v>
      </c>
      <c r="Z108" s="3"/>
      <c r="AA108" s="1075">
        <f t="shared" si="25"/>
        <v>0</v>
      </c>
      <c r="AB108" s="1075">
        <f t="shared" si="25"/>
        <v>0</v>
      </c>
      <c r="AC108" s="1075">
        <f t="shared" si="25"/>
        <v>0</v>
      </c>
      <c r="AD108" s="1075">
        <f t="shared" si="25"/>
        <v>0</v>
      </c>
      <c r="AE108" s="1075">
        <f t="shared" si="25"/>
        <v>0</v>
      </c>
      <c r="AF108" s="1075">
        <f t="shared" si="25"/>
        <v>0</v>
      </c>
      <c r="AG108" s="1075">
        <f t="shared" si="25"/>
        <v>0</v>
      </c>
      <c r="AH108" s="1075">
        <f t="shared" si="25"/>
        <v>0</v>
      </c>
      <c r="AI108" s="6"/>
      <c r="AJ108" s="24"/>
    </row>
    <row r="109" spans="2:36" ht="12.75" customHeight="1" x14ac:dyDescent="0.2">
      <c r="B109" s="20"/>
      <c r="C109" s="35"/>
      <c r="D109" s="175"/>
      <c r="E109" s="175"/>
      <c r="F109" s="177"/>
      <c r="G109" s="38"/>
      <c r="H109" s="327"/>
      <c r="I109" s="38"/>
      <c r="J109" s="38"/>
      <c r="K109" s="3"/>
      <c r="L109" s="36">
        <f t="shared" si="23"/>
        <v>0</v>
      </c>
      <c r="M109" s="1075">
        <f t="shared" si="17"/>
        <v>0</v>
      </c>
      <c r="N109" s="1075">
        <f t="shared" si="18"/>
        <v>0</v>
      </c>
      <c r="O109" s="933" t="str">
        <f t="shared" si="19"/>
        <v>-</v>
      </c>
      <c r="P109" s="1075">
        <f t="shared" si="20"/>
        <v>0</v>
      </c>
      <c r="Q109" s="3"/>
      <c r="R109" s="1075">
        <f t="shared" si="24"/>
        <v>0</v>
      </c>
      <c r="S109" s="1075">
        <f t="shared" si="24"/>
        <v>0</v>
      </c>
      <c r="T109" s="1075">
        <f t="shared" si="24"/>
        <v>0</v>
      </c>
      <c r="U109" s="1075">
        <f t="shared" si="24"/>
        <v>0</v>
      </c>
      <c r="V109" s="1075">
        <f t="shared" si="24"/>
        <v>0</v>
      </c>
      <c r="W109" s="1075">
        <f t="shared" si="24"/>
        <v>0</v>
      </c>
      <c r="X109" s="1075">
        <f t="shared" si="24"/>
        <v>0</v>
      </c>
      <c r="Y109" s="1075">
        <f t="shared" si="24"/>
        <v>0</v>
      </c>
      <c r="Z109" s="3"/>
      <c r="AA109" s="1075">
        <f t="shared" si="25"/>
        <v>0</v>
      </c>
      <c r="AB109" s="1075">
        <f t="shared" si="25"/>
        <v>0</v>
      </c>
      <c r="AC109" s="1075">
        <f t="shared" si="25"/>
        <v>0</v>
      </c>
      <c r="AD109" s="1075">
        <f t="shared" si="25"/>
        <v>0</v>
      </c>
      <c r="AE109" s="1075">
        <f t="shared" si="25"/>
        <v>0</v>
      </c>
      <c r="AF109" s="1075">
        <f t="shared" si="25"/>
        <v>0</v>
      </c>
      <c r="AG109" s="1075">
        <f t="shared" si="25"/>
        <v>0</v>
      </c>
      <c r="AH109" s="1075">
        <f t="shared" si="25"/>
        <v>0</v>
      </c>
      <c r="AI109" s="6"/>
      <c r="AJ109" s="24"/>
    </row>
    <row r="110" spans="2:36" ht="12.75" customHeight="1" x14ac:dyDescent="0.2">
      <c r="B110" s="20"/>
      <c r="C110" s="35"/>
      <c r="D110" s="175"/>
      <c r="E110" s="175"/>
      <c r="F110" s="177"/>
      <c r="G110" s="38"/>
      <c r="H110" s="327"/>
      <c r="I110" s="38"/>
      <c r="J110" s="38"/>
      <c r="K110" s="3"/>
      <c r="L110" s="36">
        <f t="shared" si="23"/>
        <v>0</v>
      </c>
      <c r="M110" s="1075">
        <f t="shared" si="17"/>
        <v>0</v>
      </c>
      <c r="N110" s="1075">
        <f t="shared" si="18"/>
        <v>0</v>
      </c>
      <c r="O110" s="933" t="str">
        <f t="shared" si="19"/>
        <v>-</v>
      </c>
      <c r="P110" s="1075">
        <f t="shared" si="20"/>
        <v>0</v>
      </c>
      <c r="Q110" s="3"/>
      <c r="R110" s="1075">
        <f t="shared" ref="R110:Y125" si="26">(IF(R$8&lt;$I110,0,IF($O110&lt;=R$8-1,0,$N110)))</f>
        <v>0</v>
      </c>
      <c r="S110" s="1075">
        <f t="shared" si="26"/>
        <v>0</v>
      </c>
      <c r="T110" s="1075">
        <f t="shared" si="26"/>
        <v>0</v>
      </c>
      <c r="U110" s="1075">
        <f t="shared" si="26"/>
        <v>0</v>
      </c>
      <c r="V110" s="1075">
        <f t="shared" si="26"/>
        <v>0</v>
      </c>
      <c r="W110" s="1075">
        <f t="shared" si="26"/>
        <v>0</v>
      </c>
      <c r="X110" s="1075">
        <f t="shared" si="26"/>
        <v>0</v>
      </c>
      <c r="Y110" s="1075">
        <f t="shared" si="26"/>
        <v>0</v>
      </c>
      <c r="Z110" s="3"/>
      <c r="AA110" s="1075">
        <f t="shared" ref="AA110:AH125" si="27">IF(AA$8=$I110,($G110*$H110),0)</f>
        <v>0</v>
      </c>
      <c r="AB110" s="1075">
        <f t="shared" si="27"/>
        <v>0</v>
      </c>
      <c r="AC110" s="1075">
        <f t="shared" si="27"/>
        <v>0</v>
      </c>
      <c r="AD110" s="1075">
        <f t="shared" si="27"/>
        <v>0</v>
      </c>
      <c r="AE110" s="1075">
        <f t="shared" si="27"/>
        <v>0</v>
      </c>
      <c r="AF110" s="1075">
        <f t="shared" si="27"/>
        <v>0</v>
      </c>
      <c r="AG110" s="1075">
        <f t="shared" si="27"/>
        <v>0</v>
      </c>
      <c r="AH110" s="1075">
        <f t="shared" si="27"/>
        <v>0</v>
      </c>
      <c r="AI110" s="6"/>
      <c r="AJ110" s="24"/>
    </row>
    <row r="111" spans="2:36" ht="12.75" customHeight="1" x14ac:dyDescent="0.2">
      <c r="B111" s="20"/>
      <c r="C111" s="35"/>
      <c r="D111" s="175"/>
      <c r="E111" s="175"/>
      <c r="F111" s="177"/>
      <c r="G111" s="38"/>
      <c r="H111" s="327"/>
      <c r="I111" s="38"/>
      <c r="J111" s="38"/>
      <c r="K111" s="3"/>
      <c r="L111" s="36">
        <f t="shared" si="23"/>
        <v>0</v>
      </c>
      <c r="M111" s="1075">
        <f t="shared" si="17"/>
        <v>0</v>
      </c>
      <c r="N111" s="1075">
        <f t="shared" si="18"/>
        <v>0</v>
      </c>
      <c r="O111" s="933" t="str">
        <f t="shared" si="19"/>
        <v>-</v>
      </c>
      <c r="P111" s="1075">
        <f t="shared" si="20"/>
        <v>0</v>
      </c>
      <c r="Q111" s="3"/>
      <c r="R111" s="1075">
        <f t="shared" si="26"/>
        <v>0</v>
      </c>
      <c r="S111" s="1075">
        <f t="shared" si="26"/>
        <v>0</v>
      </c>
      <c r="T111" s="1075">
        <f t="shared" si="26"/>
        <v>0</v>
      </c>
      <c r="U111" s="1075">
        <f t="shared" si="26"/>
        <v>0</v>
      </c>
      <c r="V111" s="1075">
        <f t="shared" si="26"/>
        <v>0</v>
      </c>
      <c r="W111" s="1075">
        <f t="shared" si="26"/>
        <v>0</v>
      </c>
      <c r="X111" s="1075">
        <f t="shared" si="26"/>
        <v>0</v>
      </c>
      <c r="Y111" s="1075">
        <f t="shared" si="26"/>
        <v>0</v>
      </c>
      <c r="Z111" s="3"/>
      <c r="AA111" s="1075">
        <f t="shared" si="27"/>
        <v>0</v>
      </c>
      <c r="AB111" s="1075">
        <f t="shared" si="27"/>
        <v>0</v>
      </c>
      <c r="AC111" s="1075">
        <f t="shared" si="27"/>
        <v>0</v>
      </c>
      <c r="AD111" s="1075">
        <f t="shared" si="27"/>
        <v>0</v>
      </c>
      <c r="AE111" s="1075">
        <f t="shared" si="27"/>
        <v>0</v>
      </c>
      <c r="AF111" s="1075">
        <f t="shared" si="27"/>
        <v>0</v>
      </c>
      <c r="AG111" s="1075">
        <f t="shared" si="27"/>
        <v>0</v>
      </c>
      <c r="AH111" s="1075">
        <f t="shared" si="27"/>
        <v>0</v>
      </c>
      <c r="AI111" s="6"/>
      <c r="AJ111" s="24"/>
    </row>
    <row r="112" spans="2:36" ht="12.75" customHeight="1" x14ac:dyDescent="0.2">
      <c r="B112" s="20"/>
      <c r="C112" s="35"/>
      <c r="D112" s="175"/>
      <c r="E112" s="175"/>
      <c r="F112" s="177"/>
      <c r="G112" s="38"/>
      <c r="H112" s="327"/>
      <c r="I112" s="38"/>
      <c r="J112" s="38"/>
      <c r="K112" s="3"/>
      <c r="L112" s="36">
        <f t="shared" si="23"/>
        <v>0</v>
      </c>
      <c r="M112" s="1075">
        <f t="shared" si="17"/>
        <v>0</v>
      </c>
      <c r="N112" s="1075">
        <f t="shared" si="18"/>
        <v>0</v>
      </c>
      <c r="O112" s="933" t="str">
        <f t="shared" si="19"/>
        <v>-</v>
      </c>
      <c r="P112" s="1075">
        <f t="shared" si="20"/>
        <v>0</v>
      </c>
      <c r="Q112" s="3"/>
      <c r="R112" s="1075">
        <f t="shared" si="26"/>
        <v>0</v>
      </c>
      <c r="S112" s="1075">
        <f t="shared" si="26"/>
        <v>0</v>
      </c>
      <c r="T112" s="1075">
        <f t="shared" si="26"/>
        <v>0</v>
      </c>
      <c r="U112" s="1075">
        <f t="shared" si="26"/>
        <v>0</v>
      </c>
      <c r="V112" s="1075">
        <f t="shared" si="26"/>
        <v>0</v>
      </c>
      <c r="W112" s="1075">
        <f t="shared" si="26"/>
        <v>0</v>
      </c>
      <c r="X112" s="1075">
        <f t="shared" si="26"/>
        <v>0</v>
      </c>
      <c r="Y112" s="1075">
        <f t="shared" si="26"/>
        <v>0</v>
      </c>
      <c r="Z112" s="3"/>
      <c r="AA112" s="1075">
        <f t="shared" si="27"/>
        <v>0</v>
      </c>
      <c r="AB112" s="1075">
        <f t="shared" si="27"/>
        <v>0</v>
      </c>
      <c r="AC112" s="1075">
        <f t="shared" si="27"/>
        <v>0</v>
      </c>
      <c r="AD112" s="1075">
        <f t="shared" si="27"/>
        <v>0</v>
      </c>
      <c r="AE112" s="1075">
        <f t="shared" si="27"/>
        <v>0</v>
      </c>
      <c r="AF112" s="1075">
        <f t="shared" si="27"/>
        <v>0</v>
      </c>
      <c r="AG112" s="1075">
        <f t="shared" si="27"/>
        <v>0</v>
      </c>
      <c r="AH112" s="1075">
        <f t="shared" si="27"/>
        <v>0</v>
      </c>
      <c r="AI112" s="6"/>
      <c r="AJ112" s="24"/>
    </row>
    <row r="113" spans="2:36" ht="12.75" customHeight="1" x14ac:dyDescent="0.2">
      <c r="B113" s="20"/>
      <c r="C113" s="35"/>
      <c r="D113" s="175"/>
      <c r="E113" s="175"/>
      <c r="F113" s="177"/>
      <c r="G113" s="38"/>
      <c r="H113" s="327"/>
      <c r="I113" s="38"/>
      <c r="J113" s="38"/>
      <c r="K113" s="3"/>
      <c r="L113" s="36">
        <f t="shared" si="23"/>
        <v>0</v>
      </c>
      <c r="M113" s="1075">
        <f t="shared" si="17"/>
        <v>0</v>
      </c>
      <c r="N113" s="1075">
        <f t="shared" si="18"/>
        <v>0</v>
      </c>
      <c r="O113" s="933" t="str">
        <f t="shared" si="19"/>
        <v>-</v>
      </c>
      <c r="P113" s="1075">
        <f t="shared" si="20"/>
        <v>0</v>
      </c>
      <c r="Q113" s="3"/>
      <c r="R113" s="1075">
        <f t="shared" si="26"/>
        <v>0</v>
      </c>
      <c r="S113" s="1075">
        <f t="shared" si="26"/>
        <v>0</v>
      </c>
      <c r="T113" s="1075">
        <f t="shared" si="26"/>
        <v>0</v>
      </c>
      <c r="U113" s="1075">
        <f t="shared" si="26"/>
        <v>0</v>
      </c>
      <c r="V113" s="1075">
        <f t="shared" si="26"/>
        <v>0</v>
      </c>
      <c r="W113" s="1075">
        <f t="shared" si="26"/>
        <v>0</v>
      </c>
      <c r="X113" s="1075">
        <f t="shared" si="26"/>
        <v>0</v>
      </c>
      <c r="Y113" s="1075">
        <f t="shared" si="26"/>
        <v>0</v>
      </c>
      <c r="Z113" s="3"/>
      <c r="AA113" s="1075">
        <f t="shared" si="27"/>
        <v>0</v>
      </c>
      <c r="AB113" s="1075">
        <f t="shared" si="27"/>
        <v>0</v>
      </c>
      <c r="AC113" s="1075">
        <f t="shared" si="27"/>
        <v>0</v>
      </c>
      <c r="AD113" s="1075">
        <f t="shared" si="27"/>
        <v>0</v>
      </c>
      <c r="AE113" s="1075">
        <f t="shared" si="27"/>
        <v>0</v>
      </c>
      <c r="AF113" s="1075">
        <f t="shared" si="27"/>
        <v>0</v>
      </c>
      <c r="AG113" s="1075">
        <f t="shared" si="27"/>
        <v>0</v>
      </c>
      <c r="AH113" s="1075">
        <f t="shared" si="27"/>
        <v>0</v>
      </c>
      <c r="AI113" s="6"/>
      <c r="AJ113" s="24"/>
    </row>
    <row r="114" spans="2:36" ht="12.75" customHeight="1" x14ac:dyDescent="0.2">
      <c r="B114" s="20"/>
      <c r="C114" s="35"/>
      <c r="D114" s="175"/>
      <c r="E114" s="175"/>
      <c r="F114" s="177"/>
      <c r="G114" s="38"/>
      <c r="H114" s="327"/>
      <c r="I114" s="38"/>
      <c r="J114" s="38"/>
      <c r="K114" s="3"/>
      <c r="L114" s="36">
        <f t="shared" si="23"/>
        <v>0</v>
      </c>
      <c r="M114" s="1075">
        <f t="shared" si="17"/>
        <v>0</v>
      </c>
      <c r="N114" s="1075">
        <f t="shared" si="18"/>
        <v>0</v>
      </c>
      <c r="O114" s="933" t="str">
        <f t="shared" si="19"/>
        <v>-</v>
      </c>
      <c r="P114" s="1075">
        <f t="shared" si="20"/>
        <v>0</v>
      </c>
      <c r="Q114" s="3"/>
      <c r="R114" s="1075">
        <f t="shared" si="26"/>
        <v>0</v>
      </c>
      <c r="S114" s="1075">
        <f t="shared" si="26"/>
        <v>0</v>
      </c>
      <c r="T114" s="1075">
        <f t="shared" si="26"/>
        <v>0</v>
      </c>
      <c r="U114" s="1075">
        <f t="shared" si="26"/>
        <v>0</v>
      </c>
      <c r="V114" s="1075">
        <f t="shared" si="26"/>
        <v>0</v>
      </c>
      <c r="W114" s="1075">
        <f t="shared" si="26"/>
        <v>0</v>
      </c>
      <c r="X114" s="1075">
        <f t="shared" si="26"/>
        <v>0</v>
      </c>
      <c r="Y114" s="1075">
        <f t="shared" si="26"/>
        <v>0</v>
      </c>
      <c r="Z114" s="3"/>
      <c r="AA114" s="1075">
        <f t="shared" si="27"/>
        <v>0</v>
      </c>
      <c r="AB114" s="1075">
        <f t="shared" si="27"/>
        <v>0</v>
      </c>
      <c r="AC114" s="1075">
        <f t="shared" si="27"/>
        <v>0</v>
      </c>
      <c r="AD114" s="1075">
        <f t="shared" si="27"/>
        <v>0</v>
      </c>
      <c r="AE114" s="1075">
        <f t="shared" si="27"/>
        <v>0</v>
      </c>
      <c r="AF114" s="1075">
        <f t="shared" si="27"/>
        <v>0</v>
      </c>
      <c r="AG114" s="1075">
        <f t="shared" si="27"/>
        <v>0</v>
      </c>
      <c r="AH114" s="1075">
        <f t="shared" si="27"/>
        <v>0</v>
      </c>
      <c r="AI114" s="6"/>
      <c r="AJ114" s="24"/>
    </row>
    <row r="115" spans="2:36" ht="12.75" customHeight="1" x14ac:dyDescent="0.2">
      <c r="B115" s="20"/>
      <c r="C115" s="35"/>
      <c r="D115" s="175"/>
      <c r="E115" s="175"/>
      <c r="F115" s="177"/>
      <c r="G115" s="38"/>
      <c r="H115" s="327"/>
      <c r="I115" s="38"/>
      <c r="J115" s="38"/>
      <c r="K115" s="3"/>
      <c r="L115" s="36">
        <f t="shared" si="23"/>
        <v>0</v>
      </c>
      <c r="M115" s="1075">
        <f t="shared" si="17"/>
        <v>0</v>
      </c>
      <c r="N115" s="1075">
        <f t="shared" si="18"/>
        <v>0</v>
      </c>
      <c r="O115" s="933" t="str">
        <f t="shared" si="19"/>
        <v>-</v>
      </c>
      <c r="P115" s="1075">
        <f t="shared" si="20"/>
        <v>0</v>
      </c>
      <c r="Q115" s="3"/>
      <c r="R115" s="1075">
        <f t="shared" si="26"/>
        <v>0</v>
      </c>
      <c r="S115" s="1075">
        <f t="shared" si="26"/>
        <v>0</v>
      </c>
      <c r="T115" s="1075">
        <f t="shared" si="26"/>
        <v>0</v>
      </c>
      <c r="U115" s="1075">
        <f t="shared" si="26"/>
        <v>0</v>
      </c>
      <c r="V115" s="1075">
        <f t="shared" si="26"/>
        <v>0</v>
      </c>
      <c r="W115" s="1075">
        <f t="shared" si="26"/>
        <v>0</v>
      </c>
      <c r="X115" s="1075">
        <f t="shared" si="26"/>
        <v>0</v>
      </c>
      <c r="Y115" s="1075">
        <f t="shared" si="26"/>
        <v>0</v>
      </c>
      <c r="Z115" s="3"/>
      <c r="AA115" s="1075">
        <f t="shared" si="27"/>
        <v>0</v>
      </c>
      <c r="AB115" s="1075">
        <f t="shared" si="27"/>
        <v>0</v>
      </c>
      <c r="AC115" s="1075">
        <f t="shared" si="27"/>
        <v>0</v>
      </c>
      <c r="AD115" s="1075">
        <f t="shared" si="27"/>
        <v>0</v>
      </c>
      <c r="AE115" s="1075">
        <f t="shared" si="27"/>
        <v>0</v>
      </c>
      <c r="AF115" s="1075">
        <f t="shared" si="27"/>
        <v>0</v>
      </c>
      <c r="AG115" s="1075">
        <f t="shared" si="27"/>
        <v>0</v>
      </c>
      <c r="AH115" s="1075">
        <f t="shared" si="27"/>
        <v>0</v>
      </c>
      <c r="AI115" s="6"/>
      <c r="AJ115" s="24"/>
    </row>
    <row r="116" spans="2:36" ht="12.75" customHeight="1" x14ac:dyDescent="0.2">
      <c r="B116" s="20"/>
      <c r="C116" s="35"/>
      <c r="D116" s="175"/>
      <c r="E116" s="175"/>
      <c r="F116" s="177"/>
      <c r="G116" s="38"/>
      <c r="H116" s="327"/>
      <c r="I116" s="38"/>
      <c r="J116" s="38"/>
      <c r="K116" s="3"/>
      <c r="L116" s="36">
        <f t="shared" si="23"/>
        <v>0</v>
      </c>
      <c r="M116" s="1075">
        <f t="shared" si="17"/>
        <v>0</v>
      </c>
      <c r="N116" s="1075">
        <f t="shared" si="18"/>
        <v>0</v>
      </c>
      <c r="O116" s="933" t="str">
        <f t="shared" si="19"/>
        <v>-</v>
      </c>
      <c r="P116" s="1075">
        <f t="shared" si="20"/>
        <v>0</v>
      </c>
      <c r="Q116" s="3"/>
      <c r="R116" s="1075">
        <f t="shared" si="26"/>
        <v>0</v>
      </c>
      <c r="S116" s="1075">
        <f t="shared" si="26"/>
        <v>0</v>
      </c>
      <c r="T116" s="1075">
        <f t="shared" si="26"/>
        <v>0</v>
      </c>
      <c r="U116" s="1075">
        <f t="shared" si="26"/>
        <v>0</v>
      </c>
      <c r="V116" s="1075">
        <f t="shared" si="26"/>
        <v>0</v>
      </c>
      <c r="W116" s="1075">
        <f t="shared" si="26"/>
        <v>0</v>
      </c>
      <c r="X116" s="1075">
        <f t="shared" si="26"/>
        <v>0</v>
      </c>
      <c r="Y116" s="1075">
        <f t="shared" si="26"/>
        <v>0</v>
      </c>
      <c r="Z116" s="3"/>
      <c r="AA116" s="1075">
        <f t="shared" si="27"/>
        <v>0</v>
      </c>
      <c r="AB116" s="1075">
        <f t="shared" si="27"/>
        <v>0</v>
      </c>
      <c r="AC116" s="1075">
        <f t="shared" si="27"/>
        <v>0</v>
      </c>
      <c r="AD116" s="1075">
        <f t="shared" si="27"/>
        <v>0</v>
      </c>
      <c r="AE116" s="1075">
        <f t="shared" si="27"/>
        <v>0</v>
      </c>
      <c r="AF116" s="1075">
        <f t="shared" si="27"/>
        <v>0</v>
      </c>
      <c r="AG116" s="1075">
        <f t="shared" si="27"/>
        <v>0</v>
      </c>
      <c r="AH116" s="1075">
        <f t="shared" si="27"/>
        <v>0</v>
      </c>
      <c r="AI116" s="6"/>
      <c r="AJ116" s="24"/>
    </row>
    <row r="117" spans="2:36" ht="12.75" customHeight="1" x14ac:dyDescent="0.2">
      <c r="B117" s="20"/>
      <c r="C117" s="35"/>
      <c r="D117" s="175"/>
      <c r="E117" s="175"/>
      <c r="F117" s="177"/>
      <c r="G117" s="38"/>
      <c r="H117" s="327"/>
      <c r="I117" s="38"/>
      <c r="J117" s="38"/>
      <c r="K117" s="3"/>
      <c r="L117" s="36">
        <f t="shared" si="23"/>
        <v>0</v>
      </c>
      <c r="M117" s="1075">
        <f t="shared" si="17"/>
        <v>0</v>
      </c>
      <c r="N117" s="1075">
        <f t="shared" si="18"/>
        <v>0</v>
      </c>
      <c r="O117" s="933" t="str">
        <f t="shared" si="19"/>
        <v>-</v>
      </c>
      <c r="P117" s="1075">
        <f t="shared" si="20"/>
        <v>0</v>
      </c>
      <c r="Q117" s="3"/>
      <c r="R117" s="1075">
        <f t="shared" si="26"/>
        <v>0</v>
      </c>
      <c r="S117" s="1075">
        <f t="shared" si="26"/>
        <v>0</v>
      </c>
      <c r="T117" s="1075">
        <f t="shared" si="26"/>
        <v>0</v>
      </c>
      <c r="U117" s="1075">
        <f t="shared" si="26"/>
        <v>0</v>
      </c>
      <c r="V117" s="1075">
        <f t="shared" si="26"/>
        <v>0</v>
      </c>
      <c r="W117" s="1075">
        <f t="shared" si="26"/>
        <v>0</v>
      </c>
      <c r="X117" s="1075">
        <f t="shared" si="26"/>
        <v>0</v>
      </c>
      <c r="Y117" s="1075">
        <f t="shared" si="26"/>
        <v>0</v>
      </c>
      <c r="Z117" s="3"/>
      <c r="AA117" s="1075">
        <f t="shared" si="27"/>
        <v>0</v>
      </c>
      <c r="AB117" s="1075">
        <f t="shared" si="27"/>
        <v>0</v>
      </c>
      <c r="AC117" s="1075">
        <f t="shared" si="27"/>
        <v>0</v>
      </c>
      <c r="AD117" s="1075">
        <f t="shared" si="27"/>
        <v>0</v>
      </c>
      <c r="AE117" s="1075">
        <f t="shared" si="27"/>
        <v>0</v>
      </c>
      <c r="AF117" s="1075">
        <f t="shared" si="27"/>
        <v>0</v>
      </c>
      <c r="AG117" s="1075">
        <f t="shared" si="27"/>
        <v>0</v>
      </c>
      <c r="AH117" s="1075">
        <f t="shared" si="27"/>
        <v>0</v>
      </c>
      <c r="AI117" s="6"/>
      <c r="AJ117" s="24"/>
    </row>
    <row r="118" spans="2:36" ht="12.75" customHeight="1" x14ac:dyDescent="0.2">
      <c r="B118" s="20"/>
      <c r="C118" s="35"/>
      <c r="D118" s="175"/>
      <c r="E118" s="175"/>
      <c r="F118" s="177"/>
      <c r="G118" s="38"/>
      <c r="H118" s="327"/>
      <c r="I118" s="38"/>
      <c r="J118" s="38"/>
      <c r="K118" s="3"/>
      <c r="L118" s="36">
        <f t="shared" si="23"/>
        <v>0</v>
      </c>
      <c r="M118" s="1075">
        <f t="shared" si="17"/>
        <v>0</v>
      </c>
      <c r="N118" s="1075">
        <f t="shared" si="18"/>
        <v>0</v>
      </c>
      <c r="O118" s="933" t="str">
        <f t="shared" si="19"/>
        <v>-</v>
      </c>
      <c r="P118" s="1075">
        <f t="shared" si="20"/>
        <v>0</v>
      </c>
      <c r="Q118" s="3"/>
      <c r="R118" s="1075">
        <f t="shared" si="26"/>
        <v>0</v>
      </c>
      <c r="S118" s="1075">
        <f t="shared" si="26"/>
        <v>0</v>
      </c>
      <c r="T118" s="1075">
        <f t="shared" si="26"/>
        <v>0</v>
      </c>
      <c r="U118" s="1075">
        <f t="shared" si="26"/>
        <v>0</v>
      </c>
      <c r="V118" s="1075">
        <f t="shared" si="26"/>
        <v>0</v>
      </c>
      <c r="W118" s="1075">
        <f t="shared" si="26"/>
        <v>0</v>
      </c>
      <c r="X118" s="1075">
        <f t="shared" si="26"/>
        <v>0</v>
      </c>
      <c r="Y118" s="1075">
        <f t="shared" si="26"/>
        <v>0</v>
      </c>
      <c r="Z118" s="3"/>
      <c r="AA118" s="1075">
        <f t="shared" si="27"/>
        <v>0</v>
      </c>
      <c r="AB118" s="1075">
        <f t="shared" si="27"/>
        <v>0</v>
      </c>
      <c r="AC118" s="1075">
        <f t="shared" si="27"/>
        <v>0</v>
      </c>
      <c r="AD118" s="1075">
        <f t="shared" si="27"/>
        <v>0</v>
      </c>
      <c r="AE118" s="1075">
        <f t="shared" si="27"/>
        <v>0</v>
      </c>
      <c r="AF118" s="1075">
        <f t="shared" si="27"/>
        <v>0</v>
      </c>
      <c r="AG118" s="1075">
        <f t="shared" si="27"/>
        <v>0</v>
      </c>
      <c r="AH118" s="1075">
        <f t="shared" si="27"/>
        <v>0</v>
      </c>
      <c r="AI118" s="6"/>
      <c r="AJ118" s="24"/>
    </row>
    <row r="119" spans="2:36" ht="12.75" customHeight="1" x14ac:dyDescent="0.2">
      <c r="B119" s="20"/>
      <c r="C119" s="35"/>
      <c r="D119" s="175"/>
      <c r="E119" s="175"/>
      <c r="F119" s="177"/>
      <c r="G119" s="38"/>
      <c r="H119" s="327"/>
      <c r="I119" s="38"/>
      <c r="J119" s="38"/>
      <c r="K119" s="3"/>
      <c r="L119" s="36">
        <f t="shared" si="23"/>
        <v>0</v>
      </c>
      <c r="M119" s="1075">
        <f t="shared" si="17"/>
        <v>0</v>
      </c>
      <c r="N119" s="1075">
        <f t="shared" si="18"/>
        <v>0</v>
      </c>
      <c r="O119" s="933" t="str">
        <f t="shared" si="19"/>
        <v>-</v>
      </c>
      <c r="P119" s="1075">
        <f t="shared" si="20"/>
        <v>0</v>
      </c>
      <c r="Q119" s="3"/>
      <c r="R119" s="1075">
        <f t="shared" si="26"/>
        <v>0</v>
      </c>
      <c r="S119" s="1075">
        <f t="shared" si="26"/>
        <v>0</v>
      </c>
      <c r="T119" s="1075">
        <f t="shared" si="26"/>
        <v>0</v>
      </c>
      <c r="U119" s="1075">
        <f t="shared" si="26"/>
        <v>0</v>
      </c>
      <c r="V119" s="1075">
        <f t="shared" si="26"/>
        <v>0</v>
      </c>
      <c r="W119" s="1075">
        <f t="shared" si="26"/>
        <v>0</v>
      </c>
      <c r="X119" s="1075">
        <f t="shared" si="26"/>
        <v>0</v>
      </c>
      <c r="Y119" s="1075">
        <f t="shared" si="26"/>
        <v>0</v>
      </c>
      <c r="Z119" s="3"/>
      <c r="AA119" s="1075">
        <f t="shared" si="27"/>
        <v>0</v>
      </c>
      <c r="AB119" s="1075">
        <f t="shared" si="27"/>
        <v>0</v>
      </c>
      <c r="AC119" s="1075">
        <f t="shared" si="27"/>
        <v>0</v>
      </c>
      <c r="AD119" s="1075">
        <f t="shared" si="27"/>
        <v>0</v>
      </c>
      <c r="AE119" s="1075">
        <f t="shared" si="27"/>
        <v>0</v>
      </c>
      <c r="AF119" s="1075">
        <f t="shared" si="27"/>
        <v>0</v>
      </c>
      <c r="AG119" s="1075">
        <f t="shared" si="27"/>
        <v>0</v>
      </c>
      <c r="AH119" s="1075">
        <f t="shared" si="27"/>
        <v>0</v>
      </c>
      <c r="AI119" s="6"/>
      <c r="AJ119" s="24"/>
    </row>
    <row r="120" spans="2:36" ht="12.75" customHeight="1" x14ac:dyDescent="0.2">
      <c r="B120" s="20"/>
      <c r="C120" s="35"/>
      <c r="D120" s="175"/>
      <c r="E120" s="175"/>
      <c r="F120" s="177"/>
      <c r="G120" s="38"/>
      <c r="H120" s="327"/>
      <c r="I120" s="38"/>
      <c r="J120" s="38"/>
      <c r="K120" s="3"/>
      <c r="L120" s="36">
        <f t="shared" si="23"/>
        <v>0</v>
      </c>
      <c r="M120" s="1075">
        <f t="shared" si="17"/>
        <v>0</v>
      </c>
      <c r="N120" s="1075">
        <f t="shared" si="18"/>
        <v>0</v>
      </c>
      <c r="O120" s="933" t="str">
        <f t="shared" si="19"/>
        <v>-</v>
      </c>
      <c r="P120" s="1075">
        <f t="shared" si="20"/>
        <v>0</v>
      </c>
      <c r="Q120" s="3"/>
      <c r="R120" s="1075">
        <f t="shared" si="26"/>
        <v>0</v>
      </c>
      <c r="S120" s="1075">
        <f t="shared" si="26"/>
        <v>0</v>
      </c>
      <c r="T120" s="1075">
        <f t="shared" si="26"/>
        <v>0</v>
      </c>
      <c r="U120" s="1075">
        <f t="shared" si="26"/>
        <v>0</v>
      </c>
      <c r="V120" s="1075">
        <f t="shared" si="26"/>
        <v>0</v>
      </c>
      <c r="W120" s="1075">
        <f t="shared" si="26"/>
        <v>0</v>
      </c>
      <c r="X120" s="1075">
        <f t="shared" si="26"/>
        <v>0</v>
      </c>
      <c r="Y120" s="1075">
        <f t="shared" si="26"/>
        <v>0</v>
      </c>
      <c r="Z120" s="3"/>
      <c r="AA120" s="1075">
        <f t="shared" si="27"/>
        <v>0</v>
      </c>
      <c r="AB120" s="1075">
        <f t="shared" si="27"/>
        <v>0</v>
      </c>
      <c r="AC120" s="1075">
        <f t="shared" si="27"/>
        <v>0</v>
      </c>
      <c r="AD120" s="1075">
        <f t="shared" si="27"/>
        <v>0</v>
      </c>
      <c r="AE120" s="1075">
        <f t="shared" si="27"/>
        <v>0</v>
      </c>
      <c r="AF120" s="1075">
        <f t="shared" si="27"/>
        <v>0</v>
      </c>
      <c r="AG120" s="1075">
        <f t="shared" si="27"/>
        <v>0</v>
      </c>
      <c r="AH120" s="1075">
        <f t="shared" si="27"/>
        <v>0</v>
      </c>
      <c r="AI120" s="6"/>
      <c r="AJ120" s="24"/>
    </row>
    <row r="121" spans="2:36" ht="12.75" customHeight="1" x14ac:dyDescent="0.2">
      <c r="B121" s="20"/>
      <c r="C121" s="35"/>
      <c r="D121" s="175"/>
      <c r="E121" s="175"/>
      <c r="F121" s="177"/>
      <c r="G121" s="38"/>
      <c r="H121" s="327"/>
      <c r="I121" s="38"/>
      <c r="J121" s="38"/>
      <c r="K121" s="3"/>
      <c r="L121" s="36">
        <f t="shared" si="23"/>
        <v>0</v>
      </c>
      <c r="M121" s="1075">
        <f t="shared" si="17"/>
        <v>0</v>
      </c>
      <c r="N121" s="1075">
        <f t="shared" si="18"/>
        <v>0</v>
      </c>
      <c r="O121" s="933" t="str">
        <f t="shared" si="19"/>
        <v>-</v>
      </c>
      <c r="P121" s="1075">
        <f t="shared" si="20"/>
        <v>0</v>
      </c>
      <c r="Q121" s="3"/>
      <c r="R121" s="1075">
        <f t="shared" si="26"/>
        <v>0</v>
      </c>
      <c r="S121" s="1075">
        <f t="shared" si="26"/>
        <v>0</v>
      </c>
      <c r="T121" s="1075">
        <f t="shared" si="26"/>
        <v>0</v>
      </c>
      <c r="U121" s="1075">
        <f t="shared" si="26"/>
        <v>0</v>
      </c>
      <c r="V121" s="1075">
        <f t="shared" si="26"/>
        <v>0</v>
      </c>
      <c r="W121" s="1075">
        <f t="shared" si="26"/>
        <v>0</v>
      </c>
      <c r="X121" s="1075">
        <f t="shared" si="26"/>
        <v>0</v>
      </c>
      <c r="Y121" s="1075">
        <f t="shared" si="26"/>
        <v>0</v>
      </c>
      <c r="Z121" s="3"/>
      <c r="AA121" s="1075">
        <f t="shared" si="27"/>
        <v>0</v>
      </c>
      <c r="AB121" s="1075">
        <f t="shared" si="27"/>
        <v>0</v>
      </c>
      <c r="AC121" s="1075">
        <f t="shared" si="27"/>
        <v>0</v>
      </c>
      <c r="AD121" s="1075">
        <f t="shared" si="27"/>
        <v>0</v>
      </c>
      <c r="AE121" s="1075">
        <f t="shared" si="27"/>
        <v>0</v>
      </c>
      <c r="AF121" s="1075">
        <f t="shared" si="27"/>
        <v>0</v>
      </c>
      <c r="AG121" s="1075">
        <f t="shared" si="27"/>
        <v>0</v>
      </c>
      <c r="AH121" s="1075">
        <f t="shared" si="27"/>
        <v>0</v>
      </c>
      <c r="AI121" s="6"/>
      <c r="AJ121" s="24"/>
    </row>
    <row r="122" spans="2:36" ht="12.75" customHeight="1" x14ac:dyDescent="0.2">
      <c r="B122" s="20"/>
      <c r="C122" s="35"/>
      <c r="D122" s="175"/>
      <c r="E122" s="175"/>
      <c r="F122" s="177"/>
      <c r="G122" s="38"/>
      <c r="H122" s="327"/>
      <c r="I122" s="38"/>
      <c r="J122" s="38"/>
      <c r="K122" s="3"/>
      <c r="L122" s="36">
        <f t="shared" si="23"/>
        <v>0</v>
      </c>
      <c r="M122" s="1075">
        <f t="shared" si="17"/>
        <v>0</v>
      </c>
      <c r="N122" s="1075">
        <f t="shared" si="18"/>
        <v>0</v>
      </c>
      <c r="O122" s="933" t="str">
        <f t="shared" si="19"/>
        <v>-</v>
      </c>
      <c r="P122" s="1075">
        <f t="shared" si="20"/>
        <v>0</v>
      </c>
      <c r="Q122" s="3"/>
      <c r="R122" s="1075">
        <f t="shared" si="26"/>
        <v>0</v>
      </c>
      <c r="S122" s="1075">
        <f t="shared" si="26"/>
        <v>0</v>
      </c>
      <c r="T122" s="1075">
        <f t="shared" si="26"/>
        <v>0</v>
      </c>
      <c r="U122" s="1075">
        <f t="shared" si="26"/>
        <v>0</v>
      </c>
      <c r="V122" s="1075">
        <f t="shared" si="26"/>
        <v>0</v>
      </c>
      <c r="W122" s="1075">
        <f t="shared" si="26"/>
        <v>0</v>
      </c>
      <c r="X122" s="1075">
        <f t="shared" si="26"/>
        <v>0</v>
      </c>
      <c r="Y122" s="1075">
        <f t="shared" si="26"/>
        <v>0</v>
      </c>
      <c r="Z122" s="3"/>
      <c r="AA122" s="1075">
        <f t="shared" si="27"/>
        <v>0</v>
      </c>
      <c r="AB122" s="1075">
        <f t="shared" si="27"/>
        <v>0</v>
      </c>
      <c r="AC122" s="1075">
        <f t="shared" si="27"/>
        <v>0</v>
      </c>
      <c r="AD122" s="1075">
        <f t="shared" si="27"/>
        <v>0</v>
      </c>
      <c r="AE122" s="1075">
        <f t="shared" si="27"/>
        <v>0</v>
      </c>
      <c r="AF122" s="1075">
        <f t="shared" si="27"/>
        <v>0</v>
      </c>
      <c r="AG122" s="1075">
        <f t="shared" si="27"/>
        <v>0</v>
      </c>
      <c r="AH122" s="1075">
        <f t="shared" si="27"/>
        <v>0</v>
      </c>
      <c r="AI122" s="6"/>
      <c r="AJ122" s="24"/>
    </row>
    <row r="123" spans="2:36" ht="12.75" customHeight="1" x14ac:dyDescent="0.2">
      <c r="B123" s="20"/>
      <c r="C123" s="35"/>
      <c r="D123" s="175"/>
      <c r="E123" s="175"/>
      <c r="F123" s="177"/>
      <c r="G123" s="38"/>
      <c r="H123" s="327"/>
      <c r="I123" s="38"/>
      <c r="J123" s="38"/>
      <c r="K123" s="3"/>
      <c r="L123" s="36">
        <f t="shared" si="23"/>
        <v>0</v>
      </c>
      <c r="M123" s="1075">
        <f t="shared" si="17"/>
        <v>0</v>
      </c>
      <c r="N123" s="1075">
        <f t="shared" si="18"/>
        <v>0</v>
      </c>
      <c r="O123" s="933" t="str">
        <f t="shared" si="19"/>
        <v>-</v>
      </c>
      <c r="P123" s="1075">
        <f t="shared" si="20"/>
        <v>0</v>
      </c>
      <c r="Q123" s="3"/>
      <c r="R123" s="1075">
        <f t="shared" si="26"/>
        <v>0</v>
      </c>
      <c r="S123" s="1075">
        <f t="shared" si="26"/>
        <v>0</v>
      </c>
      <c r="T123" s="1075">
        <f t="shared" si="26"/>
        <v>0</v>
      </c>
      <c r="U123" s="1075">
        <f t="shared" si="26"/>
        <v>0</v>
      </c>
      <c r="V123" s="1075">
        <f t="shared" si="26"/>
        <v>0</v>
      </c>
      <c r="W123" s="1075">
        <f t="shared" si="26"/>
        <v>0</v>
      </c>
      <c r="X123" s="1075">
        <f t="shared" si="26"/>
        <v>0</v>
      </c>
      <c r="Y123" s="1075">
        <f t="shared" si="26"/>
        <v>0</v>
      </c>
      <c r="Z123" s="3"/>
      <c r="AA123" s="1075">
        <f t="shared" si="27"/>
        <v>0</v>
      </c>
      <c r="AB123" s="1075">
        <f t="shared" si="27"/>
        <v>0</v>
      </c>
      <c r="AC123" s="1075">
        <f t="shared" si="27"/>
        <v>0</v>
      </c>
      <c r="AD123" s="1075">
        <f t="shared" si="27"/>
        <v>0</v>
      </c>
      <c r="AE123" s="1075">
        <f t="shared" si="27"/>
        <v>0</v>
      </c>
      <c r="AF123" s="1075">
        <f t="shared" si="27"/>
        <v>0</v>
      </c>
      <c r="AG123" s="1075">
        <f t="shared" si="27"/>
        <v>0</v>
      </c>
      <c r="AH123" s="1075">
        <f t="shared" si="27"/>
        <v>0</v>
      </c>
      <c r="AI123" s="6"/>
      <c r="AJ123" s="24"/>
    </row>
    <row r="124" spans="2:36" ht="12.75" customHeight="1" x14ac:dyDescent="0.2">
      <c r="B124" s="20"/>
      <c r="C124" s="35"/>
      <c r="D124" s="175"/>
      <c r="E124" s="175"/>
      <c r="F124" s="177"/>
      <c r="G124" s="38"/>
      <c r="H124" s="327"/>
      <c r="I124" s="38"/>
      <c r="J124" s="38"/>
      <c r="K124" s="3"/>
      <c r="L124" s="36">
        <f t="shared" si="23"/>
        <v>0</v>
      </c>
      <c r="M124" s="1075">
        <f t="shared" si="17"/>
        <v>0</v>
      </c>
      <c r="N124" s="1075">
        <f t="shared" si="18"/>
        <v>0</v>
      </c>
      <c r="O124" s="933" t="str">
        <f t="shared" si="19"/>
        <v>-</v>
      </c>
      <c r="P124" s="1075">
        <f t="shared" si="20"/>
        <v>0</v>
      </c>
      <c r="Q124" s="3"/>
      <c r="R124" s="1075">
        <f t="shared" si="26"/>
        <v>0</v>
      </c>
      <c r="S124" s="1075">
        <f t="shared" si="26"/>
        <v>0</v>
      </c>
      <c r="T124" s="1075">
        <f t="shared" si="26"/>
        <v>0</v>
      </c>
      <c r="U124" s="1075">
        <f t="shared" si="26"/>
        <v>0</v>
      </c>
      <c r="V124" s="1075">
        <f t="shared" si="26"/>
        <v>0</v>
      </c>
      <c r="W124" s="1075">
        <f t="shared" si="26"/>
        <v>0</v>
      </c>
      <c r="X124" s="1075">
        <f t="shared" si="26"/>
        <v>0</v>
      </c>
      <c r="Y124" s="1075">
        <f t="shared" si="26"/>
        <v>0</v>
      </c>
      <c r="Z124" s="3"/>
      <c r="AA124" s="1075">
        <f t="shared" si="27"/>
        <v>0</v>
      </c>
      <c r="AB124" s="1075">
        <f t="shared" si="27"/>
        <v>0</v>
      </c>
      <c r="AC124" s="1075">
        <f t="shared" si="27"/>
        <v>0</v>
      </c>
      <c r="AD124" s="1075">
        <f t="shared" si="27"/>
        <v>0</v>
      </c>
      <c r="AE124" s="1075">
        <f t="shared" si="27"/>
        <v>0</v>
      </c>
      <c r="AF124" s="1075">
        <f t="shared" si="27"/>
        <v>0</v>
      </c>
      <c r="AG124" s="1075">
        <f t="shared" si="27"/>
        <v>0</v>
      </c>
      <c r="AH124" s="1075">
        <f t="shared" si="27"/>
        <v>0</v>
      </c>
      <c r="AI124" s="6"/>
      <c r="AJ124" s="24"/>
    </row>
    <row r="125" spans="2:36" ht="12.75" customHeight="1" x14ac:dyDescent="0.2">
      <c r="B125" s="20"/>
      <c r="C125" s="35"/>
      <c r="D125" s="175"/>
      <c r="E125" s="175"/>
      <c r="F125" s="177"/>
      <c r="G125" s="38"/>
      <c r="H125" s="327"/>
      <c r="I125" s="38"/>
      <c r="J125" s="38"/>
      <c r="K125" s="3"/>
      <c r="L125" s="36">
        <f t="shared" si="23"/>
        <v>0</v>
      </c>
      <c r="M125" s="1075">
        <f t="shared" si="17"/>
        <v>0</v>
      </c>
      <c r="N125" s="1075">
        <f t="shared" si="18"/>
        <v>0</v>
      </c>
      <c r="O125" s="933" t="str">
        <f t="shared" si="19"/>
        <v>-</v>
      </c>
      <c r="P125" s="1075">
        <f t="shared" si="20"/>
        <v>0</v>
      </c>
      <c r="Q125" s="3"/>
      <c r="R125" s="1075">
        <f t="shared" si="26"/>
        <v>0</v>
      </c>
      <c r="S125" s="1075">
        <f t="shared" si="26"/>
        <v>0</v>
      </c>
      <c r="T125" s="1075">
        <f t="shared" si="26"/>
        <v>0</v>
      </c>
      <c r="U125" s="1075">
        <f t="shared" si="26"/>
        <v>0</v>
      </c>
      <c r="V125" s="1075">
        <f t="shared" si="26"/>
        <v>0</v>
      </c>
      <c r="W125" s="1075">
        <f t="shared" si="26"/>
        <v>0</v>
      </c>
      <c r="X125" s="1075">
        <f t="shared" si="26"/>
        <v>0</v>
      </c>
      <c r="Y125" s="1075">
        <f t="shared" si="26"/>
        <v>0</v>
      </c>
      <c r="Z125" s="3"/>
      <c r="AA125" s="1075">
        <f t="shared" si="27"/>
        <v>0</v>
      </c>
      <c r="AB125" s="1075">
        <f t="shared" si="27"/>
        <v>0</v>
      </c>
      <c r="AC125" s="1075">
        <f t="shared" si="27"/>
        <v>0</v>
      </c>
      <c r="AD125" s="1075">
        <f t="shared" si="27"/>
        <v>0</v>
      </c>
      <c r="AE125" s="1075">
        <f t="shared" si="27"/>
        <v>0</v>
      </c>
      <c r="AF125" s="1075">
        <f t="shared" si="27"/>
        <v>0</v>
      </c>
      <c r="AG125" s="1075">
        <f t="shared" si="27"/>
        <v>0</v>
      </c>
      <c r="AH125" s="1075">
        <f t="shared" si="27"/>
        <v>0</v>
      </c>
      <c r="AI125" s="6"/>
      <c r="AJ125" s="24"/>
    </row>
    <row r="126" spans="2:36" ht="12.75" customHeight="1" x14ac:dyDescent="0.2">
      <c r="B126" s="20"/>
      <c r="C126" s="35"/>
      <c r="D126" s="175"/>
      <c r="E126" s="175"/>
      <c r="F126" s="177"/>
      <c r="G126" s="38"/>
      <c r="H126" s="327"/>
      <c r="I126" s="38"/>
      <c r="J126" s="38"/>
      <c r="K126" s="3"/>
      <c r="L126" s="36">
        <f t="shared" si="23"/>
        <v>0</v>
      </c>
      <c r="M126" s="1075">
        <f t="shared" si="17"/>
        <v>0</v>
      </c>
      <c r="N126" s="1075">
        <f t="shared" si="18"/>
        <v>0</v>
      </c>
      <c r="O126" s="933" t="str">
        <f t="shared" si="19"/>
        <v>-</v>
      </c>
      <c r="P126" s="1075">
        <f t="shared" si="20"/>
        <v>0</v>
      </c>
      <c r="Q126" s="3"/>
      <c r="R126" s="1075">
        <f t="shared" ref="R126:Y141" si="28">(IF(R$8&lt;$I126,0,IF($O126&lt;=R$8-1,0,$N126)))</f>
        <v>0</v>
      </c>
      <c r="S126" s="1075">
        <f t="shared" si="28"/>
        <v>0</v>
      </c>
      <c r="T126" s="1075">
        <f t="shared" si="28"/>
        <v>0</v>
      </c>
      <c r="U126" s="1075">
        <f t="shared" si="28"/>
        <v>0</v>
      </c>
      <c r="V126" s="1075">
        <f t="shared" si="28"/>
        <v>0</v>
      </c>
      <c r="W126" s="1075">
        <f t="shared" si="28"/>
        <v>0</v>
      </c>
      <c r="X126" s="1075">
        <f t="shared" si="28"/>
        <v>0</v>
      </c>
      <c r="Y126" s="1075">
        <f t="shared" si="28"/>
        <v>0</v>
      </c>
      <c r="Z126" s="3"/>
      <c r="AA126" s="1075">
        <f t="shared" ref="AA126:AH141" si="29">IF(AA$8=$I126,($G126*$H126),0)</f>
        <v>0</v>
      </c>
      <c r="AB126" s="1075">
        <f t="shared" si="29"/>
        <v>0</v>
      </c>
      <c r="AC126" s="1075">
        <f t="shared" si="29"/>
        <v>0</v>
      </c>
      <c r="AD126" s="1075">
        <f t="shared" si="29"/>
        <v>0</v>
      </c>
      <c r="AE126" s="1075">
        <f t="shared" si="29"/>
        <v>0</v>
      </c>
      <c r="AF126" s="1075">
        <f t="shared" si="29"/>
        <v>0</v>
      </c>
      <c r="AG126" s="1075">
        <f t="shared" si="29"/>
        <v>0</v>
      </c>
      <c r="AH126" s="1075">
        <f t="shared" si="29"/>
        <v>0</v>
      </c>
      <c r="AI126" s="6"/>
      <c r="AJ126" s="24"/>
    </row>
    <row r="127" spans="2:36" ht="12.75" customHeight="1" x14ac:dyDescent="0.2">
      <c r="B127" s="20"/>
      <c r="C127" s="35"/>
      <c r="D127" s="175"/>
      <c r="E127" s="175"/>
      <c r="F127" s="177"/>
      <c r="G127" s="38"/>
      <c r="H127" s="327"/>
      <c r="I127" s="38"/>
      <c r="J127" s="38"/>
      <c r="K127" s="3"/>
      <c r="L127" s="36">
        <f t="shared" si="23"/>
        <v>0</v>
      </c>
      <c r="M127" s="1075">
        <f t="shared" si="17"/>
        <v>0</v>
      </c>
      <c r="N127" s="1075">
        <f t="shared" si="18"/>
        <v>0</v>
      </c>
      <c r="O127" s="933" t="str">
        <f t="shared" si="19"/>
        <v>-</v>
      </c>
      <c r="P127" s="1075">
        <f t="shared" si="20"/>
        <v>0</v>
      </c>
      <c r="Q127" s="3"/>
      <c r="R127" s="1075">
        <f t="shared" si="28"/>
        <v>0</v>
      </c>
      <c r="S127" s="1075">
        <f t="shared" si="28"/>
        <v>0</v>
      </c>
      <c r="T127" s="1075">
        <f t="shared" si="28"/>
        <v>0</v>
      </c>
      <c r="U127" s="1075">
        <f t="shared" si="28"/>
        <v>0</v>
      </c>
      <c r="V127" s="1075">
        <f t="shared" si="28"/>
        <v>0</v>
      </c>
      <c r="W127" s="1075">
        <f t="shared" si="28"/>
        <v>0</v>
      </c>
      <c r="X127" s="1075">
        <f t="shared" si="28"/>
        <v>0</v>
      </c>
      <c r="Y127" s="1075">
        <f t="shared" si="28"/>
        <v>0</v>
      </c>
      <c r="Z127" s="3"/>
      <c r="AA127" s="1075">
        <f t="shared" si="29"/>
        <v>0</v>
      </c>
      <c r="AB127" s="1075">
        <f t="shared" si="29"/>
        <v>0</v>
      </c>
      <c r="AC127" s="1075">
        <f t="shared" si="29"/>
        <v>0</v>
      </c>
      <c r="AD127" s="1075">
        <f t="shared" si="29"/>
        <v>0</v>
      </c>
      <c r="AE127" s="1075">
        <f t="shared" si="29"/>
        <v>0</v>
      </c>
      <c r="AF127" s="1075">
        <f t="shared" si="29"/>
        <v>0</v>
      </c>
      <c r="AG127" s="1075">
        <f t="shared" si="29"/>
        <v>0</v>
      </c>
      <c r="AH127" s="1075">
        <f t="shared" si="29"/>
        <v>0</v>
      </c>
      <c r="AI127" s="6"/>
      <c r="AJ127" s="24"/>
    </row>
    <row r="128" spans="2:36" ht="12.75" customHeight="1" x14ac:dyDescent="0.2">
      <c r="B128" s="20"/>
      <c r="C128" s="35"/>
      <c r="D128" s="175"/>
      <c r="E128" s="175"/>
      <c r="F128" s="177"/>
      <c r="G128" s="38"/>
      <c r="H128" s="327"/>
      <c r="I128" s="38"/>
      <c r="J128" s="38"/>
      <c r="K128" s="3"/>
      <c r="L128" s="36">
        <f t="shared" si="23"/>
        <v>0</v>
      </c>
      <c r="M128" s="1075">
        <f t="shared" si="17"/>
        <v>0</v>
      </c>
      <c r="N128" s="1075">
        <f t="shared" si="18"/>
        <v>0</v>
      </c>
      <c r="O128" s="933" t="str">
        <f t="shared" si="19"/>
        <v>-</v>
      </c>
      <c r="P128" s="1075">
        <f t="shared" si="20"/>
        <v>0</v>
      </c>
      <c r="Q128" s="3"/>
      <c r="R128" s="1075">
        <f t="shared" si="28"/>
        <v>0</v>
      </c>
      <c r="S128" s="1075">
        <f t="shared" si="28"/>
        <v>0</v>
      </c>
      <c r="T128" s="1075">
        <f t="shared" si="28"/>
        <v>0</v>
      </c>
      <c r="U128" s="1075">
        <f t="shared" si="28"/>
        <v>0</v>
      </c>
      <c r="V128" s="1075">
        <f t="shared" si="28"/>
        <v>0</v>
      </c>
      <c r="W128" s="1075">
        <f t="shared" si="28"/>
        <v>0</v>
      </c>
      <c r="X128" s="1075">
        <f t="shared" si="28"/>
        <v>0</v>
      </c>
      <c r="Y128" s="1075">
        <f t="shared" si="28"/>
        <v>0</v>
      </c>
      <c r="Z128" s="3"/>
      <c r="AA128" s="1075">
        <f t="shared" si="29"/>
        <v>0</v>
      </c>
      <c r="AB128" s="1075">
        <f t="shared" si="29"/>
        <v>0</v>
      </c>
      <c r="AC128" s="1075">
        <f t="shared" si="29"/>
        <v>0</v>
      </c>
      <c r="AD128" s="1075">
        <f t="shared" si="29"/>
        <v>0</v>
      </c>
      <c r="AE128" s="1075">
        <f t="shared" si="29"/>
        <v>0</v>
      </c>
      <c r="AF128" s="1075">
        <f t="shared" si="29"/>
        <v>0</v>
      </c>
      <c r="AG128" s="1075">
        <f t="shared" si="29"/>
        <v>0</v>
      </c>
      <c r="AH128" s="1075">
        <f t="shared" si="29"/>
        <v>0</v>
      </c>
      <c r="AI128" s="6"/>
      <c r="AJ128" s="24"/>
    </row>
    <row r="129" spans="2:36" ht="12.75" customHeight="1" x14ac:dyDescent="0.2">
      <c r="B129" s="20"/>
      <c r="C129" s="35"/>
      <c r="D129" s="175"/>
      <c r="E129" s="175"/>
      <c r="F129" s="177"/>
      <c r="G129" s="38"/>
      <c r="H129" s="327"/>
      <c r="I129" s="38"/>
      <c r="J129" s="38"/>
      <c r="K129" s="3"/>
      <c r="L129" s="36">
        <f t="shared" si="23"/>
        <v>0</v>
      </c>
      <c r="M129" s="1075">
        <f t="shared" si="17"/>
        <v>0</v>
      </c>
      <c r="N129" s="1075">
        <f t="shared" si="18"/>
        <v>0</v>
      </c>
      <c r="O129" s="933" t="str">
        <f t="shared" si="19"/>
        <v>-</v>
      </c>
      <c r="P129" s="1075">
        <f t="shared" si="20"/>
        <v>0</v>
      </c>
      <c r="Q129" s="3"/>
      <c r="R129" s="1075">
        <f t="shared" si="28"/>
        <v>0</v>
      </c>
      <c r="S129" s="1075">
        <f t="shared" si="28"/>
        <v>0</v>
      </c>
      <c r="T129" s="1075">
        <f t="shared" si="28"/>
        <v>0</v>
      </c>
      <c r="U129" s="1075">
        <f t="shared" si="28"/>
        <v>0</v>
      </c>
      <c r="V129" s="1075">
        <f t="shared" si="28"/>
        <v>0</v>
      </c>
      <c r="W129" s="1075">
        <f t="shared" si="28"/>
        <v>0</v>
      </c>
      <c r="X129" s="1075">
        <f t="shared" si="28"/>
        <v>0</v>
      </c>
      <c r="Y129" s="1075">
        <f t="shared" si="28"/>
        <v>0</v>
      </c>
      <c r="Z129" s="3"/>
      <c r="AA129" s="1075">
        <f t="shared" si="29"/>
        <v>0</v>
      </c>
      <c r="AB129" s="1075">
        <f t="shared" si="29"/>
        <v>0</v>
      </c>
      <c r="AC129" s="1075">
        <f t="shared" si="29"/>
        <v>0</v>
      </c>
      <c r="AD129" s="1075">
        <f t="shared" si="29"/>
        <v>0</v>
      </c>
      <c r="AE129" s="1075">
        <f t="shared" si="29"/>
        <v>0</v>
      </c>
      <c r="AF129" s="1075">
        <f t="shared" si="29"/>
        <v>0</v>
      </c>
      <c r="AG129" s="1075">
        <f t="shared" si="29"/>
        <v>0</v>
      </c>
      <c r="AH129" s="1075">
        <f t="shared" si="29"/>
        <v>0</v>
      </c>
      <c r="AI129" s="6"/>
      <c r="AJ129" s="24"/>
    </row>
    <row r="130" spans="2:36" ht="12.75" customHeight="1" x14ac:dyDescent="0.2">
      <c r="B130" s="20"/>
      <c r="C130" s="35"/>
      <c r="D130" s="175"/>
      <c r="E130" s="175"/>
      <c r="F130" s="177"/>
      <c r="G130" s="38"/>
      <c r="H130" s="327"/>
      <c r="I130" s="38"/>
      <c r="J130" s="38"/>
      <c r="K130" s="3"/>
      <c r="L130" s="36">
        <f t="shared" si="23"/>
        <v>0</v>
      </c>
      <c r="M130" s="1075">
        <f t="shared" si="17"/>
        <v>0</v>
      </c>
      <c r="N130" s="1075">
        <f t="shared" si="18"/>
        <v>0</v>
      </c>
      <c r="O130" s="933" t="str">
        <f t="shared" si="19"/>
        <v>-</v>
      </c>
      <c r="P130" s="1075">
        <f t="shared" si="20"/>
        <v>0</v>
      </c>
      <c r="Q130" s="3"/>
      <c r="R130" s="1075">
        <f t="shared" si="28"/>
        <v>0</v>
      </c>
      <c r="S130" s="1075">
        <f t="shared" si="28"/>
        <v>0</v>
      </c>
      <c r="T130" s="1075">
        <f t="shared" si="28"/>
        <v>0</v>
      </c>
      <c r="U130" s="1075">
        <f t="shared" si="28"/>
        <v>0</v>
      </c>
      <c r="V130" s="1075">
        <f t="shared" si="28"/>
        <v>0</v>
      </c>
      <c r="W130" s="1075">
        <f t="shared" si="28"/>
        <v>0</v>
      </c>
      <c r="X130" s="1075">
        <f t="shared" si="28"/>
        <v>0</v>
      </c>
      <c r="Y130" s="1075">
        <f t="shared" si="28"/>
        <v>0</v>
      </c>
      <c r="Z130" s="3"/>
      <c r="AA130" s="1075">
        <f t="shared" si="29"/>
        <v>0</v>
      </c>
      <c r="AB130" s="1075">
        <f t="shared" si="29"/>
        <v>0</v>
      </c>
      <c r="AC130" s="1075">
        <f t="shared" si="29"/>
        <v>0</v>
      </c>
      <c r="AD130" s="1075">
        <f t="shared" si="29"/>
        <v>0</v>
      </c>
      <c r="AE130" s="1075">
        <f t="shared" si="29"/>
        <v>0</v>
      </c>
      <c r="AF130" s="1075">
        <f t="shared" si="29"/>
        <v>0</v>
      </c>
      <c r="AG130" s="1075">
        <f t="shared" si="29"/>
        <v>0</v>
      </c>
      <c r="AH130" s="1075">
        <f t="shared" si="29"/>
        <v>0</v>
      </c>
      <c r="AI130" s="6"/>
      <c r="AJ130" s="24"/>
    </row>
    <row r="131" spans="2:36" ht="12.75" customHeight="1" x14ac:dyDescent="0.2">
      <c r="B131" s="20"/>
      <c r="C131" s="35"/>
      <c r="D131" s="175"/>
      <c r="E131" s="175"/>
      <c r="F131" s="177"/>
      <c r="G131" s="38"/>
      <c r="H131" s="327"/>
      <c r="I131" s="38"/>
      <c r="J131" s="38"/>
      <c r="K131" s="3"/>
      <c r="L131" s="36">
        <f t="shared" si="23"/>
        <v>0</v>
      </c>
      <c r="M131" s="1075">
        <f t="shared" si="17"/>
        <v>0</v>
      </c>
      <c r="N131" s="1075">
        <f t="shared" si="18"/>
        <v>0</v>
      </c>
      <c r="O131" s="933" t="str">
        <f t="shared" si="19"/>
        <v>-</v>
      </c>
      <c r="P131" s="1075">
        <f t="shared" si="20"/>
        <v>0</v>
      </c>
      <c r="Q131" s="3"/>
      <c r="R131" s="1075">
        <f t="shared" si="28"/>
        <v>0</v>
      </c>
      <c r="S131" s="1075">
        <f t="shared" si="28"/>
        <v>0</v>
      </c>
      <c r="T131" s="1075">
        <f t="shared" si="28"/>
        <v>0</v>
      </c>
      <c r="U131" s="1075">
        <f t="shared" si="28"/>
        <v>0</v>
      </c>
      <c r="V131" s="1075">
        <f t="shared" si="28"/>
        <v>0</v>
      </c>
      <c r="W131" s="1075">
        <f t="shared" si="28"/>
        <v>0</v>
      </c>
      <c r="X131" s="1075">
        <f t="shared" si="28"/>
        <v>0</v>
      </c>
      <c r="Y131" s="1075">
        <f t="shared" si="28"/>
        <v>0</v>
      </c>
      <c r="Z131" s="3"/>
      <c r="AA131" s="1075">
        <f t="shared" si="29"/>
        <v>0</v>
      </c>
      <c r="AB131" s="1075">
        <f t="shared" si="29"/>
        <v>0</v>
      </c>
      <c r="AC131" s="1075">
        <f t="shared" si="29"/>
        <v>0</v>
      </c>
      <c r="AD131" s="1075">
        <f t="shared" si="29"/>
        <v>0</v>
      </c>
      <c r="AE131" s="1075">
        <f t="shared" si="29"/>
        <v>0</v>
      </c>
      <c r="AF131" s="1075">
        <f t="shared" si="29"/>
        <v>0</v>
      </c>
      <c r="AG131" s="1075">
        <f t="shared" si="29"/>
        <v>0</v>
      </c>
      <c r="AH131" s="1075">
        <f t="shared" si="29"/>
        <v>0</v>
      </c>
      <c r="AI131" s="6"/>
      <c r="AJ131" s="24"/>
    </row>
    <row r="132" spans="2:36" ht="12.75" customHeight="1" x14ac:dyDescent="0.2">
      <c r="B132" s="20"/>
      <c r="C132" s="35"/>
      <c r="D132" s="175"/>
      <c r="E132" s="175"/>
      <c r="F132" s="177"/>
      <c r="G132" s="38"/>
      <c r="H132" s="327"/>
      <c r="I132" s="38"/>
      <c r="J132" s="38"/>
      <c r="K132" s="3"/>
      <c r="L132" s="36">
        <f t="shared" si="23"/>
        <v>0</v>
      </c>
      <c r="M132" s="1075">
        <f t="shared" si="17"/>
        <v>0</v>
      </c>
      <c r="N132" s="1075">
        <f t="shared" si="18"/>
        <v>0</v>
      </c>
      <c r="O132" s="933" t="str">
        <f t="shared" si="19"/>
        <v>-</v>
      </c>
      <c r="P132" s="1075">
        <f t="shared" si="20"/>
        <v>0</v>
      </c>
      <c r="Q132" s="3"/>
      <c r="R132" s="1075">
        <f t="shared" si="28"/>
        <v>0</v>
      </c>
      <c r="S132" s="1075">
        <f t="shared" si="28"/>
        <v>0</v>
      </c>
      <c r="T132" s="1075">
        <f t="shared" si="28"/>
        <v>0</v>
      </c>
      <c r="U132" s="1075">
        <f t="shared" si="28"/>
        <v>0</v>
      </c>
      <c r="V132" s="1075">
        <f t="shared" si="28"/>
        <v>0</v>
      </c>
      <c r="W132" s="1075">
        <f t="shared" si="28"/>
        <v>0</v>
      </c>
      <c r="X132" s="1075">
        <f t="shared" si="28"/>
        <v>0</v>
      </c>
      <c r="Y132" s="1075">
        <f t="shared" si="28"/>
        <v>0</v>
      </c>
      <c r="Z132" s="3"/>
      <c r="AA132" s="1075">
        <f t="shared" si="29"/>
        <v>0</v>
      </c>
      <c r="AB132" s="1075">
        <f t="shared" si="29"/>
        <v>0</v>
      </c>
      <c r="AC132" s="1075">
        <f t="shared" si="29"/>
        <v>0</v>
      </c>
      <c r="AD132" s="1075">
        <f t="shared" si="29"/>
        <v>0</v>
      </c>
      <c r="AE132" s="1075">
        <f t="shared" si="29"/>
        <v>0</v>
      </c>
      <c r="AF132" s="1075">
        <f t="shared" si="29"/>
        <v>0</v>
      </c>
      <c r="AG132" s="1075">
        <f t="shared" si="29"/>
        <v>0</v>
      </c>
      <c r="AH132" s="1075">
        <f t="shared" si="29"/>
        <v>0</v>
      </c>
      <c r="AI132" s="6"/>
      <c r="AJ132" s="24"/>
    </row>
    <row r="133" spans="2:36" ht="12.75" customHeight="1" x14ac:dyDescent="0.2">
      <c r="B133" s="20"/>
      <c r="C133" s="35"/>
      <c r="D133" s="175"/>
      <c r="E133" s="175"/>
      <c r="F133" s="177"/>
      <c r="G133" s="38"/>
      <c r="H133" s="327"/>
      <c r="I133" s="38"/>
      <c r="J133" s="38"/>
      <c r="K133" s="3"/>
      <c r="L133" s="36">
        <f t="shared" si="23"/>
        <v>0</v>
      </c>
      <c r="M133" s="1075">
        <f t="shared" si="17"/>
        <v>0</v>
      </c>
      <c r="N133" s="1075">
        <f t="shared" si="18"/>
        <v>0</v>
      </c>
      <c r="O133" s="933" t="str">
        <f t="shared" si="19"/>
        <v>-</v>
      </c>
      <c r="P133" s="1075">
        <f t="shared" si="20"/>
        <v>0</v>
      </c>
      <c r="Q133" s="3"/>
      <c r="R133" s="1075">
        <f t="shared" si="28"/>
        <v>0</v>
      </c>
      <c r="S133" s="1075">
        <f t="shared" si="28"/>
        <v>0</v>
      </c>
      <c r="T133" s="1075">
        <f t="shared" si="28"/>
        <v>0</v>
      </c>
      <c r="U133" s="1075">
        <f t="shared" si="28"/>
        <v>0</v>
      </c>
      <c r="V133" s="1075">
        <f t="shared" si="28"/>
        <v>0</v>
      </c>
      <c r="W133" s="1075">
        <f t="shared" si="28"/>
        <v>0</v>
      </c>
      <c r="X133" s="1075">
        <f t="shared" si="28"/>
        <v>0</v>
      </c>
      <c r="Y133" s="1075">
        <f t="shared" si="28"/>
        <v>0</v>
      </c>
      <c r="Z133" s="3"/>
      <c r="AA133" s="1075">
        <f t="shared" si="29"/>
        <v>0</v>
      </c>
      <c r="AB133" s="1075">
        <f t="shared" si="29"/>
        <v>0</v>
      </c>
      <c r="AC133" s="1075">
        <f t="shared" si="29"/>
        <v>0</v>
      </c>
      <c r="AD133" s="1075">
        <f t="shared" si="29"/>
        <v>0</v>
      </c>
      <c r="AE133" s="1075">
        <f t="shared" si="29"/>
        <v>0</v>
      </c>
      <c r="AF133" s="1075">
        <f t="shared" si="29"/>
        <v>0</v>
      </c>
      <c r="AG133" s="1075">
        <f t="shared" si="29"/>
        <v>0</v>
      </c>
      <c r="AH133" s="1075">
        <f t="shared" si="29"/>
        <v>0</v>
      </c>
      <c r="AI133" s="6"/>
      <c r="AJ133" s="24"/>
    </row>
    <row r="134" spans="2:36" ht="12.75" customHeight="1" x14ac:dyDescent="0.2">
      <c r="B134" s="20"/>
      <c r="C134" s="35"/>
      <c r="D134" s="175"/>
      <c r="E134" s="175"/>
      <c r="F134" s="177"/>
      <c r="G134" s="38"/>
      <c r="H134" s="327"/>
      <c r="I134" s="38"/>
      <c r="J134" s="38"/>
      <c r="K134" s="3"/>
      <c r="L134" s="36">
        <f t="shared" si="23"/>
        <v>0</v>
      </c>
      <c r="M134" s="1075">
        <f t="shared" si="17"/>
        <v>0</v>
      </c>
      <c r="N134" s="1075">
        <f t="shared" si="18"/>
        <v>0</v>
      </c>
      <c r="O134" s="933" t="str">
        <f t="shared" si="19"/>
        <v>-</v>
      </c>
      <c r="P134" s="1075">
        <f t="shared" si="20"/>
        <v>0</v>
      </c>
      <c r="Q134" s="3"/>
      <c r="R134" s="1075">
        <f t="shared" si="28"/>
        <v>0</v>
      </c>
      <c r="S134" s="1075">
        <f t="shared" si="28"/>
        <v>0</v>
      </c>
      <c r="T134" s="1075">
        <f t="shared" si="28"/>
        <v>0</v>
      </c>
      <c r="U134" s="1075">
        <f t="shared" si="28"/>
        <v>0</v>
      </c>
      <c r="V134" s="1075">
        <f t="shared" si="28"/>
        <v>0</v>
      </c>
      <c r="W134" s="1075">
        <f t="shared" si="28"/>
        <v>0</v>
      </c>
      <c r="X134" s="1075">
        <f t="shared" si="28"/>
        <v>0</v>
      </c>
      <c r="Y134" s="1075">
        <f t="shared" si="28"/>
        <v>0</v>
      </c>
      <c r="Z134" s="3"/>
      <c r="AA134" s="1075">
        <f t="shared" si="29"/>
        <v>0</v>
      </c>
      <c r="AB134" s="1075">
        <f t="shared" si="29"/>
        <v>0</v>
      </c>
      <c r="AC134" s="1075">
        <f t="shared" si="29"/>
        <v>0</v>
      </c>
      <c r="AD134" s="1075">
        <f t="shared" si="29"/>
        <v>0</v>
      </c>
      <c r="AE134" s="1075">
        <f t="shared" si="29"/>
        <v>0</v>
      </c>
      <c r="AF134" s="1075">
        <f t="shared" si="29"/>
        <v>0</v>
      </c>
      <c r="AG134" s="1075">
        <f t="shared" si="29"/>
        <v>0</v>
      </c>
      <c r="AH134" s="1075">
        <f t="shared" si="29"/>
        <v>0</v>
      </c>
      <c r="AI134" s="6"/>
      <c r="AJ134" s="24"/>
    </row>
    <row r="135" spans="2:36" ht="12.75" customHeight="1" x14ac:dyDescent="0.2">
      <c r="B135" s="20"/>
      <c r="C135" s="35"/>
      <c r="D135" s="175"/>
      <c r="E135" s="175"/>
      <c r="F135" s="177"/>
      <c r="G135" s="38"/>
      <c r="H135" s="327"/>
      <c r="I135" s="38"/>
      <c r="J135" s="38"/>
      <c r="K135" s="3"/>
      <c r="L135" s="36">
        <f t="shared" si="23"/>
        <v>0</v>
      </c>
      <c r="M135" s="1075">
        <f t="shared" si="17"/>
        <v>0</v>
      </c>
      <c r="N135" s="1075">
        <f t="shared" si="18"/>
        <v>0</v>
      </c>
      <c r="O135" s="933" t="str">
        <f t="shared" si="19"/>
        <v>-</v>
      </c>
      <c r="P135" s="1075">
        <f t="shared" si="20"/>
        <v>0</v>
      </c>
      <c r="Q135" s="3"/>
      <c r="R135" s="1075">
        <f t="shared" si="28"/>
        <v>0</v>
      </c>
      <c r="S135" s="1075">
        <f t="shared" si="28"/>
        <v>0</v>
      </c>
      <c r="T135" s="1075">
        <f t="shared" si="28"/>
        <v>0</v>
      </c>
      <c r="U135" s="1075">
        <f t="shared" si="28"/>
        <v>0</v>
      </c>
      <c r="V135" s="1075">
        <f t="shared" si="28"/>
        <v>0</v>
      </c>
      <c r="W135" s="1075">
        <f t="shared" si="28"/>
        <v>0</v>
      </c>
      <c r="X135" s="1075">
        <f t="shared" si="28"/>
        <v>0</v>
      </c>
      <c r="Y135" s="1075">
        <f t="shared" si="28"/>
        <v>0</v>
      </c>
      <c r="Z135" s="3"/>
      <c r="AA135" s="1075">
        <f t="shared" si="29"/>
        <v>0</v>
      </c>
      <c r="AB135" s="1075">
        <f t="shared" si="29"/>
        <v>0</v>
      </c>
      <c r="AC135" s="1075">
        <f t="shared" si="29"/>
        <v>0</v>
      </c>
      <c r="AD135" s="1075">
        <f t="shared" si="29"/>
        <v>0</v>
      </c>
      <c r="AE135" s="1075">
        <f t="shared" si="29"/>
        <v>0</v>
      </c>
      <c r="AF135" s="1075">
        <f t="shared" si="29"/>
        <v>0</v>
      </c>
      <c r="AG135" s="1075">
        <f t="shared" si="29"/>
        <v>0</v>
      </c>
      <c r="AH135" s="1075">
        <f t="shared" si="29"/>
        <v>0</v>
      </c>
      <c r="AI135" s="6"/>
      <c r="AJ135" s="24"/>
    </row>
    <row r="136" spans="2:36" ht="12.75" customHeight="1" x14ac:dyDescent="0.2">
      <c r="B136" s="20"/>
      <c r="C136" s="35"/>
      <c r="D136" s="175"/>
      <c r="E136" s="175"/>
      <c r="F136" s="177"/>
      <c r="G136" s="38"/>
      <c r="H136" s="327"/>
      <c r="I136" s="38"/>
      <c r="J136" s="38"/>
      <c r="K136" s="3"/>
      <c r="L136" s="36">
        <f t="shared" si="23"/>
        <v>0</v>
      </c>
      <c r="M136" s="1075">
        <f t="shared" si="17"/>
        <v>0</v>
      </c>
      <c r="N136" s="1075">
        <f t="shared" si="18"/>
        <v>0</v>
      </c>
      <c r="O136" s="933" t="str">
        <f t="shared" si="19"/>
        <v>-</v>
      </c>
      <c r="P136" s="1075">
        <f t="shared" si="20"/>
        <v>0</v>
      </c>
      <c r="Q136" s="3"/>
      <c r="R136" s="1075">
        <f t="shared" si="28"/>
        <v>0</v>
      </c>
      <c r="S136" s="1075">
        <f t="shared" si="28"/>
        <v>0</v>
      </c>
      <c r="T136" s="1075">
        <f t="shared" si="28"/>
        <v>0</v>
      </c>
      <c r="U136" s="1075">
        <f t="shared" si="28"/>
        <v>0</v>
      </c>
      <c r="V136" s="1075">
        <f t="shared" si="28"/>
        <v>0</v>
      </c>
      <c r="W136" s="1075">
        <f t="shared" si="28"/>
        <v>0</v>
      </c>
      <c r="X136" s="1075">
        <f t="shared" si="28"/>
        <v>0</v>
      </c>
      <c r="Y136" s="1075">
        <f t="shared" si="28"/>
        <v>0</v>
      </c>
      <c r="Z136" s="3"/>
      <c r="AA136" s="1075">
        <f t="shared" si="29"/>
        <v>0</v>
      </c>
      <c r="AB136" s="1075">
        <f t="shared" si="29"/>
        <v>0</v>
      </c>
      <c r="AC136" s="1075">
        <f t="shared" si="29"/>
        <v>0</v>
      </c>
      <c r="AD136" s="1075">
        <f t="shared" si="29"/>
        <v>0</v>
      </c>
      <c r="AE136" s="1075">
        <f t="shared" si="29"/>
        <v>0</v>
      </c>
      <c r="AF136" s="1075">
        <f t="shared" si="29"/>
        <v>0</v>
      </c>
      <c r="AG136" s="1075">
        <f t="shared" si="29"/>
        <v>0</v>
      </c>
      <c r="AH136" s="1075">
        <f t="shared" si="29"/>
        <v>0</v>
      </c>
      <c r="AI136" s="6"/>
      <c r="AJ136" s="24"/>
    </row>
    <row r="137" spans="2:36" ht="12.75" customHeight="1" x14ac:dyDescent="0.2">
      <c r="B137" s="20"/>
      <c r="C137" s="35"/>
      <c r="D137" s="175"/>
      <c r="E137" s="175"/>
      <c r="F137" s="177"/>
      <c r="G137" s="38"/>
      <c r="H137" s="327"/>
      <c r="I137" s="38"/>
      <c r="J137" s="38"/>
      <c r="K137" s="3"/>
      <c r="L137" s="36">
        <f t="shared" si="23"/>
        <v>0</v>
      </c>
      <c r="M137" s="1075">
        <f t="shared" si="17"/>
        <v>0</v>
      </c>
      <c r="N137" s="1075">
        <f t="shared" si="18"/>
        <v>0</v>
      </c>
      <c r="O137" s="933" t="str">
        <f t="shared" si="19"/>
        <v>-</v>
      </c>
      <c r="P137" s="1075">
        <f t="shared" si="20"/>
        <v>0</v>
      </c>
      <c r="Q137" s="3"/>
      <c r="R137" s="1075">
        <f t="shared" si="28"/>
        <v>0</v>
      </c>
      <c r="S137" s="1075">
        <f t="shared" si="28"/>
        <v>0</v>
      </c>
      <c r="T137" s="1075">
        <f t="shared" si="28"/>
        <v>0</v>
      </c>
      <c r="U137" s="1075">
        <f t="shared" si="28"/>
        <v>0</v>
      </c>
      <c r="V137" s="1075">
        <f t="shared" si="28"/>
        <v>0</v>
      </c>
      <c r="W137" s="1075">
        <f t="shared" si="28"/>
        <v>0</v>
      </c>
      <c r="X137" s="1075">
        <f t="shared" si="28"/>
        <v>0</v>
      </c>
      <c r="Y137" s="1075">
        <f t="shared" si="28"/>
        <v>0</v>
      </c>
      <c r="Z137" s="3"/>
      <c r="AA137" s="1075">
        <f t="shared" si="29"/>
        <v>0</v>
      </c>
      <c r="AB137" s="1075">
        <f t="shared" si="29"/>
        <v>0</v>
      </c>
      <c r="AC137" s="1075">
        <f t="shared" si="29"/>
        <v>0</v>
      </c>
      <c r="AD137" s="1075">
        <f t="shared" si="29"/>
        <v>0</v>
      </c>
      <c r="AE137" s="1075">
        <f t="shared" si="29"/>
        <v>0</v>
      </c>
      <c r="AF137" s="1075">
        <f t="shared" si="29"/>
        <v>0</v>
      </c>
      <c r="AG137" s="1075">
        <f t="shared" si="29"/>
        <v>0</v>
      </c>
      <c r="AH137" s="1075">
        <f t="shared" si="29"/>
        <v>0</v>
      </c>
      <c r="AI137" s="6"/>
      <c r="AJ137" s="24"/>
    </row>
    <row r="138" spans="2:36" ht="12.75" customHeight="1" x14ac:dyDescent="0.2">
      <c r="B138" s="20"/>
      <c r="C138" s="35"/>
      <c r="D138" s="175"/>
      <c r="E138" s="175"/>
      <c r="F138" s="177"/>
      <c r="G138" s="38"/>
      <c r="H138" s="327"/>
      <c r="I138" s="38"/>
      <c r="J138" s="38"/>
      <c r="K138" s="3"/>
      <c r="L138" s="36">
        <f t="shared" si="23"/>
        <v>0</v>
      </c>
      <c r="M138" s="1075">
        <f t="shared" si="17"/>
        <v>0</v>
      </c>
      <c r="N138" s="1075">
        <f t="shared" si="18"/>
        <v>0</v>
      </c>
      <c r="O138" s="933" t="str">
        <f t="shared" si="19"/>
        <v>-</v>
      </c>
      <c r="P138" s="1075">
        <f t="shared" si="20"/>
        <v>0</v>
      </c>
      <c r="Q138" s="3"/>
      <c r="R138" s="1075">
        <f t="shared" si="28"/>
        <v>0</v>
      </c>
      <c r="S138" s="1075">
        <f t="shared" si="28"/>
        <v>0</v>
      </c>
      <c r="T138" s="1075">
        <f t="shared" si="28"/>
        <v>0</v>
      </c>
      <c r="U138" s="1075">
        <f t="shared" si="28"/>
        <v>0</v>
      </c>
      <c r="V138" s="1075">
        <f t="shared" si="28"/>
        <v>0</v>
      </c>
      <c r="W138" s="1075">
        <f t="shared" si="28"/>
        <v>0</v>
      </c>
      <c r="X138" s="1075">
        <f t="shared" si="28"/>
        <v>0</v>
      </c>
      <c r="Y138" s="1075">
        <f t="shared" si="28"/>
        <v>0</v>
      </c>
      <c r="Z138" s="3"/>
      <c r="AA138" s="1075">
        <f t="shared" si="29"/>
        <v>0</v>
      </c>
      <c r="AB138" s="1075">
        <f t="shared" si="29"/>
        <v>0</v>
      </c>
      <c r="AC138" s="1075">
        <f t="shared" si="29"/>
        <v>0</v>
      </c>
      <c r="AD138" s="1075">
        <f t="shared" si="29"/>
        <v>0</v>
      </c>
      <c r="AE138" s="1075">
        <f t="shared" si="29"/>
        <v>0</v>
      </c>
      <c r="AF138" s="1075">
        <f t="shared" si="29"/>
        <v>0</v>
      </c>
      <c r="AG138" s="1075">
        <f t="shared" si="29"/>
        <v>0</v>
      </c>
      <c r="AH138" s="1075">
        <f t="shared" si="29"/>
        <v>0</v>
      </c>
      <c r="AI138" s="6"/>
      <c r="AJ138" s="24"/>
    </row>
    <row r="139" spans="2:36" ht="12.75" customHeight="1" x14ac:dyDescent="0.2">
      <c r="B139" s="20"/>
      <c r="C139" s="35"/>
      <c r="D139" s="175"/>
      <c r="E139" s="175"/>
      <c r="F139" s="177"/>
      <c r="G139" s="38"/>
      <c r="H139" s="327"/>
      <c r="I139" s="38"/>
      <c r="J139" s="38"/>
      <c r="K139" s="3"/>
      <c r="L139" s="36">
        <f t="shared" si="23"/>
        <v>0</v>
      </c>
      <c r="M139" s="1075">
        <f t="shared" si="17"/>
        <v>0</v>
      </c>
      <c r="N139" s="1075">
        <f t="shared" si="18"/>
        <v>0</v>
      </c>
      <c r="O139" s="933" t="str">
        <f t="shared" si="19"/>
        <v>-</v>
      </c>
      <c r="P139" s="1075">
        <f t="shared" si="20"/>
        <v>0</v>
      </c>
      <c r="Q139" s="3"/>
      <c r="R139" s="1075">
        <f t="shared" si="28"/>
        <v>0</v>
      </c>
      <c r="S139" s="1075">
        <f t="shared" si="28"/>
        <v>0</v>
      </c>
      <c r="T139" s="1075">
        <f t="shared" si="28"/>
        <v>0</v>
      </c>
      <c r="U139" s="1075">
        <f t="shared" si="28"/>
        <v>0</v>
      </c>
      <c r="V139" s="1075">
        <f t="shared" si="28"/>
        <v>0</v>
      </c>
      <c r="W139" s="1075">
        <f t="shared" si="28"/>
        <v>0</v>
      </c>
      <c r="X139" s="1075">
        <f t="shared" si="28"/>
        <v>0</v>
      </c>
      <c r="Y139" s="1075">
        <f t="shared" si="28"/>
        <v>0</v>
      </c>
      <c r="Z139" s="3"/>
      <c r="AA139" s="1075">
        <f t="shared" si="29"/>
        <v>0</v>
      </c>
      <c r="AB139" s="1075">
        <f t="shared" si="29"/>
        <v>0</v>
      </c>
      <c r="AC139" s="1075">
        <f t="shared" si="29"/>
        <v>0</v>
      </c>
      <c r="AD139" s="1075">
        <f t="shared" si="29"/>
        <v>0</v>
      </c>
      <c r="AE139" s="1075">
        <f t="shared" si="29"/>
        <v>0</v>
      </c>
      <c r="AF139" s="1075">
        <f t="shared" si="29"/>
        <v>0</v>
      </c>
      <c r="AG139" s="1075">
        <f t="shared" si="29"/>
        <v>0</v>
      </c>
      <c r="AH139" s="1075">
        <f t="shared" si="29"/>
        <v>0</v>
      </c>
      <c r="AI139" s="6"/>
      <c r="AJ139" s="24"/>
    </row>
    <row r="140" spans="2:36" ht="12.75" customHeight="1" x14ac:dyDescent="0.2">
      <c r="B140" s="20"/>
      <c r="C140" s="35"/>
      <c r="D140" s="175"/>
      <c r="E140" s="175"/>
      <c r="F140" s="177"/>
      <c r="G140" s="38"/>
      <c r="H140" s="327"/>
      <c r="I140" s="38"/>
      <c r="J140" s="38"/>
      <c r="K140" s="3"/>
      <c r="L140" s="36">
        <f t="shared" si="23"/>
        <v>0</v>
      </c>
      <c r="M140" s="1075">
        <f t="shared" si="17"/>
        <v>0</v>
      </c>
      <c r="N140" s="1075">
        <f t="shared" si="18"/>
        <v>0</v>
      </c>
      <c r="O140" s="933" t="str">
        <f t="shared" si="19"/>
        <v>-</v>
      </c>
      <c r="P140" s="1075">
        <f t="shared" si="20"/>
        <v>0</v>
      </c>
      <c r="Q140" s="3"/>
      <c r="R140" s="1075">
        <f t="shared" si="28"/>
        <v>0</v>
      </c>
      <c r="S140" s="1075">
        <f t="shared" si="28"/>
        <v>0</v>
      </c>
      <c r="T140" s="1075">
        <f t="shared" si="28"/>
        <v>0</v>
      </c>
      <c r="U140" s="1075">
        <f t="shared" si="28"/>
        <v>0</v>
      </c>
      <c r="V140" s="1075">
        <f t="shared" si="28"/>
        <v>0</v>
      </c>
      <c r="W140" s="1075">
        <f t="shared" si="28"/>
        <v>0</v>
      </c>
      <c r="X140" s="1075">
        <f t="shared" si="28"/>
        <v>0</v>
      </c>
      <c r="Y140" s="1075">
        <f t="shared" si="28"/>
        <v>0</v>
      </c>
      <c r="Z140" s="3"/>
      <c r="AA140" s="1075">
        <f t="shared" si="29"/>
        <v>0</v>
      </c>
      <c r="AB140" s="1075">
        <f t="shared" si="29"/>
        <v>0</v>
      </c>
      <c r="AC140" s="1075">
        <f t="shared" si="29"/>
        <v>0</v>
      </c>
      <c r="AD140" s="1075">
        <f t="shared" si="29"/>
        <v>0</v>
      </c>
      <c r="AE140" s="1075">
        <f t="shared" si="29"/>
        <v>0</v>
      </c>
      <c r="AF140" s="1075">
        <f t="shared" si="29"/>
        <v>0</v>
      </c>
      <c r="AG140" s="1075">
        <f t="shared" si="29"/>
        <v>0</v>
      </c>
      <c r="AH140" s="1075">
        <f t="shared" si="29"/>
        <v>0</v>
      </c>
      <c r="AI140" s="6"/>
      <c r="AJ140" s="24"/>
    </row>
    <row r="141" spans="2:36" ht="12.75" customHeight="1" x14ac:dyDescent="0.2">
      <c r="B141" s="20"/>
      <c r="C141" s="35"/>
      <c r="D141" s="175"/>
      <c r="E141" s="175"/>
      <c r="F141" s="177"/>
      <c r="G141" s="38"/>
      <c r="H141" s="327"/>
      <c r="I141" s="38"/>
      <c r="J141" s="38"/>
      <c r="K141" s="3"/>
      <c r="L141" s="36">
        <f t="shared" si="23"/>
        <v>0</v>
      </c>
      <c r="M141" s="1075">
        <f>G141*H141</f>
        <v>0</v>
      </c>
      <c r="N141" s="1075">
        <f>IF(G141=0,0,(G141*H141)/L141)</f>
        <v>0</v>
      </c>
      <c r="O141" s="933" t="str">
        <f>IF(L141=0,"-",(IF(L141&gt;3000,"-",I141+L141-1)))</f>
        <v>-</v>
      </c>
      <c r="P141" s="1075">
        <f>IF(J141="geen",IF(I141&lt;$R$8,G141*H141,0),IF(I141&gt;=$R$8,0,IF((H141*G141-(R$8-I141)*N141)&lt;0,0,H141*G141-(R$8-I141)*N141)))</f>
        <v>0</v>
      </c>
      <c r="Q141" s="3"/>
      <c r="R141" s="1075">
        <f t="shared" si="28"/>
        <v>0</v>
      </c>
      <c r="S141" s="1075">
        <f t="shared" si="28"/>
        <v>0</v>
      </c>
      <c r="T141" s="1075">
        <f t="shared" si="28"/>
        <v>0</v>
      </c>
      <c r="U141" s="1075">
        <f t="shared" si="28"/>
        <v>0</v>
      </c>
      <c r="V141" s="1075">
        <f t="shared" si="28"/>
        <v>0</v>
      </c>
      <c r="W141" s="1075">
        <f t="shared" si="28"/>
        <v>0</v>
      </c>
      <c r="X141" s="1075">
        <f t="shared" si="28"/>
        <v>0</v>
      </c>
      <c r="Y141" s="1075">
        <f t="shared" si="28"/>
        <v>0</v>
      </c>
      <c r="Z141" s="3"/>
      <c r="AA141" s="1075">
        <f t="shared" si="29"/>
        <v>0</v>
      </c>
      <c r="AB141" s="1075">
        <f t="shared" si="29"/>
        <v>0</v>
      </c>
      <c r="AC141" s="1075">
        <f t="shared" si="29"/>
        <v>0</v>
      </c>
      <c r="AD141" s="1075">
        <f t="shared" si="29"/>
        <v>0</v>
      </c>
      <c r="AE141" s="1075">
        <f t="shared" si="29"/>
        <v>0</v>
      </c>
      <c r="AF141" s="1075">
        <f t="shared" si="29"/>
        <v>0</v>
      </c>
      <c r="AG141" s="1075">
        <f t="shared" si="29"/>
        <v>0</v>
      </c>
      <c r="AH141" s="1075">
        <f t="shared" si="29"/>
        <v>0</v>
      </c>
      <c r="AI141" s="6"/>
      <c r="AJ141" s="24"/>
    </row>
    <row r="142" spans="2:36" x14ac:dyDescent="0.2">
      <c r="B142" s="20"/>
      <c r="AJ142" s="24"/>
    </row>
    <row r="143" spans="2:36" x14ac:dyDescent="0.2">
      <c r="B143" s="20"/>
      <c r="C143" s="22"/>
      <c r="D143" s="67"/>
      <c r="E143" s="67"/>
      <c r="F143" s="23"/>
      <c r="G143" s="23"/>
      <c r="H143" s="23"/>
      <c r="I143" s="23"/>
      <c r="J143" s="23"/>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4"/>
    </row>
    <row r="144" spans="2:36" x14ac:dyDescent="0.2">
      <c r="B144" s="44"/>
      <c r="C144" s="45"/>
      <c r="D144" s="71"/>
      <c r="E144" s="71"/>
      <c r="F144" s="46"/>
      <c r="G144" s="46"/>
      <c r="H144" s="46"/>
      <c r="I144" s="46"/>
      <c r="J144" s="46"/>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8"/>
    </row>
  </sheetData>
  <sheetProtection algorithmName="SHA-512" hashValue="ivhWNv1mLNi5nJsm3S2aVGGVr0e4jqRsYvh4HuXtiveT7FvEHG6fac60GvvQhAtkm2JBwUdxU0jbH9DqkSDDZw==" saltValue="1onhUArp1nVn3uS1xIHNlg==" spinCount="100000" sheet="1" objects="1" scenarios="1"/>
  <dataValidations count="2">
    <dataValidation type="list" allowBlank="1" showInputMessage="1" showErrorMessage="1" sqref="D14:D141">
      <formula1>"gebouwen en terreinen, inventaris en apparatuur, leermiddelen PO, overige materiële vaste activa,meubilair, ICT"</formula1>
    </dataValidation>
    <dataValidation type="list" allowBlank="1" showInputMessage="1" showErrorMessage="1" sqref="J14:J141">
      <formula1>"geen,1,2,3,4,5,6,7,8,9,10,11,12,13,14,15,16,17,18,19,20,21,22,23,24,25,26,27,28,29,30,31,32,33,34,35,36,37,38,39,40,41,42,43,44,45,46,47,48,49,50"</formula1>
    </dataValidation>
  </dataValidations>
  <pageMargins left="0.7" right="0.7" top="0.75" bottom="0.75" header="0.3" footer="0.3"/>
  <pageSetup paperSize="9" scale="55" orientation="landscape" r:id="rId1"/>
  <headerFooter>
    <oddHeader>&amp;L&amp;"Arial,Vet"&amp;F&amp;R&amp;"Arial,Vet"&amp;A</oddHeader>
    <oddFooter>&amp;L&amp;"Arial,Vet"keizer / goedhart&amp;C&amp;"Arial,Vet"pagina &amp;P&amp;R&amp;"Arial,Vet"&amp;D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21</vt:i4>
      </vt:variant>
    </vt:vector>
  </HeadingPairs>
  <TitlesOfParts>
    <vt:vector size="38" baseType="lpstr">
      <vt:lpstr>toel</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som!Afdrukbereik</vt:lpstr>
      <vt:lpstr>tab!Afdrukbereik</vt:lpstr>
      <vt:lpstr>toel!Afdrukbereik</vt:lpstr>
      <vt:lpstr>baden</vt:lpstr>
      <vt:lpstr>categorie</vt:lpstr>
      <vt:lpstr>MIvast</vt:lpstr>
      <vt:lpstr>Schaal2014</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2015-04-12T14:53:28Z</cp:lastPrinted>
  <dcterms:created xsi:type="dcterms:W3CDTF">2012-10-29T13:09:26Z</dcterms:created>
  <dcterms:modified xsi:type="dcterms:W3CDTF">2015-05-26T13:19:56Z</dcterms:modified>
</cp:coreProperties>
</file>