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B. Keizer\Documents\Instrumenten\toolbox 2016\so\"/>
    </mc:Choice>
  </mc:AlternateContent>
  <bookViews>
    <workbookView xWindow="0" yWindow="0" windowWidth="19200" windowHeight="13725" tabRatio="871" activeTab="1"/>
  </bookViews>
  <sheets>
    <sheet name="toel" sheetId="6" r:id="rId1"/>
    <sheet name="geg" sheetId="1" r:id="rId2"/>
    <sheet name="tab" sheetId="4" r:id="rId3"/>
  </sheets>
  <definedNames>
    <definedName name="_xlnm.Print_Area" localSheetId="1">geg!$B$2:$L$65</definedName>
    <definedName name="_xlnm.Print_Area" localSheetId="2">tab!$B$2:$N$6,tab!$B$8:$J$49,tab!#REF!</definedName>
    <definedName name="_xlnm.Print_Area" localSheetId="0">toel!$C$2:$C$18</definedName>
    <definedName name="baden">tab!$B$42:$I$46</definedName>
    <definedName name="categorie">tab!#REF!</definedName>
    <definedName name="MIvast">tab!$B$12:$F$16</definedName>
    <definedName name="Schaal2013">tab!#REF!</definedName>
  </definedNames>
  <calcPr calcId="152511"/>
</workbook>
</file>

<file path=xl/calcChain.xml><?xml version="1.0" encoding="utf-8"?>
<calcChain xmlns="http://schemas.openxmlformats.org/spreadsheetml/2006/main">
  <c r="J46" i="1" l="1"/>
  <c r="I46" i="1"/>
  <c r="H46" i="1"/>
  <c r="H43" i="4" l="1"/>
  <c r="F16" i="4"/>
  <c r="F15" i="4"/>
  <c r="F14" i="4"/>
  <c r="F13" i="4"/>
  <c r="F12" i="4"/>
  <c r="G39" i="1"/>
  <c r="H39" i="1"/>
  <c r="I39" i="1"/>
  <c r="J39" i="1"/>
  <c r="G40" i="1"/>
  <c r="H40" i="1"/>
  <c r="I40" i="1"/>
  <c r="J40" i="1"/>
  <c r="G50" i="1"/>
  <c r="G51" i="1"/>
  <c r="G52" i="1"/>
  <c r="G22" i="1"/>
  <c r="G53" i="1" l="1"/>
  <c r="I46" i="4"/>
  <c r="I45" i="4"/>
  <c r="H45" i="4"/>
  <c r="I43" i="4"/>
  <c r="C43" i="4" s="1"/>
  <c r="G46" i="4"/>
  <c r="F46" i="4"/>
  <c r="H46" i="4" l="1"/>
  <c r="C46" i="4" s="1"/>
  <c r="C45" i="4"/>
  <c r="I19" i="1" l="1"/>
  <c r="C5" i="1"/>
  <c r="G17" i="1"/>
  <c r="H17" i="1"/>
  <c r="I17" i="1"/>
  <c r="J17" i="1"/>
  <c r="I31" i="1"/>
  <c r="J31" i="1" s="1"/>
  <c r="I26" i="1"/>
  <c r="J26" i="1" s="1"/>
  <c r="I21" i="1"/>
  <c r="J21" i="1" s="1"/>
  <c r="J19" i="1" l="1"/>
  <c r="H50" i="1"/>
  <c r="G32" i="1"/>
  <c r="H51" i="1"/>
  <c r="G27" i="1"/>
  <c r="G44" i="1" l="1"/>
  <c r="H52" i="1"/>
  <c r="H53" i="1" s="1"/>
  <c r="G35" i="1"/>
  <c r="G47" i="1" s="1"/>
  <c r="H22" i="1"/>
  <c r="I30" i="1"/>
  <c r="I25" i="1"/>
  <c r="I29" i="1"/>
  <c r="I24" i="1"/>
  <c r="J24" i="1" s="1"/>
  <c r="I20" i="1"/>
  <c r="H32" i="1"/>
  <c r="G34" i="1"/>
  <c r="G46" i="1" s="1"/>
  <c r="H27" i="1"/>
  <c r="I22" i="1" l="1"/>
  <c r="I50" i="1"/>
  <c r="H44" i="1"/>
  <c r="I51" i="1"/>
  <c r="I52" i="1"/>
  <c r="I27" i="1"/>
  <c r="I32" i="1"/>
  <c r="I35" i="1" s="1"/>
  <c r="I47" i="1" s="1"/>
  <c r="J29" i="1"/>
  <c r="H34" i="1"/>
  <c r="H35" i="1"/>
  <c r="H47" i="1" s="1"/>
  <c r="J25" i="1"/>
  <c r="J51" i="1" s="1"/>
  <c r="J30" i="1"/>
  <c r="G36" i="1"/>
  <c r="G56" i="1" s="1"/>
  <c r="J20" i="1"/>
  <c r="J50" i="1" s="1"/>
  <c r="I34" i="1"/>
  <c r="G45" i="1" l="1"/>
  <c r="G48" i="1" s="1"/>
  <c r="G58" i="1"/>
  <c r="I53" i="1"/>
  <c r="I44" i="1"/>
  <c r="J52" i="1"/>
  <c r="J53" i="1" s="1"/>
  <c r="G57" i="1"/>
  <c r="G59" i="1"/>
  <c r="J22" i="1"/>
  <c r="H36" i="1"/>
  <c r="H56" i="1" s="1"/>
  <c r="J27" i="1"/>
  <c r="J32" i="1"/>
  <c r="J35" i="1" s="1"/>
  <c r="J47" i="1" s="1"/>
  <c r="I36" i="1"/>
  <c r="I56" i="1" s="1"/>
  <c r="J44" i="1" l="1"/>
  <c r="I57" i="1"/>
  <c r="I58" i="1"/>
  <c r="I59" i="1"/>
  <c r="I45" i="1"/>
  <c r="I48" i="1" s="1"/>
  <c r="H59" i="1"/>
  <c r="H45" i="1"/>
  <c r="H48" i="1" s="1"/>
  <c r="H57" i="1"/>
  <c r="H58" i="1"/>
  <c r="G60" i="1"/>
  <c r="G62" i="1" s="1"/>
  <c r="J34" i="1"/>
  <c r="I60" i="1" l="1"/>
  <c r="I62" i="1" s="1"/>
  <c r="H60" i="1"/>
  <c r="H62" i="1" s="1"/>
  <c r="J36" i="1"/>
  <c r="J56" i="1" s="1"/>
  <c r="J57" i="1" l="1"/>
  <c r="J58" i="1"/>
  <c r="J59" i="1"/>
  <c r="J45" i="1"/>
  <c r="J48" i="1" s="1"/>
  <c r="J60" i="1" l="1"/>
  <c r="J62" i="1" s="1"/>
</calcChain>
</file>

<file path=xl/comments1.xml><?xml version="1.0" encoding="utf-8"?>
<comments xmlns="http://schemas.openxmlformats.org/spreadsheetml/2006/main">
  <authors>
    <author xml:space="preserve"> </author>
    <author>Reinier Goedhart</author>
  </authors>
  <commentList>
    <comment ref="D56" authorId="0" shapeId="0">
      <text>
        <r>
          <rPr>
            <sz val="10"/>
            <color indexed="81"/>
            <rFont val="Tahoma"/>
            <family val="2"/>
          </rPr>
          <t xml:space="preserve">
Alleen bepaalde schoolsoorten komen in aanmerking voor een watergewenningsbad (ZMLK) of een hydrobad (LG, MG).</t>
        </r>
      </text>
    </comment>
    <comment ref="E62" authorId="1" shapeId="0">
      <text>
        <r>
          <rPr>
            <sz val="10"/>
            <color indexed="81"/>
            <rFont val="Tahoma"/>
            <family val="2"/>
          </rPr>
          <t xml:space="preserve">
excl. (mogelijke) MI- bekostiging vanuit het SWV o.b.v. de peildatum</t>
        </r>
      </text>
    </comment>
  </commentList>
</comments>
</file>

<file path=xl/comments2.xml><?xml version="1.0" encoding="utf-8"?>
<comments xmlns="http://schemas.openxmlformats.org/spreadsheetml/2006/main">
  <authors>
    <author>Keizer</author>
  </authors>
  <commentList>
    <comment ref="B40" authorId="0" shapeId="0">
      <text>
        <r>
          <rPr>
            <sz val="9"/>
            <color indexed="81"/>
            <rFont val="Tahoma"/>
            <family val="2"/>
          </rPr>
          <t xml:space="preserve">
prijspeil MI 2016.</t>
        </r>
      </text>
    </comment>
  </commentList>
</comments>
</file>

<file path=xl/sharedStrings.xml><?xml version="1.0" encoding="utf-8"?>
<sst xmlns="http://schemas.openxmlformats.org/spreadsheetml/2006/main" count="144" uniqueCount="100">
  <si>
    <t>kernonderwijs</t>
  </si>
  <si>
    <t>&lt; 8 jr</t>
  </si>
  <si>
    <t>8jr eo</t>
  </si>
  <si>
    <t>VSO</t>
  </si>
  <si>
    <t>Vast bedrag per school</t>
  </si>
  <si>
    <t>per leerling SO &lt;8</t>
  </si>
  <si>
    <t>per leerling SO &gt;=8</t>
  </si>
  <si>
    <t>per leerling VSO</t>
  </si>
  <si>
    <t>Basis bekostiging MI</t>
  </si>
  <si>
    <t>Bedrag per leerling</t>
  </si>
  <si>
    <t>Vast bedrag SO</t>
  </si>
  <si>
    <t>Vast bedrag VSO</t>
  </si>
  <si>
    <t>Aanvullende PvE's</t>
  </si>
  <si>
    <t>schoolbaden</t>
  </si>
  <si>
    <t>soort bad</t>
  </si>
  <si>
    <t>beweegbare bodem</t>
  </si>
  <si>
    <t>nee</t>
  </si>
  <si>
    <t>inhoud bad in m3</t>
  </si>
  <si>
    <t>brancardliften</t>
  </si>
  <si>
    <t>cat 1</t>
  </si>
  <si>
    <t>cat 2</t>
  </si>
  <si>
    <t>cat 3</t>
  </si>
  <si>
    <t>SOVSO</t>
  </si>
  <si>
    <t>vaste bedragen en basisbekostiging</t>
  </si>
  <si>
    <t>ondersteuningskosten MI per leerling</t>
  </si>
  <si>
    <t xml:space="preserve"> </t>
  </si>
  <si>
    <t>cluster 4</t>
  </si>
  <si>
    <t>LG</t>
  </si>
  <si>
    <t>ZMLK</t>
  </si>
  <si>
    <t>schooljaar</t>
  </si>
  <si>
    <t>2015/16</t>
  </si>
  <si>
    <t>2016/17</t>
  </si>
  <si>
    <t>2017/18</t>
  </si>
  <si>
    <t>2018/19</t>
  </si>
  <si>
    <t>teldatum</t>
  </si>
  <si>
    <t>kalenderjaar</t>
  </si>
  <si>
    <t>cat</t>
  </si>
  <si>
    <t>Gegevens</t>
  </si>
  <si>
    <t>cluster 2</t>
  </si>
  <si>
    <t>Eindtotaal</t>
  </si>
  <si>
    <t>Som van so jda</t>
  </si>
  <si>
    <t>Som van so odz</t>
  </si>
  <si>
    <t>Som van vso</t>
  </si>
  <si>
    <t>Som van P_zorg_so&lt;8</t>
  </si>
  <si>
    <t>Som van P_zorg_so&gt;=8</t>
  </si>
  <si>
    <t>Som van P_zorg_vso</t>
  </si>
  <si>
    <t>Som van MI_zorg_so&lt;8</t>
  </si>
  <si>
    <t>Som van MI_zorg_so&gt;=8</t>
  </si>
  <si>
    <t>Som van MI_zorg_vso</t>
  </si>
  <si>
    <t>SO totaal</t>
  </si>
  <si>
    <t>P</t>
  </si>
  <si>
    <t>MI</t>
  </si>
  <si>
    <t>tot</t>
  </si>
  <si>
    <t>Aanvullende programma's van eisen</t>
  </si>
  <si>
    <t>Onderwijssoort</t>
  </si>
  <si>
    <t>volume m3</t>
  </si>
  <si>
    <t>bedrag per bad</t>
  </si>
  <si>
    <t>bedrag per m3</t>
  </si>
  <si>
    <t>subtotaal</t>
  </si>
  <si>
    <t>bodem</t>
  </si>
  <si>
    <t>hydro-bad</t>
  </si>
  <si>
    <t>watergew</t>
  </si>
  <si>
    <t>Toeslag beweegbare bodem</t>
  </si>
  <si>
    <t>Brancardlift</t>
  </si>
  <si>
    <t>SO</t>
  </si>
  <si>
    <t>Naam school</t>
  </si>
  <si>
    <t>Brinnummer</t>
  </si>
  <si>
    <t>Samenstelling school</t>
  </si>
  <si>
    <t>De speciale school</t>
  </si>
  <si>
    <t>Totaal leerlingen SO</t>
  </si>
  <si>
    <t>Totaal leerlingen VSO</t>
  </si>
  <si>
    <t>LZ</t>
  </si>
  <si>
    <t>Peildatum</t>
  </si>
  <si>
    <t>MG</t>
  </si>
  <si>
    <t>afdeling MG</t>
  </si>
  <si>
    <t>ja</t>
  </si>
  <si>
    <t>Totaal leerlingen</t>
  </si>
  <si>
    <t>schoolsoort</t>
  </si>
  <si>
    <t>Vast bedrag SOVSO</t>
  </si>
  <si>
    <t>Ondersteuningsbekostiging MI</t>
  </si>
  <si>
    <t>Algemeen</t>
  </si>
  <si>
    <t>Desgewenst kunt u het model dus aanpassen, maar kennis van Excel is dan wel vereist.</t>
  </si>
  <si>
    <t>Nadere informatie</t>
  </si>
  <si>
    <t xml:space="preserve">Hebt u vragen of opmerkingen, adviezen enzovoorts over dit instrument, dan zijn we daar nieuwsgierig naar: </t>
  </si>
  <si>
    <t xml:space="preserve">Reinier Goedhart, e-mail: r.goedhart@poraad.nl </t>
  </si>
  <si>
    <r>
      <t xml:space="preserve">Het model is beveiligd met het wachtwoord: </t>
    </r>
    <r>
      <rPr>
        <b/>
        <sz val="11"/>
        <rFont val="Calibri"/>
        <family val="2"/>
      </rPr>
      <t>poraad</t>
    </r>
    <r>
      <rPr>
        <sz val="11"/>
        <rFont val="Calibri"/>
        <family val="2"/>
      </rPr>
      <t xml:space="preserve"> onder Start/Opmaak/Blad beveiligen.</t>
    </r>
  </si>
  <si>
    <t>Teldatum</t>
  </si>
  <si>
    <t>99ZZ</t>
  </si>
  <si>
    <t>leerlingtelling komt niet overeen met som aantal leerlingen bij SWVen</t>
  </si>
  <si>
    <t>extra voor regulier MG afdeling</t>
  </si>
  <si>
    <t>Categorie 1</t>
  </si>
  <si>
    <t>Categorie 2</t>
  </si>
  <si>
    <t>Categorie 3</t>
  </si>
  <si>
    <t>MATERIELE BEKOSTIGING</t>
  </si>
  <si>
    <t>Totaal bekostiging teldatum (via OCW/DUO)</t>
  </si>
  <si>
    <t>MI 2016 bekostiging, kalenderjaar</t>
  </si>
  <si>
    <t>In dit model wordt uitgegaan van  de programma's van eisen voor de materiële instandhouding 2016 van d.d. 29 september 2015.</t>
  </si>
  <si>
    <t>https://www.poraad.nl/nieuws-en-achtergronden/bedragen-materiële-bekostiging-2016-bekend</t>
  </si>
  <si>
    <t>De berekening is dus exclusief MI-bekostiging vanuit het SWV o.b.v. de peildatum.</t>
  </si>
  <si>
    <t xml:space="preserve">MATERIËLE BEKOSTIGING (V)SO                   vs 1 okt. 2015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</si>
</sst>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d/mmm/yyyy"/>
    <numFmt numFmtId="165" formatCode="_(&quot;€&quot;* #,##0_);_(&quot;€&quot;* \(#,##0\);_(&quot;€&quot;* &quot;-&quot;??_);_(@_)"/>
  </numFmts>
  <fonts count="3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4"/>
      <color rgb="FFC0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color rgb="FFC0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1"/>
      <name val="Tahoma"/>
      <family val="2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theme="3" tint="0.3999755851924192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i/>
      <sz val="11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i/>
      <sz val="10"/>
      <name val="Calibri"/>
      <family val="2"/>
      <scheme val="minor"/>
    </font>
    <font>
      <sz val="18"/>
      <color rgb="FFC00000"/>
      <name val="Calibri"/>
      <family val="2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5" fillId="3" borderId="6" xfId="0" applyFont="1" applyFill="1" applyBorder="1" applyAlignment="1" applyProtection="1">
      <alignment horizontal="left"/>
    </xf>
    <xf numFmtId="164" fontId="5" fillId="3" borderId="6" xfId="0" applyNumberFormat="1" applyFont="1" applyFill="1" applyBorder="1" applyAlignment="1" applyProtection="1">
      <alignment horizontal="left"/>
    </xf>
    <xf numFmtId="0" fontId="5" fillId="3" borderId="6" xfId="0" applyFont="1" applyFill="1" applyBorder="1" applyProtection="1"/>
    <xf numFmtId="0" fontId="2" fillId="0" borderId="0" xfId="0" applyFont="1" applyFill="1" applyBorder="1" applyAlignment="1" applyProtection="1">
      <alignment horizontal="left" vertical="center"/>
    </xf>
    <xf numFmtId="0" fontId="5" fillId="3" borderId="0" xfId="0" applyNumberFormat="1" applyFont="1" applyFill="1" applyBorder="1" applyAlignment="1" applyProtection="1">
      <alignment horizontal="justify" vertical="top" wrapText="1"/>
    </xf>
    <xf numFmtId="0" fontId="11" fillId="3" borderId="6" xfId="0" applyFont="1" applyFill="1" applyBorder="1" applyProtection="1"/>
    <xf numFmtId="0" fontId="5" fillId="3" borderId="6" xfId="0" applyFont="1" applyFill="1" applyBorder="1" applyAlignment="1" applyProtection="1">
      <alignment horizontal="center"/>
    </xf>
    <xf numFmtId="0" fontId="13" fillId="0" borderId="4" xfId="0" applyFont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44" fontId="2" fillId="0" borderId="0" xfId="0" applyNumberFormat="1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2" fontId="2" fillId="0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Protection="1"/>
    <xf numFmtId="0" fontId="2" fillId="2" borderId="4" xfId="0" applyFont="1" applyFill="1" applyBorder="1" applyProtection="1"/>
    <xf numFmtId="0" fontId="2" fillId="3" borderId="0" xfId="0" applyFont="1" applyFill="1" applyBorder="1" applyProtection="1"/>
    <xf numFmtId="0" fontId="2" fillId="3" borderId="6" xfId="0" applyFont="1" applyFill="1" applyBorder="1" applyProtection="1"/>
    <xf numFmtId="0" fontId="2" fillId="3" borderId="6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left"/>
    </xf>
    <xf numFmtId="0" fontId="2" fillId="2" borderId="7" xfId="0" applyFont="1" applyFill="1" applyBorder="1" applyProtection="1"/>
    <xf numFmtId="0" fontId="2" fillId="3" borderId="0" xfId="0" applyFont="1" applyFill="1" applyAlignment="1" applyProtection="1">
      <alignment horizontal="center"/>
    </xf>
    <xf numFmtId="0" fontId="2" fillId="3" borderId="6" xfId="0" applyFont="1" applyFill="1" applyBorder="1" applyAlignment="1" applyProtection="1">
      <alignment horizontal="left"/>
    </xf>
    <xf numFmtId="0" fontId="2" fillId="2" borderId="0" xfId="0" applyFont="1" applyFill="1" applyBorder="1" applyProtection="1"/>
    <xf numFmtId="0" fontId="2" fillId="2" borderId="8" xfId="0" applyFont="1" applyFill="1" applyBorder="1" applyProtection="1"/>
    <xf numFmtId="0" fontId="2" fillId="2" borderId="8" xfId="0" applyFont="1" applyFill="1" applyBorder="1" applyAlignment="1" applyProtection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left" wrapText="1"/>
    </xf>
    <xf numFmtId="0" fontId="16" fillId="2" borderId="0" xfId="0" applyFont="1" applyFill="1"/>
    <xf numFmtId="0" fontId="17" fillId="2" borderId="0" xfId="0" applyFont="1" applyFill="1"/>
    <xf numFmtId="0" fontId="16" fillId="2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23" fillId="2" borderId="0" xfId="2" applyFont="1" applyFill="1" applyAlignment="1" applyProtection="1">
      <alignment wrapText="1"/>
    </xf>
    <xf numFmtId="0" fontId="2" fillId="2" borderId="0" xfId="0" applyFont="1" applyFill="1" applyBorder="1" applyAlignment="1" applyProtection="1">
      <alignment horizontal="center"/>
    </xf>
    <xf numFmtId="0" fontId="2" fillId="3" borderId="18" xfId="0" applyFont="1" applyFill="1" applyBorder="1" applyProtection="1"/>
    <xf numFmtId="0" fontId="2" fillId="2" borderId="1" xfId="0" applyFont="1" applyFill="1" applyBorder="1" applyProtection="1"/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Protection="1"/>
    <xf numFmtId="0" fontId="2" fillId="2" borderId="5" xfId="0" applyFont="1" applyFill="1" applyBorder="1" applyProtection="1"/>
    <xf numFmtId="0" fontId="3" fillId="2" borderId="4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Protection="1"/>
    <xf numFmtId="0" fontId="3" fillId="3" borderId="0" xfId="0" applyFont="1" applyFill="1" applyProtection="1"/>
    <xf numFmtId="0" fontId="4" fillId="2" borderId="0" xfId="0" applyFont="1" applyFill="1" applyBorder="1" applyProtection="1"/>
    <xf numFmtId="0" fontId="14" fillId="3" borderId="0" xfId="0" applyFont="1" applyFill="1" applyBorder="1" applyAlignment="1" applyProtection="1">
      <alignment horizontal="left"/>
    </xf>
    <xf numFmtId="0" fontId="2" fillId="2" borderId="9" xfId="0" applyFont="1" applyFill="1" applyBorder="1" applyProtection="1"/>
    <xf numFmtId="0" fontId="2" fillId="2" borderId="6" xfId="0" applyFont="1" applyFill="1" applyBorder="1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horizontal="center"/>
    </xf>
    <xf numFmtId="0" fontId="2" fillId="3" borderId="16" xfId="0" applyFont="1" applyFill="1" applyBorder="1" applyProtection="1"/>
    <xf numFmtId="0" fontId="6" fillId="3" borderId="6" xfId="0" applyFont="1" applyFill="1" applyBorder="1" applyProtection="1"/>
    <xf numFmtId="49" fontId="2" fillId="0" borderId="0" xfId="0" applyNumberFormat="1" applyFont="1" applyFill="1" applyBorder="1" applyAlignment="1" applyProtection="1">
      <alignment horizontal="left" vertical="center"/>
    </xf>
    <xf numFmtId="14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13" fillId="0" borderId="0" xfId="0" applyFont="1" applyProtection="1"/>
    <xf numFmtId="0" fontId="13" fillId="0" borderId="3" xfId="0" applyFont="1" applyBorder="1" applyProtection="1"/>
    <xf numFmtId="0" fontId="13" fillId="0" borderId="12" xfId="0" applyFont="1" applyBorder="1" applyProtection="1"/>
    <xf numFmtId="0" fontId="13" fillId="0" borderId="4" xfId="0" applyFont="1" applyBorder="1" applyProtection="1"/>
    <xf numFmtId="0" fontId="13" fillId="0" borderId="1" xfId="0" quotePrefix="1" applyFont="1" applyBorder="1" applyAlignment="1" applyProtection="1">
      <alignment horizontal="left"/>
    </xf>
    <xf numFmtId="0" fontId="13" fillId="0" borderId="2" xfId="0" applyFont="1" applyBorder="1" applyAlignment="1" applyProtection="1"/>
    <xf numFmtId="0" fontId="13" fillId="0" borderId="3" xfId="0" applyFont="1" applyBorder="1" applyAlignment="1" applyProtection="1"/>
    <xf numFmtId="0" fontId="13" fillId="0" borderId="7" xfId="0" quotePrefix="1" applyFont="1" applyBorder="1" applyAlignment="1" applyProtection="1">
      <alignment horizontal="left"/>
    </xf>
    <xf numFmtId="44" fontId="2" fillId="0" borderId="0" xfId="1" applyFont="1" applyAlignment="1" applyProtection="1">
      <alignment horizontal="left"/>
    </xf>
    <xf numFmtId="0" fontId="10" fillId="0" borderId="0" xfId="0" quotePrefix="1" applyFont="1" applyBorder="1" applyAlignment="1" applyProtection="1">
      <alignment horizontal="left"/>
    </xf>
    <xf numFmtId="0" fontId="13" fillId="0" borderId="11" xfId="0" quotePrefix="1" applyFont="1" applyBorder="1" applyAlignment="1" applyProtection="1">
      <alignment horizontal="center"/>
    </xf>
    <xf numFmtId="0" fontId="13" fillId="0" borderId="10" xfId="0" applyFont="1" applyBorder="1" applyProtection="1"/>
    <xf numFmtId="0" fontId="13" fillId="0" borderId="8" xfId="0" applyFont="1" applyFill="1" applyBorder="1" applyAlignment="1" applyProtection="1">
      <alignment horizontal="left"/>
    </xf>
    <xf numFmtId="0" fontId="13" fillId="0" borderId="9" xfId="0" applyFont="1" applyFill="1" applyBorder="1" applyAlignment="1" applyProtection="1">
      <alignment horizontal="left"/>
    </xf>
    <xf numFmtId="0" fontId="13" fillId="0" borderId="4" xfId="0" applyFont="1" applyFill="1" applyBorder="1" applyProtection="1"/>
    <xf numFmtId="0" fontId="13" fillId="0" borderId="4" xfId="0" quotePrefix="1" applyFont="1" applyBorder="1" applyAlignment="1" applyProtection="1">
      <alignment horizontal="left"/>
    </xf>
    <xf numFmtId="0" fontId="2" fillId="0" borderId="0" xfId="0" applyFont="1" applyFill="1" applyProtection="1"/>
    <xf numFmtId="0" fontId="18" fillId="0" borderId="0" xfId="0" applyFont="1" applyAlignment="1" applyProtection="1">
      <alignment horizontal="left"/>
    </xf>
    <xf numFmtId="0" fontId="24" fillId="2" borderId="0" xfId="0" applyFont="1" applyFill="1" applyBorder="1" applyProtection="1"/>
    <xf numFmtId="0" fontId="7" fillId="3" borderId="6" xfId="0" applyFont="1" applyFill="1" applyBorder="1" applyProtection="1"/>
    <xf numFmtId="0" fontId="2" fillId="3" borderId="17" xfId="0" applyFont="1" applyFill="1" applyBorder="1" applyProtection="1"/>
    <xf numFmtId="0" fontId="2" fillId="0" borderId="6" xfId="0" applyFont="1" applyFill="1" applyBorder="1" applyAlignment="1" applyProtection="1">
      <alignment horizontal="left"/>
      <protection locked="0"/>
    </xf>
    <xf numFmtId="10" fontId="13" fillId="0" borderId="0" xfId="0" applyNumberFormat="1" applyFont="1" applyFill="1" applyProtection="1"/>
    <xf numFmtId="0" fontId="7" fillId="6" borderId="6" xfId="0" applyFont="1" applyFill="1" applyBorder="1" applyAlignment="1" applyProtection="1">
      <alignment horizontal="center"/>
    </xf>
    <xf numFmtId="0" fontId="8" fillId="6" borderId="13" xfId="0" applyFont="1" applyFill="1" applyBorder="1" applyAlignment="1" applyProtection="1">
      <alignment horizontal="center"/>
    </xf>
    <xf numFmtId="0" fontId="8" fillId="6" borderId="14" xfId="0" applyFont="1" applyFill="1" applyBorder="1" applyAlignment="1" applyProtection="1">
      <alignment horizontal="center"/>
    </xf>
    <xf numFmtId="0" fontId="8" fillId="6" borderId="15" xfId="0" applyFont="1" applyFill="1" applyBorder="1" applyAlignment="1" applyProtection="1">
      <alignment horizontal="center"/>
    </xf>
    <xf numFmtId="0" fontId="25" fillId="2" borderId="0" xfId="0" applyFont="1" applyFill="1" applyBorder="1" applyProtection="1"/>
    <xf numFmtId="0" fontId="25" fillId="3" borderId="6" xfId="0" applyFont="1" applyFill="1" applyBorder="1" applyProtection="1"/>
    <xf numFmtId="0" fontId="25" fillId="3" borderId="6" xfId="0" applyFont="1" applyFill="1" applyBorder="1" applyAlignment="1" applyProtection="1">
      <alignment horizontal="center"/>
    </xf>
    <xf numFmtId="0" fontId="27" fillId="3" borderId="6" xfId="0" applyFont="1" applyFill="1" applyBorder="1" applyProtection="1"/>
    <xf numFmtId="14" fontId="26" fillId="3" borderId="0" xfId="0" applyNumberFormat="1" applyFont="1" applyFill="1" applyBorder="1" applyAlignment="1" applyProtection="1">
      <alignment horizontal="center"/>
    </xf>
    <xf numFmtId="0" fontId="28" fillId="3" borderId="0" xfId="0" applyFont="1" applyFill="1" applyProtection="1"/>
    <xf numFmtId="14" fontId="26" fillId="2" borderId="0" xfId="1" applyNumberFormat="1" applyFont="1" applyFill="1" applyBorder="1" applyAlignment="1" applyProtection="1">
      <alignment horizontal="center"/>
    </xf>
    <xf numFmtId="165" fontId="2" fillId="5" borderId="6" xfId="1" applyNumberFormat="1" applyFont="1" applyFill="1" applyBorder="1" applyAlignment="1" applyProtection="1">
      <alignment horizontal="center"/>
    </xf>
    <xf numFmtId="165" fontId="25" fillId="2" borderId="0" xfId="1" applyNumberFormat="1" applyFont="1" applyFill="1" applyBorder="1" applyAlignment="1" applyProtection="1">
      <alignment horizontal="center"/>
    </xf>
    <xf numFmtId="0" fontId="25" fillId="2" borderId="0" xfId="0" applyFont="1" applyFill="1" applyProtection="1"/>
    <xf numFmtId="0" fontId="26" fillId="2" borderId="0" xfId="1" applyNumberFormat="1" applyFont="1" applyFill="1" applyBorder="1" applyAlignment="1" applyProtection="1">
      <alignment horizontal="center"/>
    </xf>
    <xf numFmtId="165" fontId="25" fillId="3" borderId="6" xfId="1" applyNumberFormat="1" applyFont="1" applyFill="1" applyBorder="1" applyAlignment="1" applyProtection="1">
      <alignment horizontal="center"/>
    </xf>
    <xf numFmtId="165" fontId="8" fillId="6" borderId="6" xfId="1" applyNumberFormat="1" applyFont="1" applyFill="1" applyBorder="1" applyAlignment="1" applyProtection="1">
      <alignment horizontal="center"/>
    </xf>
    <xf numFmtId="165" fontId="15" fillId="6" borderId="6" xfId="0" applyNumberFormat="1" applyFont="1" applyFill="1" applyBorder="1" applyProtection="1"/>
    <xf numFmtId="0" fontId="29" fillId="3" borderId="6" xfId="0" applyFont="1" applyFill="1" applyBorder="1" applyProtection="1"/>
    <xf numFmtId="0" fontId="26" fillId="2" borderId="0" xfId="0" applyFont="1" applyFill="1" applyBorder="1" applyProtection="1"/>
    <xf numFmtId="165" fontId="2" fillId="3" borderId="0" xfId="1" applyNumberFormat="1" applyFont="1" applyFill="1" applyBorder="1" applyAlignment="1" applyProtection="1">
      <alignment horizontal="center"/>
    </xf>
    <xf numFmtId="0" fontId="30" fillId="2" borderId="0" xfId="0" applyFont="1" applyFill="1" applyAlignment="1">
      <alignment horizontal="left" wrapText="1"/>
    </xf>
    <xf numFmtId="0" fontId="22" fillId="2" borderId="0" xfId="2" applyFill="1" applyAlignment="1" applyProtection="1">
      <alignment wrapText="1"/>
    </xf>
    <xf numFmtId="44" fontId="13" fillId="5" borderId="0" xfId="1" applyFont="1" applyFill="1" applyBorder="1" applyProtection="1"/>
    <xf numFmtId="44" fontId="13" fillId="5" borderId="2" xfId="1" applyFont="1" applyFill="1" applyBorder="1" applyProtection="1"/>
    <xf numFmtId="44" fontId="13" fillId="0" borderId="3" xfId="1" applyFont="1" applyFill="1" applyBorder="1" applyProtection="1"/>
    <xf numFmtId="44" fontId="13" fillId="0" borderId="2" xfId="1" applyFont="1" applyBorder="1" applyProtection="1"/>
    <xf numFmtId="44" fontId="13" fillId="0" borderId="3" xfId="1" applyFont="1" applyBorder="1" applyProtection="1"/>
    <xf numFmtId="44" fontId="13" fillId="0" borderId="5" xfId="1" applyFont="1" applyFill="1" applyBorder="1" applyProtection="1"/>
    <xf numFmtId="44" fontId="13" fillId="0" borderId="0" xfId="1" applyFont="1" applyBorder="1" applyProtection="1"/>
    <xf numFmtId="44" fontId="13" fillId="0" borderId="5" xfId="1" applyFont="1" applyBorder="1" applyProtection="1"/>
    <xf numFmtId="44" fontId="13" fillId="0" borderId="4" xfId="1" applyFont="1" applyBorder="1" applyProtection="1"/>
    <xf numFmtId="44" fontId="31" fillId="0" borderId="0" xfId="1" applyFont="1" applyBorder="1" applyProtection="1"/>
    <xf numFmtId="44" fontId="31" fillId="0" borderId="5" xfId="1" applyFont="1" applyBorder="1" applyProtection="1"/>
    <xf numFmtId="44" fontId="31" fillId="0" borderId="8" xfId="1" applyFont="1" applyBorder="1" applyProtection="1"/>
    <xf numFmtId="44" fontId="31" fillId="0" borderId="9" xfId="1" applyFont="1" applyBorder="1" applyProtection="1"/>
    <xf numFmtId="44" fontId="2" fillId="5" borderId="0" xfId="1" applyFont="1" applyFill="1" applyBorder="1" applyAlignment="1" applyProtection="1">
      <alignment horizontal="left" vertical="top" wrapText="1"/>
      <protection locked="0"/>
    </xf>
    <xf numFmtId="44" fontId="2" fillId="0" borderId="0" xfId="1" applyFont="1" applyFill="1" applyBorder="1" applyAlignment="1" applyProtection="1">
      <alignment horizontal="left" vertical="center" wrapText="1"/>
    </xf>
    <xf numFmtId="44" fontId="2" fillId="4" borderId="0" xfId="1" applyFont="1" applyFill="1" applyBorder="1" applyAlignment="1" applyProtection="1">
      <alignment horizontal="left" vertical="top" wrapText="1"/>
      <protection locked="0"/>
    </xf>
    <xf numFmtId="44" fontId="31" fillId="0" borderId="0" xfId="1" applyFont="1" applyFill="1" applyBorder="1" applyAlignment="1" applyProtection="1">
      <alignment horizontal="left" vertical="center" wrapText="1"/>
    </xf>
    <xf numFmtId="44" fontId="2" fillId="0" borderId="0" xfId="1" applyFont="1" applyFill="1" applyBorder="1" applyAlignment="1" applyProtection="1">
      <alignment horizontal="left" vertical="center"/>
    </xf>
    <xf numFmtId="44" fontId="2" fillId="4" borderId="0" xfId="1" applyFont="1" applyFill="1" applyBorder="1" applyAlignment="1" applyProtection="1">
      <alignment horizontal="left"/>
      <protection locked="0"/>
    </xf>
    <xf numFmtId="44" fontId="2" fillId="5" borderId="4" xfId="1" applyFont="1" applyFill="1" applyBorder="1" applyProtection="1"/>
    <xf numFmtId="44" fontId="2" fillId="5" borderId="0" xfId="1" applyFont="1" applyFill="1" applyBorder="1" applyProtection="1"/>
    <xf numFmtId="44" fontId="2" fillId="5" borderId="5" xfId="1" applyFont="1" applyFill="1" applyBorder="1" applyProtection="1"/>
    <xf numFmtId="44" fontId="2" fillId="5" borderId="7" xfId="1" applyFont="1" applyFill="1" applyBorder="1" applyProtection="1"/>
    <xf numFmtId="44" fontId="2" fillId="5" borderId="8" xfId="1" applyFont="1" applyFill="1" applyBorder="1" applyProtection="1"/>
    <xf numFmtId="44" fontId="2" fillId="5" borderId="9" xfId="1" applyFont="1" applyFill="1" applyBorder="1" applyProtection="1"/>
    <xf numFmtId="0" fontId="13" fillId="0" borderId="10" xfId="0" quotePrefix="1" applyFont="1" applyBorder="1" applyAlignment="1" applyProtection="1">
      <alignment horizontal="center"/>
    </xf>
    <xf numFmtId="0" fontId="13" fillId="0" borderId="12" xfId="0" quotePrefix="1" applyFont="1" applyBorder="1" applyAlignment="1" applyProtection="1">
      <alignment horizontal="center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  <color rgb="FFFF3300"/>
      <color rgb="FFFFFF66"/>
      <color rgb="FFFF99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6285129</xdr:colOff>
      <xdr:row>3</xdr:row>
      <xdr:rowOff>138383</xdr:rowOff>
    </xdr:from>
    <xdr:to>
      <xdr:col>2</xdr:col>
      <xdr:colOff>7360023</xdr:colOff>
      <xdr:row>5</xdr:row>
      <xdr:rowOff>142721</xdr:rowOff>
    </xdr:to>
    <xdr:pic>
      <xdr:nvPicPr>
        <xdr:cNvPr id="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10953" y="810736"/>
          <a:ext cx="1074894" cy="3853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oraad.nl/nieuws-en-achtergronden/bedragen-materi&#235;le-bekostiging-2016-bekend" TargetMode="External"/><Relationship Id="rId1" Type="http://schemas.openxmlformats.org/officeDocument/2006/relationships/hyperlink" Target="mailto:r.goedhart@poraad.n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27"/>
  <sheetViews>
    <sheetView zoomScale="85" zoomScaleNormal="85" workbookViewId="0">
      <selection activeCell="C3" sqref="C3"/>
    </sheetView>
  </sheetViews>
  <sheetFormatPr defaultColWidth="9.140625" defaultRowHeight="15" x14ac:dyDescent="0.25"/>
  <cols>
    <col min="1" max="1" width="3.7109375" style="33" customWidth="1"/>
    <col min="2" max="2" width="2.7109375" style="33" customWidth="1"/>
    <col min="3" max="3" width="122.28515625" style="35" customWidth="1"/>
    <col min="4" max="4" width="3" style="33" customWidth="1"/>
    <col min="5" max="16384" width="9.140625" style="33"/>
  </cols>
  <sheetData>
    <row r="3" spans="3:5" s="30" customFormat="1" ht="23.25" x14ac:dyDescent="0.35">
      <c r="C3" s="104" t="s">
        <v>99</v>
      </c>
      <c r="E3" s="31"/>
    </row>
    <row r="4" spans="3:5" x14ac:dyDescent="0.25">
      <c r="C4" s="32"/>
      <c r="E4" s="34"/>
    </row>
    <row r="5" spans="3:5" x14ac:dyDescent="0.25">
      <c r="C5" s="36"/>
    </row>
    <row r="6" spans="3:5" x14ac:dyDescent="0.25">
      <c r="C6" s="36" t="s">
        <v>80</v>
      </c>
    </row>
    <row r="7" spans="3:5" x14ac:dyDescent="0.25">
      <c r="C7" s="35" t="s">
        <v>85</v>
      </c>
    </row>
    <row r="8" spans="3:5" x14ac:dyDescent="0.25">
      <c r="C8" s="35" t="s">
        <v>81</v>
      </c>
    </row>
    <row r="10" spans="3:5" x14ac:dyDescent="0.25">
      <c r="C10" s="35" t="s">
        <v>96</v>
      </c>
    </row>
    <row r="11" spans="3:5" ht="13.9" customHeight="1" x14ac:dyDescent="0.25">
      <c r="C11" s="105" t="s">
        <v>97</v>
      </c>
    </row>
    <row r="12" spans="3:5" ht="13.9" customHeight="1" x14ac:dyDescent="0.25">
      <c r="C12" s="35" t="s">
        <v>98</v>
      </c>
    </row>
    <row r="13" spans="3:5" ht="13.9" customHeight="1" x14ac:dyDescent="0.25"/>
    <row r="14" spans="3:5" x14ac:dyDescent="0.25">
      <c r="C14" s="36" t="s">
        <v>82</v>
      </c>
    </row>
    <row r="15" spans="3:5" x14ac:dyDescent="0.25">
      <c r="C15" s="35" t="s">
        <v>83</v>
      </c>
    </row>
    <row r="16" spans="3:5" x14ac:dyDescent="0.25">
      <c r="C16" s="37" t="s">
        <v>84</v>
      </c>
    </row>
    <row r="17" spans="3:3" x14ac:dyDescent="0.25">
      <c r="C17" s="37"/>
    </row>
    <row r="25" spans="3:3" ht="15.75" x14ac:dyDescent="0.25">
      <c r="C25" s="78" t="s">
        <v>25</v>
      </c>
    </row>
    <row r="26" spans="3:3" ht="15.75" x14ac:dyDescent="0.25">
      <c r="C26" s="78"/>
    </row>
    <row r="27" spans="3:3" ht="15.75" x14ac:dyDescent="0.25">
      <c r="C27" s="78"/>
    </row>
  </sheetData>
  <sheetProtection algorithmName="SHA-512" hashValue="D+XqHRrmsR0RFJ6yf/xjrLpRGupJ+O/bWuQuF7GBmSkYFxneg9k+jVoI2JPvTb8VOODLtrc+bK9AW0bxV09KiQ==" saltValue="qEEWXJGc6YoJI212YmbaEQ==" spinCount="100000" sheet="1" objects="1" scenarios="1"/>
  <hyperlinks>
    <hyperlink ref="C16" r:id="rId1" display="Reinier Goedhart, tel.: 06-25341033 of e-mail: r.goedhart@poraad.nl "/>
    <hyperlink ref="C11" r:id="rId2"/>
  </hyperlinks>
  <pageMargins left="0.70866141732283472" right="0.70866141732283472" top="0.74803149606299213" bottom="0.74803149606299213" header="0.31496062992125984" footer="0.31496062992125984"/>
  <pageSetup paperSize="9" scale="75" orientation="portrait" r:id="rId3"/>
  <headerFooter>
    <oddHeader>&amp;L&amp;"Arial,Vet"&amp;F&amp;R&amp;"Arial,Vet"&amp;A</oddHeader>
    <oddFooter>&amp;L&amp;"Arial,Vet"keizer / goedhart&amp;C&amp;"Arial,Vet"pagina &amp;P&amp;R&amp;"Arial,Vet"&amp;D</oddFooter>
  </headerFooter>
  <colBreaks count="1" manualBreakCount="1">
    <brk id="2" min="1" max="164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96"/>
  <sheetViews>
    <sheetView tabSelected="1" zoomScale="85" zoomScaleNormal="85" workbookViewId="0">
      <selection activeCell="B2" sqref="B2"/>
    </sheetView>
  </sheetViews>
  <sheetFormatPr defaultColWidth="3.7109375" defaultRowHeight="13.15" customHeight="1" x14ac:dyDescent="0.2"/>
  <cols>
    <col min="1" max="1" width="3.7109375" style="18"/>
    <col min="2" max="3" width="2.7109375" style="18" customWidth="1"/>
    <col min="4" max="4" width="25.7109375" style="18" customWidth="1"/>
    <col min="5" max="5" width="11.42578125" style="18" customWidth="1"/>
    <col min="6" max="6" width="2.7109375" style="18" customWidth="1"/>
    <col min="7" max="10" width="14.7109375" style="25" customWidth="1"/>
    <col min="11" max="12" width="2.85546875" style="18" customWidth="1"/>
    <col min="13" max="37" width="12.85546875" style="18" customWidth="1"/>
    <col min="38" max="16384" width="3.7109375" style="18"/>
  </cols>
  <sheetData>
    <row r="2" spans="2:12" ht="13.15" customHeight="1" x14ac:dyDescent="0.2">
      <c r="B2" s="40"/>
      <c r="C2" s="41"/>
      <c r="D2" s="41"/>
      <c r="E2" s="41"/>
      <c r="F2" s="41"/>
      <c r="G2" s="42"/>
      <c r="H2" s="42"/>
      <c r="I2" s="42"/>
      <c r="J2" s="42"/>
      <c r="K2" s="41"/>
      <c r="L2" s="43"/>
    </row>
    <row r="3" spans="2:12" ht="13.15" customHeight="1" x14ac:dyDescent="0.2">
      <c r="B3" s="19"/>
      <c r="C3" s="27"/>
      <c r="D3" s="27"/>
      <c r="E3" s="27"/>
      <c r="F3" s="27"/>
      <c r="G3" s="38"/>
      <c r="H3" s="38"/>
      <c r="I3" s="38"/>
      <c r="J3" s="38"/>
      <c r="K3" s="27"/>
      <c r="L3" s="44"/>
    </row>
    <row r="4" spans="2:12" s="49" customFormat="1" ht="17.45" customHeight="1" x14ac:dyDescent="0.3">
      <c r="B4" s="45"/>
      <c r="C4" s="46" t="s">
        <v>93</v>
      </c>
      <c r="D4" s="46"/>
      <c r="E4" s="46"/>
      <c r="F4" s="46"/>
      <c r="G4" s="47"/>
      <c r="H4" s="47"/>
      <c r="I4" s="47"/>
      <c r="J4" s="47"/>
      <c r="K4" s="46"/>
      <c r="L4" s="48"/>
    </row>
    <row r="5" spans="2:12" ht="13.15" customHeight="1" x14ac:dyDescent="0.25">
      <c r="B5" s="19"/>
      <c r="C5" s="50" t="str">
        <f>+G9</f>
        <v>De speciale school</v>
      </c>
      <c r="D5" s="27"/>
      <c r="E5" s="27"/>
      <c r="F5" s="27"/>
      <c r="G5" s="38"/>
      <c r="H5" s="38"/>
      <c r="I5" s="38"/>
      <c r="J5" s="38"/>
      <c r="K5" s="27"/>
      <c r="L5" s="44"/>
    </row>
    <row r="6" spans="2:12" ht="13.15" customHeight="1" x14ac:dyDescent="0.2">
      <c r="B6" s="19"/>
      <c r="C6" s="27"/>
      <c r="D6" s="27"/>
      <c r="E6" s="27"/>
      <c r="F6" s="27"/>
      <c r="G6" s="38"/>
      <c r="H6" s="38"/>
      <c r="I6" s="38"/>
      <c r="J6" s="38"/>
      <c r="K6" s="27"/>
      <c r="L6" s="44"/>
    </row>
    <row r="7" spans="2:12" ht="13.15" customHeight="1" x14ac:dyDescent="0.2">
      <c r="B7" s="19"/>
      <c r="C7" s="27"/>
      <c r="D7" s="27"/>
      <c r="E7" s="27"/>
      <c r="F7" s="27"/>
      <c r="G7" s="38"/>
      <c r="H7" s="38"/>
      <c r="I7" s="38"/>
      <c r="J7" s="38"/>
      <c r="K7" s="27"/>
      <c r="L7" s="44"/>
    </row>
    <row r="8" spans="2:12" ht="13.15" customHeight="1" x14ac:dyDescent="0.2">
      <c r="B8" s="19"/>
      <c r="C8" s="21"/>
      <c r="D8" s="21"/>
      <c r="E8" s="21"/>
      <c r="F8" s="21"/>
      <c r="G8" s="22"/>
      <c r="H8" s="22"/>
      <c r="I8" s="22"/>
      <c r="J8" s="22"/>
      <c r="K8" s="21"/>
      <c r="L8" s="44"/>
    </row>
    <row r="9" spans="2:12" ht="13.15" customHeight="1" x14ac:dyDescent="0.2">
      <c r="B9" s="19"/>
      <c r="C9" s="21"/>
      <c r="D9" s="21" t="s">
        <v>65</v>
      </c>
      <c r="E9" s="21"/>
      <c r="F9" s="21"/>
      <c r="G9" s="81" t="s">
        <v>68</v>
      </c>
      <c r="H9" s="22"/>
      <c r="I9" s="22"/>
      <c r="J9" s="22"/>
      <c r="K9" s="21"/>
      <c r="L9" s="44"/>
    </row>
    <row r="10" spans="2:12" ht="13.15" customHeight="1" x14ac:dyDescent="0.2">
      <c r="B10" s="19"/>
      <c r="C10" s="21"/>
      <c r="D10" s="21" t="s">
        <v>66</v>
      </c>
      <c r="E10" s="21"/>
      <c r="F10" s="21"/>
      <c r="G10" s="81" t="s">
        <v>87</v>
      </c>
      <c r="H10" s="22"/>
      <c r="I10" s="22"/>
      <c r="J10" s="22"/>
      <c r="K10" s="21"/>
      <c r="L10" s="44"/>
    </row>
    <row r="11" spans="2:12" ht="13.15" customHeight="1" x14ac:dyDescent="0.2">
      <c r="B11" s="19"/>
      <c r="C11" s="21"/>
      <c r="D11" s="1" t="s">
        <v>67</v>
      </c>
      <c r="E11" s="21"/>
      <c r="F11" s="21"/>
      <c r="G11" s="53" t="s">
        <v>22</v>
      </c>
      <c r="H11" s="22"/>
      <c r="I11" s="22"/>
      <c r="J11" s="22"/>
      <c r="K11" s="21"/>
      <c r="L11" s="44"/>
    </row>
    <row r="12" spans="2:12" ht="13.15" customHeight="1" x14ac:dyDescent="0.2">
      <c r="B12" s="19"/>
      <c r="C12" s="21"/>
      <c r="D12" s="2" t="s">
        <v>0</v>
      </c>
      <c r="E12" s="21"/>
      <c r="F12" s="21"/>
      <c r="G12" s="53" t="s">
        <v>27</v>
      </c>
      <c r="H12" s="22"/>
      <c r="I12" s="22"/>
      <c r="J12" s="22"/>
      <c r="K12" s="21"/>
      <c r="L12" s="44"/>
    </row>
    <row r="13" spans="2:12" ht="13.15" customHeight="1" x14ac:dyDescent="0.2">
      <c r="B13" s="19"/>
      <c r="C13" s="21"/>
      <c r="D13" s="2" t="s">
        <v>74</v>
      </c>
      <c r="E13" s="21"/>
      <c r="F13" s="21"/>
      <c r="G13" s="53" t="s">
        <v>75</v>
      </c>
      <c r="H13" s="22"/>
      <c r="I13" s="22"/>
      <c r="J13" s="22"/>
      <c r="K13" s="21"/>
      <c r="L13" s="44"/>
    </row>
    <row r="14" spans="2:12" ht="13.15" customHeight="1" x14ac:dyDescent="0.2">
      <c r="B14" s="19"/>
      <c r="C14" s="21"/>
      <c r="D14" s="21"/>
      <c r="E14" s="21"/>
      <c r="F14" s="21"/>
      <c r="G14" s="22"/>
      <c r="H14" s="22"/>
      <c r="I14" s="22"/>
      <c r="J14" s="22"/>
      <c r="K14" s="21"/>
      <c r="L14" s="44"/>
    </row>
    <row r="15" spans="2:12" ht="13.15" customHeight="1" x14ac:dyDescent="0.2">
      <c r="B15" s="19"/>
      <c r="C15" s="27"/>
      <c r="D15" s="27"/>
      <c r="E15" s="27"/>
      <c r="F15" s="27"/>
      <c r="G15" s="38"/>
      <c r="H15" s="38"/>
      <c r="I15" s="38"/>
      <c r="J15" s="38"/>
      <c r="K15" s="27"/>
      <c r="L15" s="44"/>
    </row>
    <row r="16" spans="2:12" ht="13.15" customHeight="1" x14ac:dyDescent="0.2">
      <c r="B16" s="19"/>
      <c r="C16" s="21"/>
      <c r="D16" s="88"/>
      <c r="E16" s="88"/>
      <c r="F16" s="88"/>
      <c r="G16" s="89"/>
      <c r="H16" s="89"/>
      <c r="I16" s="89"/>
      <c r="J16" s="89"/>
      <c r="K16" s="21"/>
      <c r="L16" s="44"/>
    </row>
    <row r="17" spans="2:12" ht="13.15" customHeight="1" x14ac:dyDescent="0.2">
      <c r="B17" s="19"/>
      <c r="C17" s="21"/>
      <c r="D17" s="90" t="s">
        <v>86</v>
      </c>
      <c r="E17" s="88"/>
      <c r="F17" s="88"/>
      <c r="G17" s="91">
        <f>+tab!D3</f>
        <v>42278</v>
      </c>
      <c r="H17" s="91">
        <f>+tab!E3</f>
        <v>42644</v>
      </c>
      <c r="I17" s="91">
        <f>+tab!F3</f>
        <v>43009</v>
      </c>
      <c r="J17" s="91">
        <f>+tab!G3</f>
        <v>43374</v>
      </c>
      <c r="K17" s="21"/>
      <c r="L17" s="44"/>
    </row>
    <row r="18" spans="2:12" ht="13.15" customHeight="1" x14ac:dyDescent="0.2">
      <c r="B18" s="19"/>
      <c r="C18" s="21"/>
      <c r="D18" s="21"/>
      <c r="E18" s="21"/>
      <c r="F18" s="21"/>
      <c r="G18" s="22"/>
      <c r="H18" s="22"/>
      <c r="I18" s="22"/>
      <c r="J18" s="22"/>
      <c r="K18" s="21"/>
      <c r="L18" s="44"/>
    </row>
    <row r="19" spans="2:12" ht="13.15" customHeight="1" x14ac:dyDescent="0.2">
      <c r="B19" s="19"/>
      <c r="C19" s="21"/>
      <c r="D19" s="3" t="s">
        <v>90</v>
      </c>
      <c r="E19" s="7" t="s">
        <v>1</v>
      </c>
      <c r="F19" s="21"/>
      <c r="G19" s="53">
        <v>16</v>
      </c>
      <c r="H19" s="53">
        <v>16</v>
      </c>
      <c r="I19" s="53">
        <f>+H19</f>
        <v>16</v>
      </c>
      <c r="J19" s="53">
        <f>+I19</f>
        <v>16</v>
      </c>
      <c r="K19" s="21"/>
      <c r="L19" s="44"/>
    </row>
    <row r="20" spans="2:12" ht="13.15" customHeight="1" x14ac:dyDescent="0.2">
      <c r="B20" s="19"/>
      <c r="C20" s="21"/>
      <c r="D20" s="3" t="s">
        <v>91</v>
      </c>
      <c r="E20" s="7" t="s">
        <v>1</v>
      </c>
      <c r="F20" s="21"/>
      <c r="G20" s="53">
        <v>32</v>
      </c>
      <c r="H20" s="53">
        <v>32</v>
      </c>
      <c r="I20" s="53">
        <f t="shared" ref="I20:J21" si="0">H20</f>
        <v>32</v>
      </c>
      <c r="J20" s="53">
        <f t="shared" si="0"/>
        <v>32</v>
      </c>
      <c r="K20" s="21"/>
      <c r="L20" s="44"/>
    </row>
    <row r="21" spans="2:12" ht="13.15" customHeight="1" x14ac:dyDescent="0.2">
      <c r="B21" s="19"/>
      <c r="C21" s="21"/>
      <c r="D21" s="3" t="s">
        <v>92</v>
      </c>
      <c r="E21" s="7" t="s">
        <v>1</v>
      </c>
      <c r="F21" s="21"/>
      <c r="G21" s="53">
        <v>14</v>
      </c>
      <c r="H21" s="53">
        <v>14</v>
      </c>
      <c r="I21" s="53">
        <f t="shared" si="0"/>
        <v>14</v>
      </c>
      <c r="J21" s="53">
        <f t="shared" si="0"/>
        <v>14</v>
      </c>
      <c r="K21" s="21"/>
      <c r="L21" s="44"/>
    </row>
    <row r="22" spans="2:12" ht="13.15" customHeight="1" x14ac:dyDescent="0.2">
      <c r="B22" s="19"/>
      <c r="C22" s="21"/>
      <c r="D22" s="3"/>
      <c r="E22" s="7"/>
      <c r="F22" s="21"/>
      <c r="G22" s="83">
        <f>SUM(G19:G21)</f>
        <v>62</v>
      </c>
      <c r="H22" s="83">
        <f t="shared" ref="H22:J22" si="1">SUM(H19:H21)</f>
        <v>62</v>
      </c>
      <c r="I22" s="83">
        <f t="shared" si="1"/>
        <v>62</v>
      </c>
      <c r="J22" s="83">
        <f t="shared" si="1"/>
        <v>62</v>
      </c>
      <c r="K22" s="21"/>
      <c r="L22" s="44"/>
    </row>
    <row r="23" spans="2:12" ht="13.15" customHeight="1" x14ac:dyDescent="0.2">
      <c r="B23" s="19"/>
      <c r="C23" s="21"/>
      <c r="D23" s="3"/>
      <c r="E23" s="7"/>
      <c r="F23" s="21"/>
      <c r="G23" s="7"/>
      <c r="H23" s="7"/>
      <c r="I23" s="7"/>
      <c r="J23" s="7"/>
      <c r="K23" s="21"/>
      <c r="L23" s="44"/>
    </row>
    <row r="24" spans="2:12" ht="13.15" customHeight="1" x14ac:dyDescent="0.2">
      <c r="B24" s="19"/>
      <c r="C24" s="21"/>
      <c r="D24" s="3" t="s">
        <v>90</v>
      </c>
      <c r="E24" s="7" t="s">
        <v>2</v>
      </c>
      <c r="F24" s="21"/>
      <c r="G24" s="53">
        <v>25</v>
      </c>
      <c r="H24" s="53">
        <v>25</v>
      </c>
      <c r="I24" s="53">
        <f t="shared" ref="I24:J26" si="2">H24</f>
        <v>25</v>
      </c>
      <c r="J24" s="53">
        <f t="shared" si="2"/>
        <v>25</v>
      </c>
      <c r="K24" s="21"/>
      <c r="L24" s="44"/>
    </row>
    <row r="25" spans="2:12" ht="13.15" customHeight="1" x14ac:dyDescent="0.2">
      <c r="B25" s="19"/>
      <c r="C25" s="21"/>
      <c r="D25" s="3" t="s">
        <v>91</v>
      </c>
      <c r="E25" s="7" t="s">
        <v>2</v>
      </c>
      <c r="F25" s="21"/>
      <c r="G25" s="53">
        <v>57</v>
      </c>
      <c r="H25" s="53">
        <v>57</v>
      </c>
      <c r="I25" s="53">
        <f t="shared" si="2"/>
        <v>57</v>
      </c>
      <c r="J25" s="53">
        <f t="shared" si="2"/>
        <v>57</v>
      </c>
      <c r="K25" s="21"/>
      <c r="L25" s="44"/>
    </row>
    <row r="26" spans="2:12" ht="13.15" customHeight="1" x14ac:dyDescent="0.2">
      <c r="B26" s="19"/>
      <c r="C26" s="21"/>
      <c r="D26" s="3" t="s">
        <v>92</v>
      </c>
      <c r="E26" s="7" t="s">
        <v>2</v>
      </c>
      <c r="F26" s="21"/>
      <c r="G26" s="53">
        <v>27</v>
      </c>
      <c r="H26" s="53">
        <v>27</v>
      </c>
      <c r="I26" s="53">
        <f t="shared" si="2"/>
        <v>27</v>
      </c>
      <c r="J26" s="53">
        <f t="shared" si="2"/>
        <v>27</v>
      </c>
      <c r="K26" s="21"/>
      <c r="L26" s="44"/>
    </row>
    <row r="27" spans="2:12" ht="13.15" customHeight="1" x14ac:dyDescent="0.2">
      <c r="B27" s="19"/>
      <c r="C27" s="21"/>
      <c r="D27" s="3"/>
      <c r="E27" s="7"/>
      <c r="F27" s="21"/>
      <c r="G27" s="83">
        <f t="shared" ref="G27:J27" si="3">SUM(G24:G26)</f>
        <v>109</v>
      </c>
      <c r="H27" s="83">
        <f t="shared" si="3"/>
        <v>109</v>
      </c>
      <c r="I27" s="83">
        <f t="shared" si="3"/>
        <v>109</v>
      </c>
      <c r="J27" s="83">
        <f t="shared" si="3"/>
        <v>109</v>
      </c>
      <c r="K27" s="21"/>
      <c r="L27" s="44"/>
    </row>
    <row r="28" spans="2:12" ht="13.15" customHeight="1" x14ac:dyDescent="0.2">
      <c r="B28" s="19"/>
      <c r="C28" s="21"/>
      <c r="D28" s="3"/>
      <c r="E28" s="7"/>
      <c r="F28" s="21"/>
      <c r="G28" s="22"/>
      <c r="H28" s="22"/>
      <c r="I28" s="22"/>
      <c r="J28" s="22"/>
      <c r="K28" s="21"/>
      <c r="L28" s="44"/>
    </row>
    <row r="29" spans="2:12" ht="13.15" customHeight="1" x14ac:dyDescent="0.2">
      <c r="B29" s="19"/>
      <c r="C29" s="21"/>
      <c r="D29" s="3" t="s">
        <v>90</v>
      </c>
      <c r="E29" s="7" t="s">
        <v>3</v>
      </c>
      <c r="F29" s="21"/>
      <c r="G29" s="53">
        <v>27</v>
      </c>
      <c r="H29" s="53">
        <v>27</v>
      </c>
      <c r="I29" s="53">
        <f t="shared" ref="I29:J31" si="4">H29</f>
        <v>27</v>
      </c>
      <c r="J29" s="53">
        <f t="shared" si="4"/>
        <v>27</v>
      </c>
      <c r="K29" s="21"/>
      <c r="L29" s="44"/>
    </row>
    <row r="30" spans="2:12" ht="13.15" customHeight="1" x14ac:dyDescent="0.2">
      <c r="B30" s="19"/>
      <c r="C30" s="21"/>
      <c r="D30" s="3" t="s">
        <v>91</v>
      </c>
      <c r="E30" s="7" t="s">
        <v>3</v>
      </c>
      <c r="F30" s="21"/>
      <c r="G30" s="53">
        <v>77</v>
      </c>
      <c r="H30" s="53">
        <v>77</v>
      </c>
      <c r="I30" s="53">
        <f t="shared" si="4"/>
        <v>77</v>
      </c>
      <c r="J30" s="53">
        <f t="shared" si="4"/>
        <v>77</v>
      </c>
      <c r="K30" s="21"/>
      <c r="L30" s="44"/>
    </row>
    <row r="31" spans="2:12" ht="13.15" customHeight="1" x14ac:dyDescent="0.2">
      <c r="B31" s="19"/>
      <c r="C31" s="21"/>
      <c r="D31" s="3" t="s">
        <v>92</v>
      </c>
      <c r="E31" s="7" t="s">
        <v>3</v>
      </c>
      <c r="F31" s="21"/>
      <c r="G31" s="53">
        <v>53</v>
      </c>
      <c r="H31" s="53">
        <v>53</v>
      </c>
      <c r="I31" s="53">
        <f t="shared" si="4"/>
        <v>53</v>
      </c>
      <c r="J31" s="53">
        <f t="shared" si="4"/>
        <v>53</v>
      </c>
      <c r="K31" s="21"/>
      <c r="L31" s="44"/>
    </row>
    <row r="32" spans="2:12" ht="13.15" customHeight="1" x14ac:dyDescent="0.2">
      <c r="B32" s="19"/>
      <c r="C32" s="21"/>
      <c r="D32" s="3"/>
      <c r="E32" s="7"/>
      <c r="F32" s="21"/>
      <c r="G32" s="83">
        <f t="shared" ref="G32:J32" si="5">SUM(G29:G31)</f>
        <v>157</v>
      </c>
      <c r="H32" s="83">
        <f t="shared" si="5"/>
        <v>157</v>
      </c>
      <c r="I32" s="83">
        <f t="shared" si="5"/>
        <v>157</v>
      </c>
      <c r="J32" s="83">
        <f t="shared" si="5"/>
        <v>157</v>
      </c>
      <c r="K32" s="21"/>
      <c r="L32" s="44"/>
    </row>
    <row r="33" spans="2:12" ht="13.15" customHeight="1" x14ac:dyDescent="0.2">
      <c r="B33" s="19"/>
      <c r="C33" s="21"/>
      <c r="D33" s="21"/>
      <c r="E33" s="21"/>
      <c r="F33" s="21"/>
      <c r="G33" s="22"/>
      <c r="H33" s="22"/>
      <c r="I33" s="22"/>
      <c r="J33" s="22"/>
      <c r="K33" s="21"/>
      <c r="L33" s="44"/>
    </row>
    <row r="34" spans="2:12" ht="13.15" customHeight="1" x14ac:dyDescent="0.2">
      <c r="B34" s="19"/>
      <c r="C34" s="20"/>
      <c r="D34" s="20" t="s">
        <v>69</v>
      </c>
      <c r="E34" s="20"/>
      <c r="F34" s="20"/>
      <c r="G34" s="84">
        <f t="shared" ref="G34:J34" si="6">+G22+G27</f>
        <v>171</v>
      </c>
      <c r="H34" s="84">
        <f t="shared" si="6"/>
        <v>171</v>
      </c>
      <c r="I34" s="84">
        <f t="shared" si="6"/>
        <v>171</v>
      </c>
      <c r="J34" s="84">
        <f t="shared" si="6"/>
        <v>171</v>
      </c>
      <c r="K34" s="20"/>
      <c r="L34" s="44"/>
    </row>
    <row r="35" spans="2:12" ht="13.15" customHeight="1" x14ac:dyDescent="0.2">
      <c r="B35" s="19"/>
      <c r="C35" s="20"/>
      <c r="D35" s="20" t="s">
        <v>70</v>
      </c>
      <c r="E35" s="20"/>
      <c r="F35" s="20"/>
      <c r="G35" s="85">
        <f t="shared" ref="G35:J35" si="7">+G32</f>
        <v>157</v>
      </c>
      <c r="H35" s="85">
        <f t="shared" si="7"/>
        <v>157</v>
      </c>
      <c r="I35" s="85">
        <f t="shared" si="7"/>
        <v>157</v>
      </c>
      <c r="J35" s="85">
        <f t="shared" si="7"/>
        <v>157</v>
      </c>
      <c r="K35" s="20"/>
      <c r="L35" s="44"/>
    </row>
    <row r="36" spans="2:12" ht="13.15" customHeight="1" x14ac:dyDescent="0.2">
      <c r="B36" s="19"/>
      <c r="C36" s="20"/>
      <c r="D36" s="20" t="s">
        <v>76</v>
      </c>
      <c r="E36" s="20"/>
      <c r="F36" s="20"/>
      <c r="G36" s="86">
        <f t="shared" ref="G36:J36" si="8">SUM(G34:G35)</f>
        <v>328</v>
      </c>
      <c r="H36" s="86">
        <f t="shared" si="8"/>
        <v>328</v>
      </c>
      <c r="I36" s="86">
        <f t="shared" si="8"/>
        <v>328</v>
      </c>
      <c r="J36" s="86">
        <f t="shared" si="8"/>
        <v>328</v>
      </c>
      <c r="K36" s="20"/>
      <c r="L36" s="44"/>
    </row>
    <row r="37" spans="2:12" ht="13.15" customHeight="1" x14ac:dyDescent="0.2">
      <c r="B37" s="19"/>
      <c r="C37" s="20"/>
      <c r="D37" s="20"/>
      <c r="E37" s="20"/>
      <c r="F37" s="20"/>
      <c r="G37" s="51"/>
      <c r="H37" s="51"/>
      <c r="I37" s="51"/>
      <c r="J37" s="51"/>
      <c r="K37" s="20"/>
      <c r="L37" s="44"/>
    </row>
    <row r="38" spans="2:12" ht="13.15" customHeight="1" x14ac:dyDescent="0.2">
      <c r="B38" s="19"/>
      <c r="C38" s="27"/>
      <c r="D38" s="27"/>
      <c r="E38" s="27"/>
      <c r="F38" s="27"/>
      <c r="G38" s="38"/>
      <c r="H38" s="38"/>
      <c r="I38" s="38"/>
      <c r="J38" s="38"/>
      <c r="K38" s="27"/>
      <c r="L38" s="44"/>
    </row>
    <row r="39" spans="2:12" ht="13.15" customHeight="1" x14ac:dyDescent="0.2">
      <c r="B39" s="19"/>
      <c r="C39" s="27"/>
      <c r="D39" s="87"/>
      <c r="E39" s="102" t="s">
        <v>35</v>
      </c>
      <c r="F39" s="96"/>
      <c r="G39" s="97">
        <f>+tab!D4</f>
        <v>2016</v>
      </c>
      <c r="H39" s="97">
        <f>+tab!E4</f>
        <v>2017</v>
      </c>
      <c r="I39" s="97">
        <f>+tab!F4</f>
        <v>2018</v>
      </c>
      <c r="J39" s="97">
        <f>+tab!G4</f>
        <v>2019</v>
      </c>
      <c r="K39" s="27"/>
      <c r="L39" s="44"/>
    </row>
    <row r="40" spans="2:12" ht="13.15" customHeight="1" x14ac:dyDescent="0.2">
      <c r="B40" s="19"/>
      <c r="C40" s="27"/>
      <c r="D40" s="87"/>
      <c r="E40" s="102" t="s">
        <v>34</v>
      </c>
      <c r="F40" s="96"/>
      <c r="G40" s="93">
        <f>tab!D3</f>
        <v>42278</v>
      </c>
      <c r="H40" s="93">
        <f>tab!E3</f>
        <v>42644</v>
      </c>
      <c r="I40" s="93">
        <f>tab!F3</f>
        <v>43009</v>
      </c>
      <c r="J40" s="93">
        <f>tab!G3</f>
        <v>43374</v>
      </c>
      <c r="K40" s="27"/>
      <c r="L40" s="44"/>
    </row>
    <row r="41" spans="2:12" ht="13.15" customHeight="1" x14ac:dyDescent="0.2">
      <c r="B41" s="19"/>
      <c r="C41" s="27"/>
      <c r="D41" s="87"/>
      <c r="E41" s="102"/>
      <c r="F41" s="87"/>
      <c r="G41" s="95"/>
      <c r="H41" s="95"/>
      <c r="I41" s="95"/>
      <c r="J41" s="95"/>
      <c r="K41" s="27"/>
      <c r="L41" s="44"/>
    </row>
    <row r="42" spans="2:12" ht="13.15" customHeight="1" x14ac:dyDescent="0.2">
      <c r="B42" s="19"/>
      <c r="C42" s="21"/>
      <c r="D42" s="88"/>
      <c r="E42" s="88"/>
      <c r="F42" s="88"/>
      <c r="G42" s="98"/>
      <c r="H42" s="98"/>
      <c r="I42" s="98"/>
      <c r="J42" s="98"/>
      <c r="K42" s="80"/>
      <c r="L42" s="44"/>
    </row>
    <row r="43" spans="2:12" ht="13.15" customHeight="1" x14ac:dyDescent="0.2">
      <c r="B43" s="19"/>
      <c r="C43" s="21"/>
      <c r="D43" s="23" t="s">
        <v>8</v>
      </c>
      <c r="E43" s="21"/>
      <c r="F43" s="21"/>
      <c r="G43" s="21"/>
      <c r="H43" s="21"/>
      <c r="I43" s="21"/>
      <c r="J43" s="21"/>
      <c r="K43" s="55"/>
      <c r="L43" s="44"/>
    </row>
    <row r="44" spans="2:12" ht="13.15" customHeight="1" x14ac:dyDescent="0.2">
      <c r="B44" s="19"/>
      <c r="C44" s="21"/>
      <c r="D44" s="26" t="s">
        <v>9</v>
      </c>
      <c r="E44" s="21"/>
      <c r="F44" s="21"/>
      <c r="G44" s="94">
        <f>geg!G22*tab!$C18+geg!G27*tab!$C19+geg!G32*tab!$C20</f>
        <v>292069.53000000003</v>
      </c>
      <c r="H44" s="94">
        <f>geg!H22*tab!$C18+geg!H27*tab!$C19+geg!H32*tab!$C20</f>
        <v>292069.53000000003</v>
      </c>
      <c r="I44" s="94">
        <f>geg!I22*tab!$C18+geg!I27*tab!$C19+geg!I32*tab!$C20</f>
        <v>292069.53000000003</v>
      </c>
      <c r="J44" s="94">
        <f>geg!J22*tab!$C18+geg!J27*tab!$C19+geg!J32*tab!$C20</f>
        <v>292069.53000000003</v>
      </c>
      <c r="K44" s="55"/>
      <c r="L44" s="44"/>
    </row>
    <row r="45" spans="2:12" ht="13.15" customHeight="1" x14ac:dyDescent="0.2">
      <c r="B45" s="19"/>
      <c r="C45" s="21"/>
      <c r="D45" s="26" t="s">
        <v>4</v>
      </c>
      <c r="E45" s="21"/>
      <c r="F45" s="21"/>
      <c r="G45" s="94">
        <f>IF(geg!G36=0,0,VLOOKUP(geg!$G12,tab!$B$12:$E$16,2,FALSE))</f>
        <v>27034.880000000001</v>
      </c>
      <c r="H45" s="94">
        <f>IF(geg!H36=0,0,VLOOKUP(geg!$G12,tab!$B$12:$E$16,2,FALSE))</f>
        <v>27034.880000000001</v>
      </c>
      <c r="I45" s="94">
        <f>IF(geg!I36=0,0,VLOOKUP(geg!$G12,tab!$B$12:$E$16,2,FALSE))</f>
        <v>27034.880000000001</v>
      </c>
      <c r="J45" s="94">
        <f>IF(geg!J36=0,0,VLOOKUP(geg!$G12,tab!$B$12:$E$16,2,FALSE))</f>
        <v>27034.880000000001</v>
      </c>
      <c r="K45" s="55"/>
      <c r="L45" s="44"/>
    </row>
    <row r="46" spans="2:12" ht="13.15" customHeight="1" x14ac:dyDescent="0.2">
      <c r="B46" s="19"/>
      <c r="C46" s="21"/>
      <c r="D46" s="26" t="s">
        <v>10</v>
      </c>
      <c r="E46" s="21"/>
      <c r="F46" s="21"/>
      <c r="G46" s="94">
        <f>IF(geg!G34=0,0,VLOOKUP(geg!$G12,tab!$B$12:$E$16,3,FALSE)+IF(geg!$G13="ja",tab!$D$17))</f>
        <v>24396.98</v>
      </c>
      <c r="H46" s="94">
        <f>IF(geg!H34=0,0,VLOOKUP(geg!$G12,tab!$B$12:$E$16,3,FALSE)+IF(geg!$G13="ja",tab!$D$17))</f>
        <v>24396.98</v>
      </c>
      <c r="I46" s="94">
        <f>IF(geg!I34=0,0,VLOOKUP(geg!$G12,tab!$B$12:$E$16,3,FALSE)+IF(geg!$G13="ja",tab!$D$17))</f>
        <v>24396.98</v>
      </c>
      <c r="J46" s="94">
        <f>IF(geg!J34=0,0,VLOOKUP(geg!$G12,tab!$B$12:$E$16,3,FALSE)+IF(geg!$G13="ja",tab!$D$17))</f>
        <v>24396.98</v>
      </c>
      <c r="K46" s="55"/>
      <c r="L46" s="44"/>
    </row>
    <row r="47" spans="2:12" ht="13.15" customHeight="1" x14ac:dyDescent="0.2">
      <c r="B47" s="19"/>
      <c r="C47" s="21"/>
      <c r="D47" s="26" t="s">
        <v>11</v>
      </c>
      <c r="E47" s="21"/>
      <c r="F47" s="21"/>
      <c r="G47" s="94">
        <f>IF(geg!G35=0,0,VLOOKUP(geg!$G12,tab!$B$12:$E$16,4,FALSE))</f>
        <v>20337.28</v>
      </c>
      <c r="H47" s="94">
        <f>IF(geg!H35=0,0,VLOOKUP(geg!$G12,tab!$B$12:$E$16,4,FALSE))</f>
        <v>20337.28</v>
      </c>
      <c r="I47" s="94">
        <f>IF(geg!I35=0,0,VLOOKUP(geg!$G12,tab!$B$12:$E$16,4,FALSE))</f>
        <v>20337.28</v>
      </c>
      <c r="J47" s="94">
        <f>IF(geg!J35=0,0,VLOOKUP(geg!$G12,tab!$B$12:$E$16,4,FALSE))</f>
        <v>20337.28</v>
      </c>
      <c r="K47" s="55"/>
      <c r="L47" s="44"/>
    </row>
    <row r="48" spans="2:12" ht="13.15" customHeight="1" x14ac:dyDescent="0.2">
      <c r="B48" s="19"/>
      <c r="C48" s="21"/>
      <c r="D48" s="21"/>
      <c r="E48" s="21"/>
      <c r="F48" s="21"/>
      <c r="G48" s="99">
        <f>SUM(G44:G47)</f>
        <v>363838.67000000004</v>
      </c>
      <c r="H48" s="99">
        <f>SUM(H44:H47)</f>
        <v>363838.67000000004</v>
      </c>
      <c r="I48" s="99">
        <f>SUM(I44:I47)</f>
        <v>363838.67000000004</v>
      </c>
      <c r="J48" s="99">
        <f>SUM(J44:J47)</f>
        <v>363838.67000000004</v>
      </c>
      <c r="K48" s="55"/>
      <c r="L48" s="44"/>
    </row>
    <row r="49" spans="2:12" ht="13.15" customHeight="1" x14ac:dyDescent="0.2">
      <c r="B49" s="19"/>
      <c r="C49" s="21"/>
      <c r="D49" s="79" t="s">
        <v>79</v>
      </c>
      <c r="E49" s="21"/>
      <c r="F49" s="56"/>
      <c r="G49" s="54"/>
      <c r="H49" s="54"/>
      <c r="I49" s="54"/>
      <c r="J49" s="54"/>
      <c r="K49" s="55"/>
      <c r="L49" s="44"/>
    </row>
    <row r="50" spans="2:12" ht="13.15" customHeight="1" x14ac:dyDescent="0.2">
      <c r="B50" s="19"/>
      <c r="C50" s="21"/>
      <c r="D50" s="26" t="s">
        <v>5</v>
      </c>
      <c r="E50" s="26"/>
      <c r="F50" s="26"/>
      <c r="G50" s="94">
        <f>geg!G19*tab!$G18+geg!G20*tab!$H18+geg!G21*tab!$I18</f>
        <v>72619</v>
      </c>
      <c r="H50" s="94">
        <f>geg!H19*tab!$G18+geg!H20*tab!$H18+geg!H21*tab!$I18</f>
        <v>72619</v>
      </c>
      <c r="I50" s="94">
        <f>geg!I19*tab!$G18+geg!I20*tab!$H18+geg!I21*tab!$I18</f>
        <v>72619</v>
      </c>
      <c r="J50" s="94">
        <f>geg!J19*tab!$G18+geg!J20*tab!$H18+geg!J21*tab!$I18</f>
        <v>72619</v>
      </c>
      <c r="K50" s="55"/>
      <c r="L50" s="44"/>
    </row>
    <row r="51" spans="2:12" ht="13.15" customHeight="1" x14ac:dyDescent="0.2">
      <c r="B51" s="19"/>
      <c r="C51" s="21"/>
      <c r="D51" s="26" t="s">
        <v>6</v>
      </c>
      <c r="E51" s="26"/>
      <c r="F51" s="26"/>
      <c r="G51" s="94">
        <f>geg!G24*tab!$G19+geg!G25*tab!$H19+geg!G26*tab!$I19</f>
        <v>136530.6</v>
      </c>
      <c r="H51" s="94">
        <f>geg!H24*tab!$G19+geg!H25*tab!$H19+geg!H26*tab!$I19</f>
        <v>136530.6</v>
      </c>
      <c r="I51" s="94">
        <f>geg!I24*tab!$G19+geg!I25*tab!$H19+geg!I26*tab!$I19</f>
        <v>136530.6</v>
      </c>
      <c r="J51" s="94">
        <f>geg!J24*tab!$G19+geg!J25*tab!$H19+geg!J26*tab!$I19</f>
        <v>136530.6</v>
      </c>
      <c r="K51" s="55"/>
      <c r="L51" s="44"/>
    </row>
    <row r="52" spans="2:12" ht="13.15" customHeight="1" x14ac:dyDescent="0.2">
      <c r="B52" s="19"/>
      <c r="C52" s="21"/>
      <c r="D52" s="26" t="s">
        <v>7</v>
      </c>
      <c r="E52" s="26"/>
      <c r="F52" s="26"/>
      <c r="G52" s="94">
        <f>geg!G29*tab!$G20+geg!G30*tab!$H20+geg!G31*tab!$I20</f>
        <v>148175</v>
      </c>
      <c r="H52" s="94">
        <f>geg!H29*tab!$G20+geg!H30*tab!$H20+geg!H31*tab!$I20</f>
        <v>148175</v>
      </c>
      <c r="I52" s="94">
        <f>geg!I29*tab!$G20+geg!I30*tab!$H20+geg!I31*tab!$I20</f>
        <v>148175</v>
      </c>
      <c r="J52" s="94">
        <f>geg!J29*tab!$G20+geg!J30*tab!$H20+geg!J31*tab!$I20</f>
        <v>148175</v>
      </c>
      <c r="K52" s="55"/>
      <c r="L52" s="44"/>
    </row>
    <row r="53" spans="2:12" ht="13.15" customHeight="1" x14ac:dyDescent="0.2">
      <c r="B53" s="19"/>
      <c r="C53" s="21"/>
      <c r="D53" s="21"/>
      <c r="E53" s="21"/>
      <c r="F53" s="21"/>
      <c r="G53" s="99">
        <f>SUM(G50:G52)</f>
        <v>357324.6</v>
      </c>
      <c r="H53" s="99">
        <f>SUM(H50:H52)</f>
        <v>357324.6</v>
      </c>
      <c r="I53" s="99">
        <f>SUM(I50:I52)</f>
        <v>357324.6</v>
      </c>
      <c r="J53" s="99">
        <f>SUM(J50:J52)</f>
        <v>357324.6</v>
      </c>
      <c r="K53" s="55"/>
      <c r="L53" s="44"/>
    </row>
    <row r="54" spans="2:12" ht="13.15" customHeight="1" x14ac:dyDescent="0.2">
      <c r="B54" s="19"/>
      <c r="C54" s="21"/>
      <c r="D54" s="79" t="s">
        <v>12</v>
      </c>
      <c r="E54" s="21"/>
      <c r="F54" s="21"/>
      <c r="G54" s="54"/>
      <c r="H54" s="54"/>
      <c r="I54" s="54"/>
      <c r="J54" s="54"/>
      <c r="K54" s="55"/>
      <c r="L54" s="44"/>
    </row>
    <row r="55" spans="2:12" ht="13.15" customHeight="1" x14ac:dyDescent="0.2">
      <c r="B55" s="19"/>
      <c r="C55" s="21"/>
      <c r="D55" s="79" t="s">
        <v>13</v>
      </c>
      <c r="E55" s="53" t="s">
        <v>75</v>
      </c>
      <c r="F55" s="21"/>
      <c r="G55" s="54"/>
      <c r="H55" s="54"/>
      <c r="I55" s="54"/>
      <c r="J55" s="54"/>
      <c r="K55" s="55"/>
      <c r="L55" s="44"/>
    </row>
    <row r="56" spans="2:12" ht="13.15" customHeight="1" x14ac:dyDescent="0.2">
      <c r="B56" s="19"/>
      <c r="C56" s="21"/>
      <c r="D56" s="21" t="s">
        <v>77</v>
      </c>
      <c r="E56" s="53" t="s">
        <v>27</v>
      </c>
      <c r="F56" s="21"/>
      <c r="G56" s="94">
        <f>IF($E55="ja",IF(geg!G36=0,0,VLOOKUP($E56,baden,5,FALSE)),0)</f>
        <v>9752.16</v>
      </c>
      <c r="H56" s="94">
        <f>IF($E55="ja",IF(geg!H36=0,0,VLOOKUP($E56,baden,5,FALSE)),0)</f>
        <v>9752.16</v>
      </c>
      <c r="I56" s="94">
        <f>IF($E55="ja",IF(geg!I36=0,0,VLOOKUP($E56,baden,5,FALSE)),0)</f>
        <v>9752.16</v>
      </c>
      <c r="J56" s="94">
        <f>IF($E55="ja",IF(geg!J36=0,0,VLOOKUP($E56,baden,5,FALSE)),0)</f>
        <v>9752.16</v>
      </c>
      <c r="K56" s="55"/>
      <c r="L56" s="44"/>
    </row>
    <row r="57" spans="2:12" ht="13.15" customHeight="1" x14ac:dyDescent="0.2">
      <c r="B57" s="19"/>
      <c r="C57" s="21"/>
      <c r="D57" s="21" t="s">
        <v>15</v>
      </c>
      <c r="E57" s="53" t="s">
        <v>16</v>
      </c>
      <c r="F57" s="21"/>
      <c r="G57" s="94">
        <f>IF(geg!G36=0,0,IF($E57="ja",tab!$E47+$E58*tab!$F47,0))</f>
        <v>0</v>
      </c>
      <c r="H57" s="94">
        <f>IF(geg!H36=0,0,IF($E57="ja",tab!$E47+$E58*tab!$F47,0))</f>
        <v>0</v>
      </c>
      <c r="I57" s="94">
        <f>IF(geg!I36=0,0,IF($E57="ja",tab!$E47+$E58*tab!$F47,0))</f>
        <v>0</v>
      </c>
      <c r="J57" s="94">
        <f>IF(geg!J36=0,0,IF($E57="ja",tab!$E47+$E58*tab!$F47,0))</f>
        <v>0</v>
      </c>
      <c r="K57" s="55"/>
      <c r="L57" s="44"/>
    </row>
    <row r="58" spans="2:12" ht="13.15" customHeight="1" x14ac:dyDescent="0.2">
      <c r="B58" s="19"/>
      <c r="C58" s="21"/>
      <c r="D58" s="21" t="s">
        <v>17</v>
      </c>
      <c r="E58" s="53">
        <v>150</v>
      </c>
      <c r="F58" s="21"/>
      <c r="G58" s="94">
        <f>IF(geg!G36=0,0,VLOOKUP($E56,baden,6,FALSE)*$E58)</f>
        <v>42586.500000000007</v>
      </c>
      <c r="H58" s="94">
        <f>IF(geg!H36=0,0,VLOOKUP($E56,baden,6,FALSE)*$E58)</f>
        <v>42586.500000000007</v>
      </c>
      <c r="I58" s="94">
        <f>IF(geg!I36=0,0,VLOOKUP($E56,baden,6,FALSE)*$E58)</f>
        <v>42586.500000000007</v>
      </c>
      <c r="J58" s="94">
        <f>IF(geg!J36=0,0,VLOOKUP($E56,baden,6,FALSE)*$E58)</f>
        <v>42586.500000000007</v>
      </c>
      <c r="K58" s="55"/>
      <c r="L58" s="44"/>
    </row>
    <row r="59" spans="2:12" ht="13.15" customHeight="1" x14ac:dyDescent="0.2">
      <c r="B59" s="19"/>
      <c r="C59" s="21"/>
      <c r="D59" s="21" t="s">
        <v>18</v>
      </c>
      <c r="E59" s="53" t="s">
        <v>16</v>
      </c>
      <c r="F59" s="21"/>
      <c r="G59" s="94">
        <f>IF(geg!G36=0,0,IF($E59="ja",tab!$E48,0))</f>
        <v>0</v>
      </c>
      <c r="H59" s="94">
        <f>IF(geg!H36=0,0,IF($E59="ja",tab!$E48,0))</f>
        <v>0</v>
      </c>
      <c r="I59" s="94">
        <f>IF(geg!I36=0,0,IF($E59="ja",tab!$E48,0))</f>
        <v>0</v>
      </c>
      <c r="J59" s="94">
        <f>IF(geg!J36=0,0,IF($E59="ja",tab!$E48,0))</f>
        <v>0</v>
      </c>
      <c r="K59" s="55"/>
      <c r="L59" s="44"/>
    </row>
    <row r="60" spans="2:12" ht="13.15" customHeight="1" x14ac:dyDescent="0.2">
      <c r="B60" s="19"/>
      <c r="C60" s="21"/>
      <c r="D60" s="21"/>
      <c r="E60" s="21"/>
      <c r="F60" s="21"/>
      <c r="G60" s="99">
        <f>SUM(G55:G59)</f>
        <v>52338.66</v>
      </c>
      <c r="H60" s="99">
        <f>SUM(H55:H59)</f>
        <v>52338.66</v>
      </c>
      <c r="I60" s="99">
        <f>SUM(I55:I59)</f>
        <v>52338.66</v>
      </c>
      <c r="J60" s="99">
        <f>SUM(J55:J59)</f>
        <v>52338.66</v>
      </c>
      <c r="K60" s="55"/>
      <c r="L60" s="44"/>
    </row>
    <row r="61" spans="2:12" ht="13.15" customHeight="1" x14ac:dyDescent="0.2">
      <c r="B61" s="19"/>
      <c r="C61" s="21"/>
      <c r="D61" s="21"/>
      <c r="E61" s="21"/>
      <c r="F61" s="21"/>
      <c r="G61" s="54"/>
      <c r="H61" s="54"/>
      <c r="I61" s="54"/>
      <c r="J61" s="54"/>
      <c r="K61" s="55"/>
      <c r="L61" s="44"/>
    </row>
    <row r="62" spans="2:12" ht="13.15" customHeight="1" x14ac:dyDescent="0.2">
      <c r="B62" s="19"/>
      <c r="C62" s="39"/>
      <c r="D62" s="101" t="s">
        <v>94</v>
      </c>
      <c r="E62" s="6"/>
      <c r="F62" s="6"/>
      <c r="G62" s="100">
        <f>G48+G53+G60</f>
        <v>773501.93</v>
      </c>
      <c r="H62" s="100">
        <f>H48+H53+H60</f>
        <v>773501.93</v>
      </c>
      <c r="I62" s="100">
        <f>I48+I53+I60</f>
        <v>773501.93</v>
      </c>
      <c r="J62" s="100">
        <f>J48+J53+J60</f>
        <v>773501.93</v>
      </c>
      <c r="K62" s="55"/>
      <c r="L62" s="44"/>
    </row>
    <row r="63" spans="2:12" ht="13.15" customHeight="1" x14ac:dyDescent="0.2">
      <c r="B63" s="19"/>
      <c r="C63" s="20"/>
      <c r="D63" s="20"/>
      <c r="E63" s="20"/>
      <c r="F63" s="20"/>
      <c r="G63" s="103"/>
      <c r="H63" s="103"/>
      <c r="I63" s="103"/>
      <c r="J63" s="103"/>
      <c r="K63" s="20"/>
      <c r="L63" s="44"/>
    </row>
    <row r="64" spans="2:12" ht="13.15" customHeight="1" x14ac:dyDescent="0.2">
      <c r="B64" s="19"/>
      <c r="C64" s="27"/>
      <c r="D64" s="27"/>
      <c r="E64" s="27"/>
      <c r="F64" s="27"/>
      <c r="G64" s="38"/>
      <c r="H64" s="38"/>
      <c r="I64" s="38"/>
      <c r="J64" s="38"/>
      <c r="K64" s="27"/>
      <c r="L64" s="44"/>
    </row>
    <row r="65" spans="2:12" ht="13.15" customHeight="1" x14ac:dyDescent="0.2">
      <c r="B65" s="24"/>
      <c r="C65" s="28"/>
      <c r="D65" s="28"/>
      <c r="E65" s="28"/>
      <c r="F65" s="28"/>
      <c r="G65" s="29"/>
      <c r="H65" s="29"/>
      <c r="I65" s="29"/>
      <c r="J65" s="29"/>
      <c r="K65" s="28"/>
      <c r="L65" s="52"/>
    </row>
    <row r="84" spans="4:5" ht="13.15" customHeight="1" x14ac:dyDescent="0.2">
      <c r="D84" s="92" t="s">
        <v>88</v>
      </c>
    </row>
    <row r="86" spans="4:5" ht="13.15" customHeight="1" x14ac:dyDescent="0.2">
      <c r="D86" s="18" t="s">
        <v>64</v>
      </c>
      <c r="E86" s="18" t="s">
        <v>75</v>
      </c>
    </row>
    <row r="87" spans="4:5" ht="13.15" customHeight="1" x14ac:dyDescent="0.2">
      <c r="D87" s="18" t="s">
        <v>3</v>
      </c>
      <c r="E87" s="18" t="s">
        <v>16</v>
      </c>
    </row>
    <row r="88" spans="4:5" ht="13.15" customHeight="1" x14ac:dyDescent="0.2">
      <c r="D88" s="18" t="s">
        <v>22</v>
      </c>
    </row>
    <row r="90" spans="4:5" ht="13.15" customHeight="1" x14ac:dyDescent="0.2">
      <c r="D90" s="18" t="s">
        <v>26</v>
      </c>
    </row>
    <row r="91" spans="4:5" ht="13.15" customHeight="1" x14ac:dyDescent="0.2">
      <c r="D91" s="5" t="s">
        <v>28</v>
      </c>
    </row>
    <row r="92" spans="4:5" ht="13.15" customHeight="1" x14ac:dyDescent="0.2">
      <c r="D92" s="5" t="s">
        <v>71</v>
      </c>
    </row>
    <row r="93" spans="4:5" ht="13.15" customHeight="1" x14ac:dyDescent="0.2">
      <c r="D93" s="5" t="s">
        <v>27</v>
      </c>
    </row>
    <row r="94" spans="4:5" ht="13.15" customHeight="1" x14ac:dyDescent="0.2">
      <c r="D94" s="5" t="s">
        <v>73</v>
      </c>
    </row>
    <row r="95" spans="4:5" ht="13.15" customHeight="1" x14ac:dyDescent="0.2">
      <c r="D95" s="5"/>
    </row>
    <row r="96" spans="4:5" ht="13.15" customHeight="1" x14ac:dyDescent="0.2">
      <c r="D96" s="5"/>
    </row>
  </sheetData>
  <sheetProtection algorithmName="SHA-512" hashValue="ReEDHmgiTk1qG3JhsFETnB8GaAVVqcx/yNNNtlmyluumddaBQqeN40wWv2POtTo6+gQf8fHnFBaS0Up//3PoXw==" saltValue="P4MvL1KH06WtxgJRSZ9MjA==" spinCount="100000" sheet="1" objects="1" scenarios="1"/>
  <dataValidations count="5">
    <dataValidation type="list" allowBlank="1" showInputMessage="1" showErrorMessage="1" sqref="G11">
      <formula1>$D$85:$D$88</formula1>
    </dataValidation>
    <dataValidation type="list" allowBlank="1" showInputMessage="1" showErrorMessage="1" sqref="G12">
      <formula1>$D$89:$D$94</formula1>
    </dataValidation>
    <dataValidation type="list" allowBlank="1" showInputMessage="1" showErrorMessage="1" sqref="G13">
      <formula1>$E$86:$E$87</formula1>
    </dataValidation>
    <dataValidation type="list" allowBlank="1" showInputMessage="1" showErrorMessage="1" sqref="E55 E59 E57">
      <formula1>"ja, nee"</formula1>
    </dataValidation>
    <dataValidation type="list" allowBlank="1" showInputMessage="1" showErrorMessage="1" sqref="E56">
      <formula1>$D$90:$D$94</formula1>
    </dataValidation>
  </dataValidations>
  <pageMargins left="0.7" right="0.7" top="0.75" bottom="0.75" header="0.3" footer="0.3"/>
  <pageSetup paperSize="9" scale="65" orientation="portrait" r:id="rId1"/>
  <headerFooter>
    <oddHeader>&amp;L&amp;"Arial,Vet"&amp;F&amp;R&amp;"Arial,Vet"&amp;A</oddHeader>
    <oddFooter>&amp;L&amp;"Arial,Vet"keizer / goedhart&amp;C&amp;"Arial,Vet"pagina &amp;P&amp;R&amp;"Arial,Vet"&amp;D</oddFooter>
  </headerFooter>
  <rowBreaks count="1" manualBreakCount="1">
    <brk id="65" max="16383" man="1"/>
  </rowBreaks>
  <colBreaks count="1" manualBreakCount="1">
    <brk id="12" max="147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49"/>
  <sheetViews>
    <sheetView zoomScale="85" zoomScaleNormal="85" workbookViewId="0">
      <selection activeCell="B1" sqref="B1"/>
    </sheetView>
  </sheetViews>
  <sheetFormatPr defaultColWidth="9.140625" defaultRowHeight="12.75" x14ac:dyDescent="0.2"/>
  <cols>
    <col min="1" max="1" width="4" style="59" customWidth="1"/>
    <col min="2" max="2" width="42.85546875" style="59" customWidth="1"/>
    <col min="3" max="9" width="16.85546875" style="59" customWidth="1"/>
    <col min="10" max="12" width="14.85546875" style="59" customWidth="1"/>
    <col min="13" max="16384" width="9.140625" style="59"/>
  </cols>
  <sheetData>
    <row r="2" spans="2:11" s="4" customFormat="1" x14ac:dyDescent="0.2">
      <c r="B2" s="4" t="s">
        <v>29</v>
      </c>
      <c r="C2" s="57" t="s">
        <v>30</v>
      </c>
      <c r="D2" s="57" t="s">
        <v>31</v>
      </c>
      <c r="E2" s="57" t="s">
        <v>32</v>
      </c>
      <c r="F2" s="57" t="s">
        <v>33</v>
      </c>
      <c r="G2" s="57" t="s">
        <v>33</v>
      </c>
      <c r="H2" s="57"/>
      <c r="I2" s="57"/>
      <c r="J2" s="57"/>
      <c r="K2" s="57"/>
    </row>
    <row r="3" spans="2:11" s="4" customFormat="1" x14ac:dyDescent="0.2">
      <c r="B3" s="4" t="s">
        <v>34</v>
      </c>
      <c r="C3" s="58">
        <v>41913</v>
      </c>
      <c r="D3" s="58">
        <v>42278</v>
      </c>
      <c r="E3" s="58">
        <v>42644</v>
      </c>
      <c r="F3" s="58">
        <v>43009</v>
      </c>
      <c r="G3" s="58">
        <v>43374</v>
      </c>
      <c r="H3" s="58"/>
      <c r="I3" s="58"/>
      <c r="J3" s="58"/>
      <c r="K3" s="58"/>
    </row>
    <row r="4" spans="2:11" s="4" customFormat="1" x14ac:dyDescent="0.2">
      <c r="B4" s="4" t="s">
        <v>35</v>
      </c>
      <c r="C4" s="4">
        <v>2015</v>
      </c>
      <c r="D4" s="4">
        <v>2016</v>
      </c>
      <c r="E4" s="4">
        <v>2017</v>
      </c>
      <c r="F4" s="4">
        <v>2018</v>
      </c>
      <c r="G4" s="4">
        <v>2019</v>
      </c>
    </row>
    <row r="5" spans="2:11" s="4" customFormat="1" x14ac:dyDescent="0.2">
      <c r="B5" s="4" t="s">
        <v>72</v>
      </c>
      <c r="C5" s="58">
        <v>42036</v>
      </c>
      <c r="D5" s="58">
        <v>42401</v>
      </c>
      <c r="E5" s="58">
        <v>42767</v>
      </c>
      <c r="F5" s="58">
        <v>43132</v>
      </c>
      <c r="G5" s="58">
        <v>43497</v>
      </c>
      <c r="H5" s="58"/>
      <c r="I5" s="58"/>
      <c r="J5" s="58"/>
      <c r="K5" s="58"/>
    </row>
    <row r="9" spans="2:11" x14ac:dyDescent="0.2">
      <c r="B9" s="69" t="s">
        <v>95</v>
      </c>
      <c r="C9" s="82"/>
      <c r="D9" s="60"/>
      <c r="E9" s="60"/>
      <c r="F9" s="60"/>
      <c r="G9" s="60"/>
      <c r="H9" s="60"/>
      <c r="I9" s="60"/>
    </row>
    <row r="10" spans="2:11" x14ac:dyDescent="0.2">
      <c r="B10" s="131" t="s">
        <v>23</v>
      </c>
      <c r="C10" s="132"/>
      <c r="D10" s="132"/>
      <c r="E10" s="132"/>
      <c r="F10" s="70"/>
      <c r="G10" s="64" t="s">
        <v>24</v>
      </c>
      <c r="H10" s="65"/>
      <c r="I10" s="66"/>
    </row>
    <row r="11" spans="2:11" x14ac:dyDescent="0.2">
      <c r="B11" s="71" t="s">
        <v>25</v>
      </c>
      <c r="C11" s="62" t="s">
        <v>4</v>
      </c>
      <c r="D11" s="62" t="s">
        <v>10</v>
      </c>
      <c r="E11" s="62" t="s">
        <v>11</v>
      </c>
      <c r="F11" s="61" t="s">
        <v>78</v>
      </c>
      <c r="G11" s="67" t="s">
        <v>19</v>
      </c>
      <c r="H11" s="72" t="s">
        <v>20</v>
      </c>
      <c r="I11" s="73" t="s">
        <v>21</v>
      </c>
    </row>
    <row r="12" spans="2:11" x14ac:dyDescent="0.2">
      <c r="B12" s="74" t="s">
        <v>26</v>
      </c>
      <c r="C12" s="106">
        <v>18910.650000000001</v>
      </c>
      <c r="D12" s="106">
        <v>8163.76</v>
      </c>
      <c r="E12" s="107">
        <v>14405.41</v>
      </c>
      <c r="F12" s="108">
        <f>D12+E12</f>
        <v>22569.17</v>
      </c>
      <c r="G12" s="109"/>
      <c r="H12" s="109"/>
      <c r="I12" s="110"/>
    </row>
    <row r="13" spans="2:11" x14ac:dyDescent="0.2">
      <c r="B13" s="8" t="s">
        <v>27</v>
      </c>
      <c r="C13" s="106">
        <v>27034.880000000001</v>
      </c>
      <c r="D13" s="106">
        <v>20424.78</v>
      </c>
      <c r="E13" s="106">
        <v>20337.28</v>
      </c>
      <c r="F13" s="111">
        <f>D13+E13</f>
        <v>40762.06</v>
      </c>
      <c r="G13" s="112"/>
      <c r="H13" s="112"/>
      <c r="I13" s="113"/>
    </row>
    <row r="14" spans="2:11" x14ac:dyDescent="0.2">
      <c r="B14" s="74" t="s">
        <v>71</v>
      </c>
      <c r="C14" s="106">
        <v>20782.599999999999</v>
      </c>
      <c r="D14" s="106">
        <v>8639.34</v>
      </c>
      <c r="E14" s="106">
        <v>13476.2</v>
      </c>
      <c r="F14" s="111">
        <f>D14+E14</f>
        <v>22115.54</v>
      </c>
      <c r="G14" s="112"/>
      <c r="H14" s="112"/>
      <c r="I14" s="113"/>
    </row>
    <row r="15" spans="2:11" x14ac:dyDescent="0.2">
      <c r="B15" s="74" t="s">
        <v>73</v>
      </c>
      <c r="C15" s="106">
        <v>24575.34</v>
      </c>
      <c r="D15" s="106">
        <v>7219.97</v>
      </c>
      <c r="E15" s="106">
        <v>9933.67</v>
      </c>
      <c r="F15" s="111">
        <f>D15+E15</f>
        <v>17153.64</v>
      </c>
      <c r="G15" s="112"/>
      <c r="H15" s="112"/>
      <c r="I15" s="113"/>
    </row>
    <row r="16" spans="2:11" x14ac:dyDescent="0.2">
      <c r="B16" s="8" t="s">
        <v>28</v>
      </c>
      <c r="C16" s="106">
        <v>20111.78</v>
      </c>
      <c r="D16" s="106">
        <v>10397.6</v>
      </c>
      <c r="E16" s="106">
        <v>13047.15</v>
      </c>
      <c r="F16" s="111">
        <f>D16+E16</f>
        <v>23444.75</v>
      </c>
      <c r="G16" s="112"/>
      <c r="H16" s="112"/>
      <c r="I16" s="113"/>
    </row>
    <row r="17" spans="2:9" x14ac:dyDescent="0.2">
      <c r="B17" s="63" t="s">
        <v>89</v>
      </c>
      <c r="C17" s="112"/>
      <c r="D17" s="106">
        <v>3972.2</v>
      </c>
      <c r="E17" s="112"/>
      <c r="F17" s="113"/>
      <c r="G17" s="114"/>
      <c r="H17" s="112"/>
      <c r="I17" s="113"/>
    </row>
    <row r="18" spans="2:9" x14ac:dyDescent="0.2">
      <c r="B18" s="75" t="s">
        <v>5</v>
      </c>
      <c r="C18" s="126">
        <v>659.14</v>
      </c>
      <c r="D18" s="115"/>
      <c r="E18" s="115"/>
      <c r="F18" s="116"/>
      <c r="G18" s="125">
        <v>737.71</v>
      </c>
      <c r="H18" s="126">
        <v>1208.1099999999999</v>
      </c>
      <c r="I18" s="127">
        <v>1582.58</v>
      </c>
    </row>
    <row r="19" spans="2:9" x14ac:dyDescent="0.2">
      <c r="B19" s="75" t="s">
        <v>6</v>
      </c>
      <c r="C19" s="126">
        <v>578.78</v>
      </c>
      <c r="D19" s="115"/>
      <c r="E19" s="115"/>
      <c r="F19" s="116"/>
      <c r="G19" s="125">
        <v>820.02</v>
      </c>
      <c r="H19" s="126">
        <v>1288.99</v>
      </c>
      <c r="I19" s="127">
        <v>1576.21</v>
      </c>
    </row>
    <row r="20" spans="2:9" x14ac:dyDescent="0.2">
      <c r="B20" s="67" t="s">
        <v>7</v>
      </c>
      <c r="C20" s="129">
        <v>1198.19</v>
      </c>
      <c r="D20" s="117"/>
      <c r="E20" s="117"/>
      <c r="F20" s="118"/>
      <c r="G20" s="128">
        <v>610.47</v>
      </c>
      <c r="H20" s="129">
        <v>951.02</v>
      </c>
      <c r="I20" s="130">
        <v>1103.0899999999999</v>
      </c>
    </row>
    <row r="22" spans="2:9" x14ac:dyDescent="0.2">
      <c r="C22" s="68"/>
      <c r="D22" s="68"/>
      <c r="E22" s="68"/>
      <c r="F22" s="68"/>
      <c r="G22" s="68"/>
    </row>
    <row r="23" spans="2:9" ht="12.75" hidden="1" customHeight="1" x14ac:dyDescent="0.2">
      <c r="C23" s="68" t="s">
        <v>36</v>
      </c>
      <c r="D23" s="68"/>
      <c r="E23" s="68"/>
      <c r="F23" s="68"/>
      <c r="G23" s="68"/>
    </row>
    <row r="24" spans="2:9" ht="12.75" hidden="1" customHeight="1" x14ac:dyDescent="0.2">
      <c r="B24" s="59" t="s">
        <v>37</v>
      </c>
      <c r="C24" s="68" t="s">
        <v>19</v>
      </c>
      <c r="D24" s="68" t="s">
        <v>20</v>
      </c>
      <c r="E24" s="68" t="s">
        <v>21</v>
      </c>
      <c r="F24" s="68" t="s">
        <v>38</v>
      </c>
      <c r="G24" s="68" t="s">
        <v>39</v>
      </c>
    </row>
    <row r="25" spans="2:9" ht="12.75" hidden="1" customHeight="1" x14ac:dyDescent="0.2">
      <c r="B25" s="59" t="s">
        <v>40</v>
      </c>
      <c r="C25" s="68">
        <v>5700</v>
      </c>
      <c r="D25" s="68">
        <v>510</v>
      </c>
      <c r="E25" s="68">
        <v>794</v>
      </c>
      <c r="F25" s="68">
        <v>2554</v>
      </c>
      <c r="G25" s="68">
        <v>9558</v>
      </c>
    </row>
    <row r="26" spans="2:9" ht="12.75" hidden="1" customHeight="1" x14ac:dyDescent="0.2">
      <c r="B26" s="59" t="s">
        <v>41</v>
      </c>
      <c r="C26" s="68">
        <v>15509</v>
      </c>
      <c r="D26" s="68">
        <v>892</v>
      </c>
      <c r="E26" s="68">
        <v>3502</v>
      </c>
      <c r="F26" s="68">
        <v>4310</v>
      </c>
      <c r="G26" s="68">
        <v>24213</v>
      </c>
    </row>
    <row r="27" spans="2:9" ht="12.75" hidden="1" customHeight="1" x14ac:dyDescent="0.2">
      <c r="B27" s="59" t="s">
        <v>42</v>
      </c>
      <c r="C27" s="68">
        <v>30417</v>
      </c>
      <c r="D27" s="68">
        <v>1068</v>
      </c>
      <c r="E27" s="68">
        <v>1899</v>
      </c>
      <c r="F27" s="68">
        <v>2320</v>
      </c>
      <c r="G27" s="68">
        <v>35704</v>
      </c>
    </row>
    <row r="28" spans="2:9" ht="12.75" hidden="1" customHeight="1" x14ac:dyDescent="0.2">
      <c r="B28" s="59" t="s">
        <v>43</v>
      </c>
      <c r="C28" s="68">
        <v>42249155.29999999</v>
      </c>
      <c r="D28" s="68">
        <v>5749465.9000000013</v>
      </c>
      <c r="E28" s="68">
        <v>13758239.270000001</v>
      </c>
      <c r="F28" s="68">
        <v>24814423.560000006</v>
      </c>
      <c r="G28" s="68">
        <v>86571284.030000001</v>
      </c>
    </row>
    <row r="29" spans="2:9" ht="12.75" hidden="1" customHeight="1" x14ac:dyDescent="0.2">
      <c r="B29" s="59" t="s">
        <v>44</v>
      </c>
      <c r="C29" s="68">
        <v>104575094.16</v>
      </c>
      <c r="D29" s="68">
        <v>11030550.17</v>
      </c>
      <c r="E29" s="68">
        <v>64342439.13000004</v>
      </c>
      <c r="F29" s="68">
        <v>32814154.720000006</v>
      </c>
      <c r="G29" s="68">
        <v>212762238.18000004</v>
      </c>
    </row>
    <row r="30" spans="2:9" ht="12.75" hidden="1" customHeight="1" x14ac:dyDescent="0.2">
      <c r="B30" s="59" t="s">
        <v>45</v>
      </c>
      <c r="C30" s="68">
        <v>224614562.84000012</v>
      </c>
      <c r="D30" s="68">
        <v>14811297.800000004</v>
      </c>
      <c r="E30" s="68">
        <v>32364325.980000008</v>
      </c>
      <c r="F30" s="68">
        <v>23287396.879999999</v>
      </c>
      <c r="G30" s="68">
        <v>295077583.50000012</v>
      </c>
    </row>
    <row r="31" spans="2:9" ht="12.75" hidden="1" customHeight="1" x14ac:dyDescent="0.2">
      <c r="B31" s="59" t="s">
        <v>46</v>
      </c>
      <c r="C31" s="68">
        <v>2771085.911734601</v>
      </c>
      <c r="D31" s="68">
        <v>477912.47431376879</v>
      </c>
      <c r="E31" s="68">
        <v>1026893.1488844356</v>
      </c>
      <c r="F31" s="68">
        <v>1928726.2427089752</v>
      </c>
      <c r="G31" s="68">
        <v>6204617.7776417807</v>
      </c>
    </row>
    <row r="32" spans="2:9" ht="12.75" hidden="1" customHeight="1" x14ac:dyDescent="0.2">
      <c r="B32" s="59" t="s">
        <v>47</v>
      </c>
      <c r="C32" s="68">
        <v>8759302.3248811625</v>
      </c>
      <c r="D32" s="68">
        <v>904302.99649353663</v>
      </c>
      <c r="E32" s="68">
        <v>4641187.2636924908</v>
      </c>
      <c r="F32" s="68">
        <v>3665936.0560513632</v>
      </c>
      <c r="G32" s="68">
        <v>17970728.641118553</v>
      </c>
    </row>
    <row r="33" spans="2:9" ht="12.75" hidden="1" customHeight="1" x14ac:dyDescent="0.2">
      <c r="B33" s="59" t="s">
        <v>48</v>
      </c>
      <c r="C33" s="68">
        <v>11076154.640053676</v>
      </c>
      <c r="D33" s="68">
        <v>742834.32705781655</v>
      </c>
      <c r="E33" s="68">
        <v>1536120.6828885104</v>
      </c>
      <c r="F33" s="68">
        <v>1679126.23</v>
      </c>
      <c r="G33" s="68">
        <v>15034235.880000003</v>
      </c>
    </row>
    <row r="34" spans="2:9" ht="12.75" hidden="1" customHeight="1" x14ac:dyDescent="0.2">
      <c r="C34" s="68"/>
      <c r="D34" s="68"/>
      <c r="E34" s="68"/>
      <c r="F34" s="68"/>
      <c r="G34" s="68"/>
    </row>
    <row r="35" spans="2:9" ht="12.75" hidden="1" customHeight="1" x14ac:dyDescent="0.2">
      <c r="C35" s="68"/>
      <c r="D35" s="68"/>
      <c r="E35" s="68"/>
      <c r="F35" s="68"/>
      <c r="G35" s="68"/>
    </row>
    <row r="36" spans="2:9" ht="12.75" hidden="1" customHeight="1" x14ac:dyDescent="0.2">
      <c r="B36" s="59" t="s">
        <v>49</v>
      </c>
      <c r="C36" s="68"/>
      <c r="D36" s="68"/>
      <c r="E36" s="68"/>
      <c r="F36" s="68"/>
      <c r="G36" s="68"/>
    </row>
    <row r="37" spans="2:9" ht="12.75" hidden="1" customHeight="1" x14ac:dyDescent="0.2">
      <c r="B37" s="59" t="s">
        <v>50</v>
      </c>
      <c r="C37" s="68">
        <v>6922.7332481493695</v>
      </c>
      <c r="D37" s="68">
        <v>11968.627724679031</v>
      </c>
      <c r="E37" s="68">
        <v>18179.859962756062</v>
      </c>
      <c r="F37" s="68"/>
      <c r="G37" s="68"/>
    </row>
    <row r="38" spans="2:9" ht="12.75" hidden="1" customHeight="1" x14ac:dyDescent="0.2">
      <c r="B38" s="59" t="s">
        <v>51</v>
      </c>
      <c r="C38" s="68">
        <v>543.65544045526724</v>
      </c>
      <c r="D38" s="68">
        <v>985.88835292960448</v>
      </c>
      <c r="E38" s="68">
        <v>1319.3855708977949</v>
      </c>
      <c r="F38" s="68"/>
      <c r="G38" s="68"/>
    </row>
    <row r="39" spans="2:9" ht="12.75" hidden="1" customHeight="1" x14ac:dyDescent="0.2">
      <c r="B39" s="59" t="s">
        <v>52</v>
      </c>
      <c r="C39" s="68">
        <v>7466.3886886046366</v>
      </c>
      <c r="D39" s="68">
        <v>12954.516077608634</v>
      </c>
      <c r="E39" s="68">
        <v>19499.245533653855</v>
      </c>
      <c r="F39" s="68"/>
      <c r="G39" s="68"/>
    </row>
    <row r="40" spans="2:9" x14ac:dyDescent="0.2">
      <c r="B40" s="9" t="s">
        <v>53</v>
      </c>
      <c r="C40" s="10"/>
      <c r="D40" s="10"/>
      <c r="E40" s="10"/>
      <c r="F40" s="10"/>
      <c r="G40" s="4"/>
      <c r="H40" s="4"/>
      <c r="I40" s="4"/>
    </row>
    <row r="41" spans="2:9" x14ac:dyDescent="0.2">
      <c r="B41" s="11" t="s">
        <v>54</v>
      </c>
      <c r="C41" s="11"/>
      <c r="D41" s="16" t="s">
        <v>14</v>
      </c>
      <c r="E41" s="15" t="s">
        <v>55</v>
      </c>
      <c r="F41" s="11" t="s">
        <v>56</v>
      </c>
      <c r="G41" s="11" t="s">
        <v>57</v>
      </c>
      <c r="H41" s="11" t="s">
        <v>58</v>
      </c>
      <c r="I41" s="11" t="s">
        <v>59</v>
      </c>
    </row>
    <row r="42" spans="2:9" x14ac:dyDescent="0.2">
      <c r="B42" s="76" t="s">
        <v>26</v>
      </c>
      <c r="C42" s="17">
        <v>0</v>
      </c>
      <c r="D42" s="14">
        <v>0</v>
      </c>
      <c r="E42" s="14">
        <v>0</v>
      </c>
      <c r="F42" s="120">
        <v>0</v>
      </c>
      <c r="G42" s="120">
        <v>0</v>
      </c>
      <c r="H42" s="120">
        <v>0</v>
      </c>
      <c r="I42" s="120">
        <v>0</v>
      </c>
    </row>
    <row r="43" spans="2:9" x14ac:dyDescent="0.2">
      <c r="B43" s="12" t="s">
        <v>28</v>
      </c>
      <c r="C43" s="13">
        <f>+H43+I43</f>
        <v>22108.74</v>
      </c>
      <c r="D43" s="16" t="s">
        <v>61</v>
      </c>
      <c r="E43" s="14">
        <v>0</v>
      </c>
      <c r="F43" s="119">
        <v>21086.04</v>
      </c>
      <c r="G43" s="119">
        <v>165.02</v>
      </c>
      <c r="H43" s="120">
        <f>+F43+E43*G43</f>
        <v>21086.04</v>
      </c>
      <c r="I43" s="120">
        <f>+E47+E43*F47</f>
        <v>1022.7</v>
      </c>
    </row>
    <row r="44" spans="2:9" x14ac:dyDescent="0.2">
      <c r="B44" s="12" t="s">
        <v>71</v>
      </c>
      <c r="C44" s="17">
        <v>0</v>
      </c>
      <c r="D44" s="14">
        <v>0</v>
      </c>
      <c r="E44" s="14">
        <v>0</v>
      </c>
      <c r="F44" s="120">
        <v>0</v>
      </c>
      <c r="G44" s="120">
        <v>0</v>
      </c>
      <c r="H44" s="120">
        <v>0</v>
      </c>
      <c r="I44" s="120">
        <v>0</v>
      </c>
    </row>
    <row r="45" spans="2:9" x14ac:dyDescent="0.2">
      <c r="B45" s="12" t="s">
        <v>27</v>
      </c>
      <c r="C45" s="13">
        <f>+H45+I45</f>
        <v>41480.26</v>
      </c>
      <c r="D45" s="16" t="s">
        <v>60</v>
      </c>
      <c r="E45" s="14">
        <v>85</v>
      </c>
      <c r="F45" s="119">
        <v>9752.16</v>
      </c>
      <c r="G45" s="119">
        <v>283.91000000000003</v>
      </c>
      <c r="H45" s="120">
        <f>+F45+E45*G45</f>
        <v>33884.51</v>
      </c>
      <c r="I45" s="120">
        <f>+E$47+E45*F$47</f>
        <v>7595.75</v>
      </c>
    </row>
    <row r="46" spans="2:9" x14ac:dyDescent="0.2">
      <c r="B46" s="12" t="s">
        <v>73</v>
      </c>
      <c r="C46" s="13">
        <f>+H46+I46</f>
        <v>41480.26</v>
      </c>
      <c r="D46" s="16" t="s">
        <v>60</v>
      </c>
      <c r="E46" s="14">
        <v>85</v>
      </c>
      <c r="F46" s="120">
        <f>+F45</f>
        <v>9752.16</v>
      </c>
      <c r="G46" s="120">
        <f>+G45</f>
        <v>283.91000000000003</v>
      </c>
      <c r="H46" s="120">
        <f>+F46+E46*G46</f>
        <v>33884.51</v>
      </c>
      <c r="I46" s="120">
        <f>+E$47+E46*F$47</f>
        <v>7595.75</v>
      </c>
    </row>
    <row r="47" spans="2:9" x14ac:dyDescent="0.2">
      <c r="B47" s="10" t="s">
        <v>62</v>
      </c>
      <c r="C47" s="10"/>
      <c r="D47" s="10"/>
      <c r="E47" s="121">
        <v>1022.7</v>
      </c>
      <c r="F47" s="121">
        <v>77.33</v>
      </c>
      <c r="G47" s="122"/>
      <c r="H47" s="123"/>
      <c r="I47" s="123"/>
    </row>
    <row r="48" spans="2:9" x14ac:dyDescent="0.2">
      <c r="B48" s="11" t="s">
        <v>63</v>
      </c>
      <c r="C48" s="10"/>
      <c r="D48" s="10"/>
      <c r="E48" s="124">
        <v>6279.25</v>
      </c>
      <c r="F48" s="123"/>
      <c r="G48" s="10"/>
      <c r="H48" s="4"/>
      <c r="I48" s="4"/>
    </row>
    <row r="49" spans="8:11" x14ac:dyDescent="0.2">
      <c r="H49" s="77"/>
      <c r="I49" s="77"/>
      <c r="J49" s="77"/>
      <c r="K49" s="77"/>
    </row>
  </sheetData>
  <sheetProtection algorithmName="SHA-512" hashValue="/48qRU9fNW+OqYdOBGzS66C1dfcu716iXMMhB22VqtBQ2LvdTd982qRJKi9pDZXcno7Emu5Isbmr0UZ/XGG0XA==" saltValue="fTe6oIo4KCYVk/VDWlec0Q==" spinCount="100000" sheet="1" objects="1" scenarios="1"/>
  <mergeCells count="1">
    <mergeCell ref="B10:E10"/>
  </mergeCells>
  <printOptions gridLines="1"/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Header>&amp;L&amp;"Arial,Vet"&amp;F&amp;R&amp;"Arial,Vet"&amp;A</oddHeader>
    <oddFooter>&amp;L&amp;"Arial,Vet"keizer / goedhart&amp;C&amp;"Arial,Vet"pagina &amp;P&amp;R&amp;"Arial,Vet"&amp;D</oddFooter>
  </headerFooter>
  <colBreaks count="1" manualBreakCount="1">
    <brk id="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toel</vt:lpstr>
      <vt:lpstr>geg</vt:lpstr>
      <vt:lpstr>tab</vt:lpstr>
      <vt:lpstr>geg!Afdrukbereik</vt:lpstr>
      <vt:lpstr>toel!Afdrukbereik</vt:lpstr>
      <vt:lpstr>baden</vt:lpstr>
      <vt:lpstr>MIvast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Keizer</dc:creator>
  <cp:lastModifiedBy>B. Keizer</cp:lastModifiedBy>
  <cp:lastPrinted>2015-10-13T13:17:04Z</cp:lastPrinted>
  <dcterms:created xsi:type="dcterms:W3CDTF">2012-10-29T13:09:26Z</dcterms:created>
  <dcterms:modified xsi:type="dcterms:W3CDTF">2015-10-13T20:45:21Z</dcterms:modified>
</cp:coreProperties>
</file>