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9200" windowHeight="13725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D9" i="1" l="1"/>
  <c r="C5" i="1" l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 shapeId="0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 shapeId="0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30 maart 2016.</t>
        </r>
      </text>
    </comment>
  </commentList>
</comments>
</file>

<file path=xl/sharedStrings.xml><?xml version="1.0" encoding="utf-8"?>
<sst xmlns="http://schemas.openxmlformats.org/spreadsheetml/2006/main" count="385" uniqueCount="168">
  <si>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</si>
  <si>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</si>
  <si>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</si>
  <si>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</si>
  <si>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</si>
  <si>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</si>
  <si>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</si>
  <si>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</si>
  <si>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</si>
  <si>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</si>
  <si>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</si>
  <si>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</si>
  <si>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</si>
  <si>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</si>
  <si>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</si>
  <si>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</si>
  <si>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</si>
  <si>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</si>
  <si>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</si>
  <si>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</si>
  <si>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</si>
  <si>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</si>
  <si>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</si>
  <si>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</si>
  <si>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</si>
  <si>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</si>
  <si>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</si>
  <si>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</si>
  <si>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</si>
  <si>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</si>
  <si>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</si>
  <si>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</si>
  <si>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</si>
  <si>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</si>
  <si>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</si>
  <si>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</si>
  <si>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</si>
  <si>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</si>
  <si>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</si>
  <si>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</si>
  <si>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</si>
  <si>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</si>
  <si>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</si>
  <si>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</si>
  <si>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</si>
  <si>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</si>
  <si>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</si>
  <si>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</si>
  <si>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</si>
  <si>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</si>
  <si>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</si>
  <si>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</si>
  <si>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</si>
  <si>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</si>
  <si>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</si>
  <si>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</si>
  <si>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</si>
  <si>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</si>
  <si>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</si>
  <si>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</si>
  <si>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</si>
  <si>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</si>
  <si>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</si>
  <si>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</si>
  <si>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</si>
  <si>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</si>
  <si>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</si>
  <si>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</si>
  <si>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</si>
  <si>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</si>
  <si>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</si>
  <si>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</si>
  <si>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</si>
  <si>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</si>
  <si>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</si>
  <si>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</si>
  <si>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</si>
  <si>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</si>
  <si>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</si>
  <si>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</si>
  <si>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</si>
  <si>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</si>
  <si>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</si>
  <si>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</si>
  <si>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</si>
  <si>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</si>
  <si>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</si>
  <si>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</si>
  <si>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</si>
  <si>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</si>
  <si>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</si>
  <si>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</si>
  <si>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</si>
  <si>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</si>
  <si>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</si>
  <si>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>a. verhoging t.b.v. zeer kleine scholen: het gaat hier om de garantie dat ook de kleinste school voldoende geld ontvangt,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</si>
  <si>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</si>
  <si>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</si>
  <si>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</si>
  <si>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</si>
  <si>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</si>
  <si>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</si>
  <si>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</si>
  <si>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</si>
  <si>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</si>
  <si>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</si>
  <si>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</si>
  <si>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</si>
  <si>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</si>
  <si>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</si>
  <si>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</si>
  <si>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</si>
  <si>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</si>
  <si>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</si>
  <si>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</si>
  <si>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</si>
  <si>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</si>
  <si>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</si>
  <si>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</si>
  <si>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</si>
  <si>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</si>
  <si>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</si>
  <si>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</si>
  <si>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</si>
  <si>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</si>
  <si>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</si>
  <si>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</si>
  <si>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</si>
  <si>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</si>
  <si>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</si>
  <si>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</si>
  <si>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</si>
  <si>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</si>
  <si>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</si>
  <si>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</si>
  <si>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</si>
  <si>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</si>
  <si>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</si>
  <si>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</si>
  <si>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</si>
  <si>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</si>
  <si>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of in de fusieregeling zelf plaatsvinden, geldt de regeling eveneens voor de jaren erna. </t>
  </si>
  <si>
    <t>Alleen de witte cellen kunnen worden ingevuld.</t>
  </si>
  <si>
    <t xml:space="preserve">Voor nadere informatie: </t>
  </si>
  <si>
    <t>ABC</t>
  </si>
  <si>
    <t>22BB</t>
  </si>
  <si>
    <t>33CC</t>
  </si>
  <si>
    <t>A</t>
  </si>
  <si>
    <t>B</t>
  </si>
  <si>
    <t>C</t>
  </si>
  <si>
    <t>44DD</t>
  </si>
  <si>
    <t>Compensatie over 6 jaar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</si>
  <si>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</si>
  <si>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t>laatste (6e) jaar compensatie</t>
  </si>
  <si>
    <t xml:space="preserve">Gemakshalve wordt hierna steeds gerept van formatie als het gaat om het geld dat samenhangt met de bekostiging van de </t>
  </si>
  <si>
    <t>formatie, de personele bekostiging.</t>
  </si>
  <si>
    <t xml:space="preserve">De berekening van de overgangsformatie hoeft maar eenmalig plaats te vinden en gebeurt volgens een eenvoudig principe. </t>
  </si>
  <si>
    <t xml:space="preserve">Door de linearisering heeft een samenvoeging in principe geen gevolgen: de formatie voor 150 leerlingen van school A </t>
  </si>
  <si>
    <t xml:space="preserve">plus 50 leerlingen van school B is door de lineaire toekenning gelijk aan de formatie van school AB. Verschil kan zich slechts </t>
  </si>
  <si>
    <t xml:space="preserve">voordoenals een bij de samenvoeging betrokken school te maken heeft met één of meer van de volgende </t>
  </si>
  <si>
    <t>formatiecomponenten:</t>
  </si>
  <si>
    <t xml:space="preserve">De nieuwe fusieregeling is gebaseerd op de publicatie Stcrt 2015 nr. 12208, d.d. 7 mei 2015, waarin is vastgelegd dat de </t>
  </si>
  <si>
    <t>fusiefaciliteit gedurende zes jaar wordt toegekend bij een fusie in de periode tot en met 1 augustus 2024.</t>
  </si>
  <si>
    <t>2016/2017</t>
  </si>
  <si>
    <t>2021/2022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</si>
  <si>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2016.</t>
    </r>
    <r>
      <rPr>
        <sz val="11"/>
        <rFont val="Calibri"/>
        <family val="2"/>
        <scheme val="minor"/>
      </rPr>
      <t xml:space="preserve"> Wanneer geen wijzigingen in de formatieregeling</t>
    </r>
  </si>
  <si>
    <t>versie 1juni2016</t>
  </si>
  <si>
    <r>
      <t xml:space="preserve">De bedragen zijn ontleend aan de publicatie Regeling bekostiging personeel PO </t>
    </r>
    <r>
      <rPr>
        <b/>
        <sz val="11"/>
        <rFont val="Calibri"/>
        <family val="2"/>
        <scheme val="minor"/>
      </rPr>
      <t>2016-2017</t>
    </r>
    <r>
      <rPr>
        <sz val="11"/>
        <rFont val="Calibri"/>
        <family val="2"/>
        <scheme val="minor"/>
      </rPr>
      <t xml:space="preserve"> van 30 maart</t>
    </r>
    <r>
      <rPr>
        <b/>
        <sz val="11"/>
        <rFont val="Calibri"/>
        <family val="2"/>
        <scheme val="minor"/>
      </rPr>
      <t xml:space="preserve">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</si>
</sst>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_(&quot;€&quot;\ * #,##0.00_);_(&quot;€&quot;\ * \(#,##0.00\);_(&quot;€&quot;\ * &quot;-&quot;??_);_(@_)"/>
    <numFmt numFmtId="166" formatCode="0.0000"/>
  </numFmts>
  <fonts count="47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0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6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6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6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/>
      <protection locked="0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4" fontId="4" fillId="5" borderId="0" xfId="0" applyNumberFormat="1" applyFont="1" applyFill="1" applyBorder="1" applyAlignment="1" applyProtection="1">
      <alignment horizontal="left"/>
      <protection locked="0"/>
    </xf>
    <xf numFmtId="165" fontId="4" fillId="5" borderId="0" xfId="0" applyNumberFormat="1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16" fontId="45" fillId="3" borderId="0" xfId="0" applyNumberFormat="1" applyFont="1" applyFill="1" applyBorder="1"/>
    <xf numFmtId="0" fontId="45" fillId="0" borderId="0" xfId="0" applyFont="1" applyFill="1" applyBorder="1"/>
  </cellXfs>
  <cellStyles count="2">
    <cellStyle name="Hyperlink" xfId="1" builtinId="8"/>
    <cellStyle name="Standaard" xfId="0" builtinId="0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L76"/>
  <sheetViews>
    <sheetView tabSelected="1" zoomScale="85" zoomScaleNormal="85" zoomScaleSheetLayoutView="75" workbookViewId="0">
      <selection activeCell="C4" sqref="C4"/>
    </sheetView>
  </sheetViews>
  <sheetFormatPr defaultColWidth="16.42578125" defaultRowHeight="15.75" x14ac:dyDescent="0.25"/>
  <cols>
    <col min="1" max="1" width="3.85546875" style="192" customWidth="1"/>
    <col min="2" max="2" width="2.85546875" style="192" customWidth="1"/>
    <col min="3" max="9" width="16.42578125" style="192"/>
    <col min="10" max="10" width="2.42578125" style="192" customWidth="1"/>
    <col min="11" max="16384" width="16.42578125" style="192"/>
  </cols>
  <sheetData>
    <row r="2" spans="2:12" x14ac:dyDescent="0.25">
      <c r="B2" s="191"/>
      <c r="C2" s="191"/>
      <c r="D2" s="191"/>
      <c r="E2" s="191"/>
      <c r="F2" s="191"/>
      <c r="G2" s="191"/>
      <c r="H2" s="191"/>
      <c r="I2" s="191"/>
      <c r="J2" s="191"/>
    </row>
    <row r="3" spans="2:12" x14ac:dyDescent="0.25">
      <c r="B3" s="191"/>
      <c r="C3" s="191"/>
      <c r="D3" s="191"/>
      <c r="E3" s="191"/>
      <c r="F3" s="191"/>
      <c r="G3" s="191"/>
      <c r="H3" s="191"/>
      <c r="I3" s="191"/>
      <c r="J3" s="191"/>
    </row>
    <row r="4" spans="2:12" ht="18.75" x14ac:dyDescent="0.3">
      <c r="B4" s="191"/>
      <c r="C4" s="193" t="str">
        <f xml:space="preserve"> "Faciliteitenregeling samenvoeging basisscholen "&amp;tab!C2</f>
        <v>Faciliteitenregeling samenvoeging basisscholen 2016/2017</v>
      </c>
      <c r="D4" s="191"/>
      <c r="E4" s="191"/>
      <c r="F4" s="191"/>
      <c r="G4" s="191"/>
      <c r="H4" s="191"/>
      <c r="I4" s="191"/>
      <c r="J4" s="191"/>
    </row>
    <row r="5" spans="2:12" x14ac:dyDescent="0.25">
      <c r="B5" s="191"/>
      <c r="C5" s="191" t="s">
        <v>166</v>
      </c>
      <c r="D5" s="191"/>
      <c r="E5" s="191"/>
      <c r="F5" s="191"/>
      <c r="G5" s="191"/>
      <c r="H5" s="191"/>
      <c r="I5" s="191"/>
      <c r="J5" s="191"/>
    </row>
    <row r="6" spans="2:12" s="196" customFormat="1" ht="15" x14ac:dyDescent="0.25">
      <c r="B6" s="195"/>
      <c r="C6" s="194"/>
      <c r="D6" s="195"/>
      <c r="E6" s="195"/>
      <c r="F6" s="195"/>
      <c r="G6" s="195"/>
      <c r="H6" s="195"/>
      <c r="I6" s="195"/>
      <c r="J6" s="195"/>
    </row>
    <row r="7" spans="2:12" s="196" customFormat="1" ht="15" x14ac:dyDescent="0.25">
      <c r="B7" s="195"/>
      <c r="C7" s="194"/>
      <c r="D7" s="195"/>
      <c r="E7" s="195"/>
      <c r="F7" s="195"/>
      <c r="G7" s="195"/>
      <c r="H7" s="195"/>
      <c r="I7" s="195"/>
      <c r="J7" s="195"/>
    </row>
    <row r="8" spans="2:12" s="196" customFormat="1" ht="15" x14ac:dyDescent="0.25">
      <c r="B8" s="195"/>
      <c r="C8" s="194" t="s">
        <v>64</v>
      </c>
      <c r="D8" s="195"/>
      <c r="E8" s="195"/>
      <c r="F8" s="195"/>
      <c r="G8" s="195"/>
      <c r="H8" s="195"/>
      <c r="I8" s="195"/>
      <c r="J8" s="195"/>
    </row>
    <row r="9" spans="2:12" s="196" customFormat="1" ht="15" x14ac:dyDescent="0.25">
      <c r="B9" s="195"/>
      <c r="C9" s="195" t="s">
        <v>152</v>
      </c>
      <c r="D9" s="195"/>
      <c r="E9" s="195"/>
      <c r="F9" s="195"/>
      <c r="G9" s="195"/>
      <c r="H9" s="195"/>
      <c r="I9" s="195"/>
      <c r="J9" s="195"/>
    </row>
    <row r="10" spans="2:12" s="196" customFormat="1" ht="15" x14ac:dyDescent="0.25">
      <c r="B10" s="195"/>
      <c r="C10" s="195" t="s">
        <v>142</v>
      </c>
      <c r="D10" s="195"/>
      <c r="E10" s="195"/>
      <c r="F10" s="195"/>
      <c r="G10" s="195"/>
      <c r="H10" s="195"/>
      <c r="I10" s="195"/>
      <c r="J10" s="195"/>
    </row>
    <row r="11" spans="2:12" s="196" customFormat="1" ht="15" x14ac:dyDescent="0.25">
      <c r="B11" s="195"/>
      <c r="C11" s="195" t="s">
        <v>63</v>
      </c>
      <c r="D11" s="195"/>
      <c r="E11" s="195"/>
      <c r="F11" s="195"/>
      <c r="G11" s="195"/>
      <c r="H11" s="195"/>
      <c r="I11" s="195"/>
      <c r="J11" s="195"/>
    </row>
    <row r="12" spans="2:12" s="196" customFormat="1" ht="15" x14ac:dyDescent="0.25">
      <c r="B12" s="195"/>
      <c r="C12" s="194"/>
      <c r="D12" s="195"/>
      <c r="E12" s="195"/>
      <c r="F12" s="195"/>
      <c r="G12" s="195"/>
      <c r="H12" s="195"/>
      <c r="I12" s="195"/>
      <c r="J12" s="195"/>
    </row>
    <row r="13" spans="2:12" s="196" customFormat="1" ht="15" x14ac:dyDescent="0.25">
      <c r="B13" s="195"/>
      <c r="C13" s="195" t="s">
        <v>93</v>
      </c>
      <c r="D13" s="195"/>
      <c r="E13" s="195"/>
      <c r="F13" s="195"/>
      <c r="G13" s="195"/>
      <c r="H13" s="195"/>
      <c r="I13" s="195"/>
      <c r="J13" s="195"/>
      <c r="L13" s="198"/>
    </row>
    <row r="14" spans="2:12" s="196" customFormat="1" ht="15" x14ac:dyDescent="0.25">
      <c r="B14" s="195"/>
      <c r="C14" s="195" t="s">
        <v>36</v>
      </c>
      <c r="D14" s="195"/>
      <c r="E14" s="195"/>
      <c r="F14" s="195"/>
      <c r="G14" s="195"/>
      <c r="H14" s="195"/>
      <c r="I14" s="195"/>
      <c r="J14" s="195"/>
    </row>
    <row r="15" spans="2:12" s="196" customFormat="1" ht="15" x14ac:dyDescent="0.25">
      <c r="B15" s="195"/>
      <c r="C15" s="195" t="s">
        <v>94</v>
      </c>
      <c r="D15" s="195"/>
      <c r="E15" s="195"/>
      <c r="F15" s="195"/>
      <c r="G15" s="195"/>
      <c r="H15" s="195"/>
      <c r="I15" s="195"/>
      <c r="J15" s="195"/>
    </row>
    <row r="16" spans="2:12" s="196" customFormat="1" ht="15" x14ac:dyDescent="0.25">
      <c r="B16" s="195"/>
      <c r="C16" s="195" t="s">
        <v>39</v>
      </c>
      <c r="D16" s="195"/>
      <c r="E16" s="195"/>
      <c r="F16" s="195"/>
      <c r="G16" s="195"/>
      <c r="H16" s="195"/>
      <c r="I16" s="195"/>
      <c r="J16" s="195"/>
    </row>
    <row r="17" spans="2:10" s="196" customFormat="1" ht="15" x14ac:dyDescent="0.25">
      <c r="B17" s="195"/>
      <c r="C17" s="195" t="s">
        <v>161</v>
      </c>
      <c r="D17" s="195"/>
      <c r="E17" s="195"/>
      <c r="F17" s="195"/>
      <c r="G17" s="195"/>
      <c r="H17" s="195"/>
      <c r="I17" s="195"/>
      <c r="J17" s="195"/>
    </row>
    <row r="18" spans="2:10" s="196" customFormat="1" ht="15" x14ac:dyDescent="0.25">
      <c r="B18" s="195"/>
      <c r="C18" s="195" t="s">
        <v>162</v>
      </c>
      <c r="D18" s="195"/>
      <c r="E18" s="195"/>
      <c r="F18" s="195"/>
      <c r="G18" s="195"/>
      <c r="H18" s="195"/>
      <c r="I18" s="195"/>
      <c r="J18" s="195"/>
    </row>
    <row r="19" spans="2:10" s="196" customFormat="1" ht="15" x14ac:dyDescent="0.25">
      <c r="B19" s="195"/>
      <c r="C19" s="199" t="s">
        <v>167</v>
      </c>
      <c r="D19" s="195"/>
      <c r="E19" s="195"/>
      <c r="F19" s="195"/>
      <c r="G19" s="195"/>
      <c r="H19" s="195"/>
      <c r="I19" s="195"/>
      <c r="J19" s="195"/>
    </row>
    <row r="20" spans="2:10" s="196" customFormat="1" ht="15" x14ac:dyDescent="0.25">
      <c r="B20" s="195"/>
      <c r="C20" s="195"/>
      <c r="D20" s="195"/>
      <c r="E20" s="195"/>
      <c r="F20" s="195"/>
      <c r="G20" s="195"/>
      <c r="H20" s="195"/>
      <c r="I20" s="195"/>
      <c r="J20" s="195"/>
    </row>
    <row r="21" spans="2:10" s="196" customFormat="1" ht="15" x14ac:dyDescent="0.25">
      <c r="B21" s="195"/>
      <c r="C21" s="195" t="s">
        <v>154</v>
      </c>
      <c r="D21" s="195"/>
      <c r="E21" s="195"/>
      <c r="F21" s="195"/>
      <c r="G21" s="195"/>
      <c r="H21" s="195"/>
      <c r="I21" s="195"/>
      <c r="J21" s="195"/>
    </row>
    <row r="22" spans="2:10" s="196" customFormat="1" ht="15" x14ac:dyDescent="0.25">
      <c r="B22" s="195"/>
      <c r="C22" s="195" t="s">
        <v>155</v>
      </c>
      <c r="D22" s="195"/>
      <c r="E22" s="195"/>
      <c r="F22" s="195"/>
      <c r="G22" s="195"/>
      <c r="H22" s="195"/>
      <c r="I22" s="195"/>
      <c r="J22" s="195"/>
    </row>
    <row r="23" spans="2:10" s="196" customFormat="1" ht="15" x14ac:dyDescent="0.25">
      <c r="B23" s="195"/>
      <c r="C23" s="195"/>
      <c r="D23" s="195"/>
      <c r="E23" s="195"/>
      <c r="F23" s="195"/>
      <c r="G23" s="195"/>
      <c r="H23" s="195"/>
      <c r="I23" s="195"/>
      <c r="J23" s="195"/>
    </row>
    <row r="24" spans="2:10" s="196" customFormat="1" ht="15" x14ac:dyDescent="0.25">
      <c r="B24" s="195"/>
      <c r="C24" s="194" t="s">
        <v>37</v>
      </c>
      <c r="D24" s="195"/>
      <c r="E24" s="195"/>
      <c r="F24" s="195"/>
      <c r="G24" s="195"/>
      <c r="H24" s="195"/>
      <c r="I24" s="195"/>
      <c r="J24" s="195"/>
    </row>
    <row r="25" spans="2:10" s="196" customFormat="1" ht="15" x14ac:dyDescent="0.25">
      <c r="B25" s="195"/>
      <c r="C25" s="195" t="s">
        <v>156</v>
      </c>
      <c r="D25" s="195"/>
      <c r="E25" s="195"/>
      <c r="F25" s="195"/>
      <c r="G25" s="195"/>
      <c r="H25" s="195"/>
      <c r="I25" s="195"/>
      <c r="J25" s="195"/>
    </row>
    <row r="26" spans="2:10" s="196" customFormat="1" ht="15" x14ac:dyDescent="0.25">
      <c r="B26" s="195"/>
      <c r="C26" s="195" t="s">
        <v>157</v>
      </c>
      <c r="D26" s="195"/>
      <c r="E26" s="195"/>
      <c r="F26" s="195"/>
      <c r="G26" s="195"/>
      <c r="H26" s="195"/>
      <c r="I26" s="195"/>
      <c r="J26" s="195"/>
    </row>
    <row r="27" spans="2:10" s="196" customFormat="1" ht="15" x14ac:dyDescent="0.25">
      <c r="B27" s="195"/>
      <c r="C27" s="195" t="s">
        <v>158</v>
      </c>
      <c r="D27" s="195"/>
      <c r="E27" s="195"/>
      <c r="F27" s="195"/>
      <c r="G27" s="195"/>
      <c r="H27" s="195"/>
      <c r="I27" s="195"/>
      <c r="J27" s="195"/>
    </row>
    <row r="28" spans="2:10" s="196" customFormat="1" ht="15" x14ac:dyDescent="0.25">
      <c r="B28" s="195"/>
      <c r="C28" s="195" t="s">
        <v>159</v>
      </c>
      <c r="D28" s="195"/>
      <c r="E28" s="195"/>
      <c r="F28" s="195"/>
      <c r="G28" s="195"/>
      <c r="H28" s="195"/>
      <c r="I28" s="195"/>
      <c r="J28" s="195"/>
    </row>
    <row r="29" spans="2:10" s="196" customFormat="1" ht="15" x14ac:dyDescent="0.25">
      <c r="B29" s="195"/>
      <c r="C29" s="195" t="s">
        <v>160</v>
      </c>
      <c r="D29" s="195"/>
      <c r="E29" s="195"/>
      <c r="F29" s="195"/>
      <c r="G29" s="195"/>
      <c r="H29" s="195"/>
      <c r="I29" s="195"/>
      <c r="J29" s="195"/>
    </row>
    <row r="30" spans="2:10" s="196" customFormat="1" ht="15" x14ac:dyDescent="0.25">
      <c r="B30" s="195"/>
      <c r="C30" s="195" t="s">
        <v>95</v>
      </c>
      <c r="D30" s="195"/>
      <c r="E30" s="195"/>
      <c r="F30" s="195"/>
      <c r="G30" s="195"/>
      <c r="H30" s="195"/>
      <c r="I30" s="195"/>
      <c r="J30" s="195"/>
    </row>
    <row r="31" spans="2:10" s="196" customFormat="1" ht="15" x14ac:dyDescent="0.25">
      <c r="B31" s="195"/>
      <c r="C31" s="195" t="s">
        <v>40</v>
      </c>
      <c r="D31" s="195"/>
      <c r="E31" s="195"/>
      <c r="F31" s="195"/>
      <c r="G31" s="195"/>
      <c r="H31" s="195"/>
      <c r="I31" s="195"/>
      <c r="J31" s="195"/>
    </row>
    <row r="32" spans="2:10" s="196" customFormat="1" ht="15" x14ac:dyDescent="0.25">
      <c r="B32" s="195"/>
      <c r="C32" s="195" t="s">
        <v>41</v>
      </c>
      <c r="D32" s="195"/>
      <c r="E32" s="195"/>
      <c r="F32" s="195"/>
      <c r="G32" s="195"/>
      <c r="H32" s="195"/>
      <c r="I32" s="195"/>
      <c r="J32" s="195"/>
    </row>
    <row r="33" spans="2:10" s="196" customFormat="1" ht="15" x14ac:dyDescent="0.25">
      <c r="B33" s="195"/>
      <c r="C33" s="195" t="s">
        <v>62</v>
      </c>
      <c r="D33" s="195"/>
      <c r="E33" s="195"/>
      <c r="F33" s="195"/>
      <c r="G33" s="195"/>
      <c r="H33" s="195"/>
      <c r="I33" s="195"/>
      <c r="J33" s="195"/>
    </row>
    <row r="34" spans="2:10" s="196" customFormat="1" ht="15" x14ac:dyDescent="0.25">
      <c r="B34" s="195"/>
      <c r="C34" s="195" t="s">
        <v>42</v>
      </c>
      <c r="D34" s="195"/>
      <c r="E34" s="195"/>
      <c r="F34" s="195"/>
      <c r="G34" s="195"/>
      <c r="H34" s="195"/>
      <c r="I34" s="195"/>
      <c r="J34" s="195"/>
    </row>
    <row r="35" spans="2:10" s="196" customFormat="1" ht="15" x14ac:dyDescent="0.25">
      <c r="B35" s="195"/>
      <c r="C35" s="195" t="s">
        <v>43</v>
      </c>
      <c r="D35" s="195"/>
      <c r="E35" s="195"/>
      <c r="F35" s="195"/>
      <c r="G35" s="195"/>
      <c r="H35" s="195"/>
      <c r="I35" s="195"/>
      <c r="J35" s="195"/>
    </row>
    <row r="36" spans="2:10" s="196" customFormat="1" ht="15" x14ac:dyDescent="0.25">
      <c r="B36" s="195"/>
      <c r="C36" s="195" t="s">
        <v>127</v>
      </c>
      <c r="D36" s="195"/>
      <c r="E36" s="195"/>
      <c r="F36" s="195"/>
      <c r="G36" s="195"/>
      <c r="H36" s="195"/>
      <c r="I36" s="195"/>
      <c r="J36" s="195"/>
    </row>
    <row r="37" spans="2:10" s="196" customFormat="1" ht="15" x14ac:dyDescent="0.25">
      <c r="B37" s="195"/>
      <c r="C37" s="195"/>
      <c r="D37" s="195"/>
      <c r="E37" s="195"/>
      <c r="F37" s="195"/>
      <c r="G37" s="195"/>
      <c r="H37" s="195"/>
      <c r="I37" s="195"/>
      <c r="J37" s="195"/>
    </row>
    <row r="38" spans="2:10" s="196" customFormat="1" ht="15" x14ac:dyDescent="0.25">
      <c r="B38" s="195"/>
      <c r="C38" s="195" t="s">
        <v>44</v>
      </c>
      <c r="D38" s="195"/>
      <c r="E38" s="195"/>
      <c r="F38" s="195"/>
      <c r="G38" s="195"/>
      <c r="H38" s="195"/>
      <c r="I38" s="195"/>
      <c r="J38" s="195"/>
    </row>
    <row r="39" spans="2:10" s="196" customFormat="1" ht="15" x14ac:dyDescent="0.25">
      <c r="B39" s="195"/>
      <c r="C39" s="195" t="s">
        <v>45</v>
      </c>
      <c r="D39" s="195"/>
      <c r="E39" s="195"/>
      <c r="F39" s="195"/>
      <c r="G39" s="195"/>
      <c r="H39" s="195"/>
      <c r="I39" s="195"/>
      <c r="J39" s="195"/>
    </row>
    <row r="40" spans="2:10" s="196" customFormat="1" ht="15" x14ac:dyDescent="0.25">
      <c r="B40" s="195"/>
      <c r="C40" s="195" t="s">
        <v>125</v>
      </c>
      <c r="D40" s="195"/>
      <c r="E40" s="195"/>
      <c r="F40" s="195"/>
      <c r="G40" s="195"/>
      <c r="H40" s="195"/>
      <c r="I40" s="195"/>
      <c r="J40" s="195"/>
    </row>
    <row r="41" spans="2:10" s="196" customFormat="1" ht="15" x14ac:dyDescent="0.25">
      <c r="B41" s="195"/>
      <c r="C41" s="195" t="s">
        <v>131</v>
      </c>
      <c r="D41" s="195"/>
      <c r="E41" s="195"/>
      <c r="F41" s="195"/>
      <c r="G41" s="195"/>
      <c r="H41" s="195"/>
      <c r="I41" s="195"/>
      <c r="J41" s="195"/>
    </row>
    <row r="42" spans="2:10" s="196" customFormat="1" ht="15" x14ac:dyDescent="0.25">
      <c r="B42" s="195"/>
      <c r="C42" s="195" t="s">
        <v>132</v>
      </c>
      <c r="D42" s="195"/>
      <c r="E42" s="195"/>
      <c r="F42" s="195"/>
      <c r="G42" s="195"/>
      <c r="H42" s="195"/>
      <c r="I42" s="195"/>
      <c r="J42" s="195"/>
    </row>
    <row r="43" spans="2:10" s="196" customFormat="1" ht="15" x14ac:dyDescent="0.25">
      <c r="B43" s="195"/>
      <c r="C43" s="195"/>
      <c r="D43" s="195"/>
      <c r="E43" s="195"/>
      <c r="F43" s="195"/>
      <c r="G43" s="195"/>
      <c r="H43" s="195"/>
      <c r="I43" s="195"/>
      <c r="J43" s="195"/>
    </row>
    <row r="44" spans="2:10" s="196" customFormat="1" ht="15" x14ac:dyDescent="0.25">
      <c r="B44" s="195"/>
      <c r="C44" s="195" t="s">
        <v>46</v>
      </c>
      <c r="D44" s="195"/>
      <c r="E44" s="195"/>
      <c r="F44" s="195"/>
      <c r="G44" s="195"/>
      <c r="H44" s="195"/>
      <c r="I44" s="195"/>
      <c r="J44" s="195"/>
    </row>
    <row r="45" spans="2:10" s="196" customFormat="1" ht="15" x14ac:dyDescent="0.25">
      <c r="B45" s="195"/>
      <c r="C45" s="195" t="s">
        <v>47</v>
      </c>
      <c r="D45" s="195"/>
      <c r="E45" s="195"/>
      <c r="F45" s="195"/>
      <c r="G45" s="195"/>
      <c r="H45" s="195"/>
      <c r="I45" s="195"/>
      <c r="J45" s="195"/>
    </row>
    <row r="46" spans="2:10" s="196" customFormat="1" ht="15" x14ac:dyDescent="0.25">
      <c r="B46" s="195"/>
      <c r="C46" s="195" t="s">
        <v>128</v>
      </c>
      <c r="D46" s="195"/>
      <c r="E46" s="195"/>
      <c r="F46" s="195"/>
      <c r="G46" s="195"/>
      <c r="H46" s="195"/>
      <c r="I46" s="195"/>
      <c r="J46" s="195"/>
    </row>
    <row r="47" spans="2:10" s="196" customFormat="1" ht="15" x14ac:dyDescent="0.25">
      <c r="B47" s="195"/>
      <c r="C47" s="195" t="s">
        <v>48</v>
      </c>
      <c r="D47" s="195"/>
      <c r="E47" s="195"/>
      <c r="F47" s="195"/>
      <c r="G47" s="195"/>
      <c r="H47" s="195"/>
      <c r="I47" s="195"/>
      <c r="J47" s="195"/>
    </row>
    <row r="48" spans="2:10" s="196" customFormat="1" ht="15" x14ac:dyDescent="0.25">
      <c r="B48" s="195"/>
      <c r="C48" s="195" t="s">
        <v>126</v>
      </c>
      <c r="D48" s="195"/>
      <c r="E48" s="195"/>
      <c r="F48" s="195"/>
      <c r="G48" s="195"/>
      <c r="H48" s="195"/>
      <c r="I48" s="195"/>
      <c r="J48" s="195"/>
    </row>
    <row r="49" spans="2:10" s="196" customFormat="1" ht="15" x14ac:dyDescent="0.25">
      <c r="B49" s="195"/>
      <c r="C49" s="195" t="s">
        <v>133</v>
      </c>
      <c r="D49" s="195"/>
      <c r="E49" s="195"/>
      <c r="F49" s="195"/>
      <c r="G49" s="195"/>
      <c r="H49" s="195"/>
      <c r="I49" s="195"/>
      <c r="J49" s="195"/>
    </row>
    <row r="50" spans="2:10" s="196" customFormat="1" ht="15" x14ac:dyDescent="0.25">
      <c r="B50" s="195"/>
      <c r="C50" s="195"/>
      <c r="D50" s="195"/>
      <c r="E50" s="195"/>
      <c r="F50" s="195"/>
      <c r="G50" s="195"/>
      <c r="H50" s="195"/>
      <c r="I50" s="195"/>
      <c r="J50" s="195"/>
    </row>
    <row r="51" spans="2:10" s="196" customFormat="1" ht="15" x14ac:dyDescent="0.25">
      <c r="B51" s="195"/>
      <c r="C51" s="194" t="s">
        <v>38</v>
      </c>
      <c r="D51" s="195"/>
      <c r="E51" s="195"/>
      <c r="F51" s="195"/>
      <c r="G51" s="195"/>
      <c r="H51" s="195"/>
      <c r="I51" s="195"/>
      <c r="J51" s="195"/>
    </row>
    <row r="52" spans="2:10" s="196" customFormat="1" ht="15" x14ac:dyDescent="0.25">
      <c r="B52" s="195"/>
      <c r="C52" s="195" t="s">
        <v>165</v>
      </c>
      <c r="D52" s="195"/>
      <c r="E52" s="195"/>
      <c r="F52" s="195"/>
      <c r="G52" s="195"/>
      <c r="H52" s="195"/>
      <c r="I52" s="195"/>
      <c r="J52" s="195"/>
    </row>
    <row r="53" spans="2:10" s="196" customFormat="1" ht="15" x14ac:dyDescent="0.25">
      <c r="B53" s="195"/>
      <c r="C53" s="195" t="s">
        <v>141</v>
      </c>
      <c r="D53" s="195"/>
      <c r="E53" s="195"/>
      <c r="F53" s="195"/>
      <c r="G53" s="195"/>
      <c r="H53" s="195"/>
      <c r="I53" s="195"/>
      <c r="J53" s="195"/>
    </row>
    <row r="54" spans="2:10" s="196" customFormat="1" ht="15" x14ac:dyDescent="0.25">
      <c r="B54" s="195"/>
      <c r="C54" s="195"/>
      <c r="D54" s="195"/>
      <c r="E54" s="195"/>
      <c r="F54" s="195"/>
      <c r="G54" s="195"/>
      <c r="H54" s="195"/>
      <c r="I54" s="195"/>
      <c r="J54" s="195"/>
    </row>
    <row r="55" spans="2:10" s="196" customFormat="1" ht="15" x14ac:dyDescent="0.25">
      <c r="B55" s="195"/>
      <c r="C55" s="195" t="s">
        <v>49</v>
      </c>
      <c r="D55" s="195"/>
      <c r="E55" s="195"/>
      <c r="F55" s="195"/>
      <c r="G55" s="195"/>
      <c r="H55" s="195"/>
      <c r="I55" s="195"/>
      <c r="J55" s="195"/>
    </row>
    <row r="56" spans="2:10" s="196" customFormat="1" ht="15" x14ac:dyDescent="0.25">
      <c r="B56" s="195"/>
      <c r="C56" s="195" t="s">
        <v>50</v>
      </c>
      <c r="D56" s="195"/>
      <c r="E56" s="195"/>
      <c r="F56" s="195"/>
      <c r="G56" s="195"/>
      <c r="H56" s="195"/>
      <c r="I56" s="195"/>
      <c r="J56" s="195"/>
    </row>
    <row r="57" spans="2:10" s="196" customFormat="1" ht="15" x14ac:dyDescent="0.25">
      <c r="B57" s="195"/>
      <c r="C57" s="195" t="s">
        <v>51</v>
      </c>
      <c r="D57" s="195"/>
      <c r="E57" s="195"/>
      <c r="F57" s="195"/>
      <c r="G57" s="195"/>
      <c r="H57" s="195"/>
      <c r="I57" s="195"/>
      <c r="J57" s="195"/>
    </row>
    <row r="58" spans="2:10" s="196" customFormat="1" ht="15" x14ac:dyDescent="0.25">
      <c r="B58" s="195"/>
      <c r="C58" s="195" t="s">
        <v>52</v>
      </c>
      <c r="D58" s="195"/>
      <c r="E58" s="195"/>
      <c r="F58" s="195"/>
      <c r="G58" s="195"/>
      <c r="H58" s="195"/>
      <c r="I58" s="195"/>
      <c r="J58" s="195"/>
    </row>
    <row r="59" spans="2:10" s="196" customFormat="1" ht="15" x14ac:dyDescent="0.25">
      <c r="B59" s="195"/>
      <c r="C59" s="195" t="s">
        <v>61</v>
      </c>
      <c r="D59" s="195"/>
      <c r="E59" s="195"/>
      <c r="F59" s="195"/>
      <c r="G59" s="195"/>
      <c r="H59" s="195"/>
      <c r="I59" s="195"/>
      <c r="J59" s="195"/>
    </row>
    <row r="60" spans="2:10" s="196" customFormat="1" ht="15" x14ac:dyDescent="0.25">
      <c r="B60" s="195"/>
      <c r="C60" s="195"/>
      <c r="D60" s="195"/>
      <c r="E60" s="195"/>
      <c r="F60" s="195"/>
      <c r="G60" s="195"/>
      <c r="H60" s="195"/>
      <c r="I60" s="195"/>
      <c r="J60" s="195"/>
    </row>
    <row r="61" spans="2:10" s="196" customFormat="1" ht="15" x14ac:dyDescent="0.25">
      <c r="B61" s="195"/>
      <c r="C61" s="195" t="s">
        <v>53</v>
      </c>
      <c r="D61" s="195"/>
      <c r="E61" s="195"/>
      <c r="F61" s="195"/>
      <c r="G61" s="195"/>
      <c r="H61" s="195"/>
      <c r="I61" s="195"/>
      <c r="J61" s="195"/>
    </row>
    <row r="62" spans="2:10" s="196" customFormat="1" ht="15" x14ac:dyDescent="0.25">
      <c r="B62" s="195"/>
      <c r="C62" s="195" t="s">
        <v>60</v>
      </c>
      <c r="D62" s="195"/>
      <c r="E62" s="195"/>
      <c r="F62" s="195"/>
      <c r="G62" s="195"/>
      <c r="H62" s="195"/>
      <c r="I62" s="195"/>
      <c r="J62" s="195"/>
    </row>
    <row r="63" spans="2:10" s="196" customFormat="1" ht="15" x14ac:dyDescent="0.25">
      <c r="B63" s="195"/>
      <c r="C63" s="195" t="s">
        <v>54</v>
      </c>
      <c r="D63" s="195"/>
      <c r="E63" s="195"/>
      <c r="F63" s="195"/>
      <c r="G63" s="195"/>
      <c r="H63" s="195"/>
      <c r="I63" s="195"/>
      <c r="J63" s="195"/>
    </row>
    <row r="64" spans="2:10" s="196" customFormat="1" ht="15" x14ac:dyDescent="0.25">
      <c r="B64" s="195"/>
      <c r="C64" s="195" t="s">
        <v>55</v>
      </c>
      <c r="D64" s="195"/>
      <c r="E64" s="195"/>
      <c r="F64" s="195"/>
      <c r="G64" s="195"/>
      <c r="H64" s="195"/>
      <c r="I64" s="195"/>
      <c r="J64" s="195"/>
    </row>
    <row r="65" spans="2:10" s="196" customFormat="1" ht="15" x14ac:dyDescent="0.25">
      <c r="B65" s="195"/>
      <c r="C65" s="195" t="s">
        <v>59</v>
      </c>
      <c r="D65" s="195"/>
      <c r="E65" s="195"/>
      <c r="F65" s="195"/>
      <c r="G65" s="195"/>
      <c r="H65" s="195"/>
      <c r="I65" s="195"/>
      <c r="J65" s="195"/>
    </row>
    <row r="66" spans="2:10" s="196" customFormat="1" ht="15" x14ac:dyDescent="0.25">
      <c r="B66" s="195"/>
      <c r="C66" s="195" t="s">
        <v>56</v>
      </c>
      <c r="D66" s="195"/>
      <c r="E66" s="195"/>
      <c r="F66" s="195"/>
      <c r="G66" s="195"/>
      <c r="H66" s="195"/>
      <c r="I66" s="195"/>
      <c r="J66" s="195"/>
    </row>
    <row r="67" spans="2:10" s="196" customFormat="1" ht="15" x14ac:dyDescent="0.25">
      <c r="B67" s="195"/>
      <c r="C67" s="195" t="s">
        <v>57</v>
      </c>
      <c r="D67" s="195"/>
      <c r="E67" s="195"/>
      <c r="F67" s="195"/>
      <c r="G67" s="195"/>
      <c r="H67" s="195"/>
      <c r="I67" s="195"/>
      <c r="J67" s="195"/>
    </row>
    <row r="68" spans="2:10" s="196" customFormat="1" ht="15" x14ac:dyDescent="0.25">
      <c r="B68" s="195"/>
      <c r="C68" s="195" t="s">
        <v>58</v>
      </c>
      <c r="D68" s="195"/>
      <c r="E68" s="195"/>
      <c r="F68" s="195"/>
      <c r="G68" s="195"/>
      <c r="H68" s="195"/>
      <c r="I68" s="195"/>
      <c r="J68" s="195"/>
    </row>
    <row r="69" spans="2:10" s="196" customFormat="1" ht="15" x14ac:dyDescent="0.25">
      <c r="B69" s="195"/>
      <c r="C69" s="195"/>
      <c r="D69" s="195"/>
      <c r="E69" s="195"/>
      <c r="F69" s="195"/>
      <c r="G69" s="195"/>
      <c r="H69" s="195"/>
      <c r="I69" s="195"/>
      <c r="J69" s="195"/>
    </row>
    <row r="70" spans="2:10" s="196" customFormat="1" ht="15" x14ac:dyDescent="0.25">
      <c r="B70" s="195"/>
      <c r="C70" s="195" t="s">
        <v>119</v>
      </c>
      <c r="D70" s="195"/>
      <c r="E70" s="195"/>
      <c r="F70" s="195"/>
      <c r="G70" s="195"/>
      <c r="H70" s="195"/>
      <c r="I70" s="195"/>
      <c r="J70" s="195"/>
    </row>
    <row r="71" spans="2:10" s="196" customFormat="1" ht="15" x14ac:dyDescent="0.25">
      <c r="B71" s="195"/>
      <c r="C71" s="195" t="s">
        <v>120</v>
      </c>
      <c r="D71" s="195"/>
      <c r="E71" s="195"/>
      <c r="F71" s="195"/>
      <c r="G71" s="195"/>
      <c r="H71" s="195"/>
      <c r="I71" s="195"/>
      <c r="J71" s="195"/>
    </row>
    <row r="72" spans="2:10" s="196" customFormat="1" ht="15" x14ac:dyDescent="0.25">
      <c r="B72" s="195"/>
      <c r="C72" s="195"/>
      <c r="D72" s="195"/>
      <c r="E72" s="195"/>
      <c r="F72" s="195"/>
      <c r="G72" s="195"/>
      <c r="H72" s="195"/>
      <c r="I72" s="195"/>
      <c r="J72" s="195"/>
    </row>
    <row r="73" spans="2:10" s="196" customFormat="1" ht="15" x14ac:dyDescent="0.25">
      <c r="B73" s="195"/>
      <c r="C73" s="195"/>
      <c r="D73" s="195"/>
      <c r="E73" s="195"/>
      <c r="F73" s="195"/>
      <c r="G73" s="195"/>
      <c r="H73" s="195"/>
      <c r="I73" s="195"/>
      <c r="J73" s="195"/>
    </row>
    <row r="74" spans="2:10" s="196" customFormat="1" ht="15" x14ac:dyDescent="0.25">
      <c r="B74" s="195"/>
      <c r="C74" s="195" t="s">
        <v>143</v>
      </c>
      <c r="D74" s="195"/>
      <c r="E74" s="195"/>
      <c r="F74" s="195"/>
      <c r="G74" s="195"/>
      <c r="H74" s="197" t="s">
        <v>139</v>
      </c>
      <c r="I74" s="195"/>
      <c r="J74" s="195"/>
    </row>
    <row r="75" spans="2:10" s="196" customFormat="1" ht="15" x14ac:dyDescent="0.25">
      <c r="B75" s="195"/>
      <c r="C75" s="195"/>
      <c r="D75" s="195"/>
      <c r="E75" s="195"/>
      <c r="F75" s="195"/>
      <c r="G75" s="195"/>
      <c r="H75" s="195"/>
      <c r="I75" s="195"/>
      <c r="J75" s="195"/>
    </row>
    <row r="76" spans="2:10" s="196" customFormat="1" ht="15" x14ac:dyDescent="0.25">
      <c r="B76" s="195"/>
      <c r="C76" s="195"/>
      <c r="D76" s="195"/>
      <c r="E76" s="195"/>
      <c r="F76" s="195"/>
      <c r="G76" s="195"/>
      <c r="H76" s="195"/>
      <c r="I76" s="195"/>
      <c r="J76" s="195"/>
    </row>
  </sheetData>
  <sheetProtection algorithmName="SHA-512" hashValue="EQ7qHkLGneOi8s0aJIg8LliBq+wF9UqiYaSgxw0tSIIkrrpnXBmFo+9bFnvFjz9ntzSw2oLTP8Mle1YJfM655Q==" saltValue="fXMXUAYMjBIkC8n9CrfPdg==" spinCount="100000" sheet="1" objects="1" scenarios="1"/>
  <phoneticPr fontId="0" type="noConversion"/>
  <hyperlinks>
    <hyperlink ref="H74" r:id="rId1"/>
  </hyperlinks>
  <pageMargins left="0.75" right="0.75" top="1" bottom="1" header="0.5" footer="0.5"/>
  <pageSetup paperSize="9" scale="64" orientation="portrait" r:id="rId2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21" customWidth="1"/>
    <col min="2" max="3" width="2.7109375" style="21" customWidth="1"/>
    <col min="4" max="7" width="14.7109375" style="21" customWidth="1"/>
    <col min="8" max="9" width="1.140625" style="21" customWidth="1"/>
    <col min="10" max="10" width="1" style="21" customWidth="1"/>
    <col min="11" max="14" width="14.7109375" style="21" customWidth="1"/>
    <col min="15" max="16" width="2.7109375" style="21" customWidth="1"/>
    <col min="17" max="17" width="11.28515625" style="21" customWidth="1"/>
    <col min="18" max="19" width="9.7109375" style="21" bestFit="1" customWidth="1"/>
    <col min="20" max="20" width="12.5703125" style="21" bestFit="1" customWidth="1"/>
    <col min="21" max="21" width="12.28515625" style="21" customWidth="1"/>
    <col min="22" max="22" width="16.28515625" style="21" bestFit="1" customWidth="1"/>
    <col min="23" max="24" width="9.140625" style="21"/>
    <col min="25" max="27" width="9.28515625" style="21" bestFit="1" customWidth="1"/>
    <col min="28" max="28" width="11.140625" style="21" customWidth="1"/>
    <col min="29" max="31" width="9.140625" style="21"/>
    <col min="32" max="34" width="9.28515625" style="21" bestFit="1" customWidth="1"/>
    <col min="35" max="35" width="10.85546875" style="21" customWidth="1"/>
    <col min="36" max="37" width="9.140625" style="21"/>
    <col min="38" max="38" width="11.42578125" style="21" customWidth="1"/>
    <col min="39" max="39" width="9.28515625" style="21" bestFit="1" customWidth="1"/>
    <col min="40" max="40" width="9.42578125" style="21" bestFit="1" customWidth="1"/>
    <col min="41" max="41" width="12.42578125" style="21" bestFit="1" customWidth="1"/>
    <col min="42" max="42" width="11.5703125" style="21" customWidth="1"/>
    <col min="43" max="43" width="16.85546875" style="21" bestFit="1" customWidth="1"/>
    <col min="44" max="45" width="9.140625" style="21"/>
    <col min="46" max="48" width="9.42578125" style="21" bestFit="1" customWidth="1"/>
    <col min="49" max="49" width="10.7109375" style="21" customWidth="1"/>
    <col min="50" max="52" width="9.140625" style="21"/>
    <col min="53" max="54" width="9.42578125" style="21" bestFit="1" customWidth="1"/>
    <col min="55" max="55" width="10" style="21" bestFit="1" customWidth="1"/>
    <col min="56" max="56" width="11.28515625" style="21" bestFit="1" customWidth="1"/>
    <col min="57" max="61" width="9.140625" style="21"/>
    <col min="62" max="62" width="9.42578125" style="21" bestFit="1" customWidth="1"/>
    <col min="63" max="63" width="9.140625" style="21"/>
    <col min="64" max="64" width="10.42578125" style="21" bestFit="1" customWidth="1"/>
    <col min="65" max="65" width="9.140625" style="21"/>
    <col min="66" max="66" width="9.42578125" style="21" bestFit="1" customWidth="1"/>
    <col min="67" max="16384" width="9.140625" style="21"/>
  </cols>
  <sheetData>
    <row r="2" spans="2:16" x14ac:dyDescent="0.2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">
      <c r="B4" s="40"/>
      <c r="C4" s="153" t="str">
        <f>"FACILITEITENREGELING SAMENVOEGING BASISSCHOLEN "&amp;tab!C2&amp; " - "&amp;tab!D2</f>
        <v>FACILITEITENREGELING SAMENVOEGING BASISSCHOLEN 2016/2017 - 2021/2022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25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2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2">
      <c r="B9" s="51"/>
      <c r="C9" s="66"/>
      <c r="D9" s="155" t="str">
        <f>"Jaarlijkse compensatie formatieve bekostiging "&amp;tab!C2&amp; " - "&amp;tab!D2</f>
        <v>Jaarlijkse compensatie formatieve bekostiging 2016/2017 - 2021/2022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2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2">
      <c r="B11" s="11"/>
      <c r="C11" s="71"/>
      <c r="D11" s="156"/>
      <c r="E11" s="157" t="s">
        <v>107</v>
      </c>
      <c r="F11" s="157" t="s">
        <v>92</v>
      </c>
      <c r="G11" s="157" t="s">
        <v>108</v>
      </c>
      <c r="H11" s="72"/>
      <c r="I11" s="72"/>
      <c r="J11" s="72"/>
      <c r="K11" s="72"/>
      <c r="O11" s="73"/>
      <c r="P11" s="13"/>
    </row>
    <row r="12" spans="2:16" ht="12.75" customHeight="1" x14ac:dyDescent="0.2">
      <c r="B12" s="11"/>
      <c r="C12" s="71"/>
      <c r="D12" s="74" t="s">
        <v>104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2">
      <c r="B13" s="11"/>
      <c r="C13" s="71"/>
      <c r="D13" s="74" t="s">
        <v>105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2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151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2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2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2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2">
      <c r="B18" s="11"/>
      <c r="C18" s="71"/>
      <c r="D18" s="81" t="s">
        <v>116</v>
      </c>
      <c r="E18" s="69"/>
      <c r="F18" s="145" t="s">
        <v>144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2">
      <c r="B19" s="11"/>
      <c r="C19" s="71"/>
      <c r="D19" s="81" t="s">
        <v>114</v>
      </c>
      <c r="E19" s="69"/>
      <c r="F19" s="145" t="s">
        <v>145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2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2">
      <c r="B21" s="11"/>
      <c r="C21" s="71"/>
      <c r="D21" s="81" t="s">
        <v>90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2">
      <c r="B22" s="11"/>
      <c r="C22" s="71"/>
      <c r="D22" s="81" t="s">
        <v>91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2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2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2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2">
      <c r="B26" s="11"/>
      <c r="C26" s="71"/>
      <c r="D26" s="69" t="s">
        <v>0</v>
      </c>
      <c r="E26" s="69"/>
      <c r="F26" s="69"/>
      <c r="G26" s="161">
        <f>+tab!$C4</f>
        <v>2015</v>
      </c>
      <c r="H26" s="69"/>
      <c r="I26" s="69"/>
      <c r="J26" s="69"/>
      <c r="K26" s="69" t="s">
        <v>0</v>
      </c>
      <c r="L26" s="69"/>
      <c r="M26" s="69"/>
      <c r="N26" s="161">
        <f>+tab!$C4</f>
        <v>2015</v>
      </c>
      <c r="O26" s="82"/>
      <c r="P26" s="13"/>
    </row>
    <row r="27" spans="2:16" ht="12.75" customHeight="1" x14ac:dyDescent="0.2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2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2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2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2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2">
      <c r="B32" s="53"/>
      <c r="C32" s="86"/>
      <c r="D32" s="81" t="s">
        <v>118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118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2">
      <c r="B33" s="11"/>
      <c r="C33" s="71"/>
      <c r="D33" s="69" t="s">
        <v>140</v>
      </c>
      <c r="E33" s="69"/>
      <c r="F33" s="69"/>
      <c r="G33" s="141" t="s">
        <v>130</v>
      </c>
      <c r="H33" s="69"/>
      <c r="I33" s="69"/>
      <c r="J33" s="69"/>
      <c r="K33" s="69" t="s">
        <v>140</v>
      </c>
      <c r="L33" s="69"/>
      <c r="M33" s="69"/>
      <c r="N33" s="141" t="s">
        <v>130</v>
      </c>
      <c r="O33" s="82"/>
      <c r="P33" s="13"/>
    </row>
    <row r="34" spans="2:16" ht="12.75" customHeight="1" x14ac:dyDescent="0.2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2">
      <c r="B35" s="51"/>
      <c r="C35" s="66"/>
      <c r="D35" s="160" t="s">
        <v>27</v>
      </c>
      <c r="E35" s="68"/>
      <c r="F35" s="69"/>
      <c r="G35" s="161" t="str">
        <f>tab!C2</f>
        <v>2016/2017</v>
      </c>
      <c r="H35" s="68"/>
      <c r="I35" s="68"/>
      <c r="J35" s="68"/>
      <c r="K35" s="160" t="s">
        <v>28</v>
      </c>
      <c r="L35" s="68"/>
      <c r="M35" s="69"/>
      <c r="N35" s="161" t="str">
        <f>tab!C2</f>
        <v>2016/2017</v>
      </c>
      <c r="O35" s="70"/>
      <c r="P35" s="52"/>
    </row>
    <row r="36" spans="2:16" ht="12.75" customHeight="1" x14ac:dyDescent="0.2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2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2">
      <c r="B38" s="11"/>
      <c r="C38" s="71"/>
      <c r="D38" s="69" t="s">
        <v>124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124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2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2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2">
      <c r="B41" s="51"/>
      <c r="C41" s="66"/>
      <c r="D41" s="160" t="s">
        <v>30</v>
      </c>
      <c r="E41" s="68"/>
      <c r="F41" s="69"/>
      <c r="G41" s="161" t="str">
        <f>tab!C2</f>
        <v>2016/2017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2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2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2">
      <c r="B44" s="11"/>
      <c r="C44" s="71"/>
      <c r="D44" s="69" t="s">
        <v>124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2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2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2">
      <c r="B47" s="11"/>
      <c r="C47" s="71"/>
      <c r="D47" s="81" t="s">
        <v>134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2">
      <c r="B48" s="11"/>
      <c r="C48" s="71"/>
      <c r="D48" s="81" t="s">
        <v>135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2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2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2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2">
      <c r="B52" s="11"/>
      <c r="C52" s="71"/>
      <c r="D52" s="81" t="s">
        <v>113</v>
      </c>
      <c r="E52" s="69"/>
      <c r="F52" s="145" t="s">
        <v>147</v>
      </c>
      <c r="G52" s="83"/>
      <c r="H52" s="69"/>
      <c r="I52" s="69"/>
      <c r="J52" s="69"/>
      <c r="K52" s="81" t="s">
        <v>115</v>
      </c>
      <c r="L52" s="69"/>
      <c r="M52" s="145" t="s">
        <v>148</v>
      </c>
      <c r="N52" s="83"/>
      <c r="O52" s="73"/>
      <c r="P52" s="13"/>
      <c r="AI52" s="27"/>
    </row>
    <row r="53" spans="2:50" ht="12.75" customHeight="1" x14ac:dyDescent="0.2">
      <c r="B53" s="11"/>
      <c r="C53" s="71"/>
      <c r="D53" s="81" t="s">
        <v>114</v>
      </c>
      <c r="E53" s="69"/>
      <c r="F53" s="145" t="s">
        <v>145</v>
      </c>
      <c r="G53" s="83"/>
      <c r="H53" s="69"/>
      <c r="I53" s="69"/>
      <c r="J53" s="69"/>
      <c r="K53" s="81" t="s">
        <v>114</v>
      </c>
      <c r="L53" s="69"/>
      <c r="M53" s="145" t="s">
        <v>146</v>
      </c>
      <c r="N53" s="83"/>
      <c r="O53" s="73"/>
      <c r="P53" s="13"/>
    </row>
    <row r="54" spans="2:50" ht="12.75" customHeight="1" x14ac:dyDescent="0.2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2">
      <c r="B55" s="53"/>
      <c r="C55" s="86"/>
      <c r="D55" s="81" t="s">
        <v>90</v>
      </c>
      <c r="E55" s="81"/>
      <c r="F55" s="81"/>
      <c r="G55" s="146">
        <v>0</v>
      </c>
      <c r="H55" s="81"/>
      <c r="I55" s="81"/>
      <c r="J55" s="81"/>
      <c r="K55" s="81" t="s">
        <v>90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2">
      <c r="B56" s="53"/>
      <c r="C56" s="86"/>
      <c r="D56" s="81" t="s">
        <v>91</v>
      </c>
      <c r="E56" s="69"/>
      <c r="F56" s="81"/>
      <c r="G56" s="147">
        <v>0</v>
      </c>
      <c r="H56" s="81"/>
      <c r="I56" s="81"/>
      <c r="J56" s="81"/>
      <c r="K56" s="81" t="s">
        <v>91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2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2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2">
      <c r="B59" s="11"/>
      <c r="C59" s="71"/>
      <c r="D59" s="69" t="s">
        <v>0</v>
      </c>
      <c r="E59" s="69"/>
      <c r="F59" s="69"/>
      <c r="G59" s="161">
        <f>+tab!$C4</f>
        <v>2015</v>
      </c>
      <c r="H59" s="69"/>
      <c r="I59" s="69"/>
      <c r="J59" s="69"/>
      <c r="K59" s="69" t="s">
        <v>0</v>
      </c>
      <c r="L59" s="69"/>
      <c r="M59" s="69"/>
      <c r="N59" s="161">
        <f>+tab!$C4</f>
        <v>2015</v>
      </c>
      <c r="O59" s="73"/>
      <c r="P59" s="13"/>
    </row>
    <row r="60" spans="2:50" x14ac:dyDescent="0.2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2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2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2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2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2">
      <c r="B65" s="53"/>
      <c r="C65" s="86"/>
      <c r="D65" s="81" t="s">
        <v>118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118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2">
      <c r="B66" s="11"/>
      <c r="C66" s="71"/>
      <c r="D66" s="69" t="s">
        <v>140</v>
      </c>
      <c r="E66" s="69"/>
      <c r="F66" s="69"/>
      <c r="G66" s="141" t="s">
        <v>130</v>
      </c>
      <c r="H66" s="69"/>
      <c r="I66" s="69"/>
      <c r="J66" s="69"/>
      <c r="K66" s="69" t="s">
        <v>140</v>
      </c>
      <c r="L66" s="69"/>
      <c r="M66" s="69"/>
      <c r="N66" s="141" t="s">
        <v>130</v>
      </c>
      <c r="O66" s="73"/>
      <c r="P66" s="13"/>
    </row>
    <row r="67" spans="2:22" s="30" customFormat="1" x14ac:dyDescent="0.2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2">
      <c r="B68" s="15"/>
      <c r="C68" s="77"/>
      <c r="D68" s="160" t="s">
        <v>32</v>
      </c>
      <c r="E68" s="78"/>
      <c r="F68" s="81"/>
      <c r="G68" s="161" t="str">
        <f>tab!C2</f>
        <v>2016/2017</v>
      </c>
      <c r="H68" s="78"/>
      <c r="I68" s="78"/>
      <c r="J68" s="78"/>
      <c r="K68" s="160" t="s">
        <v>33</v>
      </c>
      <c r="L68" s="78"/>
      <c r="M68" s="81"/>
      <c r="N68" s="161" t="str">
        <f>tab!C2</f>
        <v>2016/2017</v>
      </c>
      <c r="O68" s="80"/>
      <c r="P68" s="16"/>
    </row>
    <row r="69" spans="2:22" x14ac:dyDescent="0.2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2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2">
      <c r="B71" s="11"/>
      <c r="C71" s="71"/>
      <c r="D71" s="69" t="s">
        <v>124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124</v>
      </c>
      <c r="L71" s="101"/>
      <c r="M71" s="101"/>
      <c r="N71" s="162">
        <f>ROUND(+bereken!J20,2)</f>
        <v>0</v>
      </c>
      <c r="O71" s="73"/>
      <c r="P71" s="13"/>
    </row>
    <row r="72" spans="2:22" x14ac:dyDescent="0.2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2">
      <c r="B73" s="11"/>
      <c r="C73" s="71"/>
      <c r="D73" s="81" t="s">
        <v>134</v>
      </c>
      <c r="E73" s="69"/>
      <c r="F73" s="69"/>
      <c r="G73" s="183">
        <f>SUM(G69:G72)</f>
        <v>0</v>
      </c>
      <c r="H73" s="101"/>
      <c r="I73" s="101"/>
      <c r="J73" s="101"/>
      <c r="K73" s="81" t="s">
        <v>134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2">
      <c r="B74" s="53"/>
      <c r="C74" s="86"/>
      <c r="D74" s="81" t="s">
        <v>135</v>
      </c>
      <c r="E74" s="81"/>
      <c r="F74" s="81"/>
      <c r="G74" s="183">
        <f>+bereken!F17</f>
        <v>0</v>
      </c>
      <c r="H74" s="103"/>
      <c r="I74" s="103"/>
      <c r="J74" s="103"/>
      <c r="K74" s="81" t="s">
        <v>135</v>
      </c>
      <c r="L74" s="103"/>
      <c r="M74" s="103"/>
      <c r="N74" s="183">
        <f>+bereken!J17</f>
        <v>0</v>
      </c>
      <c r="O74" s="99"/>
      <c r="P74" s="54"/>
    </row>
    <row r="75" spans="2:22" x14ac:dyDescent="0.2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2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2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2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2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2">
      <c r="B81" s="11"/>
      <c r="C81" s="71"/>
      <c r="D81" s="81" t="s">
        <v>117</v>
      </c>
      <c r="E81" s="69"/>
      <c r="F81" s="145" t="s">
        <v>149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2">
      <c r="B82" s="11"/>
      <c r="C82" s="71"/>
      <c r="D82" s="81" t="s">
        <v>114</v>
      </c>
      <c r="E82" s="69"/>
      <c r="F82" s="145" t="s">
        <v>150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2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2">
      <c r="B84" s="11"/>
      <c r="C84" s="71"/>
      <c r="D84" s="81" t="s">
        <v>90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2">
      <c r="B85" s="11"/>
      <c r="C85" s="71"/>
      <c r="D85" s="81" t="s">
        <v>91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2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2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2">
      <c r="B88" s="11"/>
      <c r="C88" s="71"/>
      <c r="D88" s="69" t="s">
        <v>0</v>
      </c>
      <c r="E88" s="69"/>
      <c r="F88" s="69"/>
      <c r="G88" s="161">
        <f>+tab!$C4</f>
        <v>2015</v>
      </c>
      <c r="H88" s="69"/>
      <c r="I88" s="69"/>
      <c r="J88" s="69"/>
      <c r="K88" s="69" t="s">
        <v>0</v>
      </c>
      <c r="L88" s="69"/>
      <c r="M88" s="69"/>
      <c r="N88" s="161">
        <f>+tab!$C4</f>
        <v>2015</v>
      </c>
      <c r="O88" s="73"/>
      <c r="P88" s="54"/>
      <c r="R88" s="32"/>
      <c r="T88" s="33"/>
      <c r="U88" s="33"/>
      <c r="V88" s="34"/>
    </row>
    <row r="89" spans="2:22" x14ac:dyDescent="0.2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2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2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2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2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2">
      <c r="B94" s="53"/>
      <c r="C94" s="86"/>
      <c r="D94" s="81" t="s">
        <v>118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118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2">
      <c r="B95" s="11"/>
      <c r="C95" s="71"/>
      <c r="D95" s="69" t="s">
        <v>140</v>
      </c>
      <c r="E95" s="69"/>
      <c r="F95" s="69"/>
      <c r="G95" s="148" t="s">
        <v>130</v>
      </c>
      <c r="H95" s="69"/>
      <c r="I95" s="69"/>
      <c r="J95" s="69"/>
      <c r="K95" s="69" t="s">
        <v>140</v>
      </c>
      <c r="L95" s="69"/>
      <c r="M95" s="69"/>
      <c r="N95" s="148" t="s">
        <v>130</v>
      </c>
      <c r="O95" s="73"/>
      <c r="P95" s="54"/>
      <c r="R95" s="32"/>
      <c r="T95" s="33"/>
      <c r="U95" s="33"/>
      <c r="V95" s="34"/>
    </row>
    <row r="96" spans="2:22" x14ac:dyDescent="0.2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2">
      <c r="B97" s="15"/>
      <c r="C97" s="77"/>
      <c r="D97" s="160" t="s">
        <v>24</v>
      </c>
      <c r="E97" s="160"/>
      <c r="F97" s="160"/>
      <c r="G97" s="161" t="str">
        <f>tab!C2</f>
        <v>2016/2017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2016/2017</v>
      </c>
      <c r="O97" s="80"/>
      <c r="P97" s="16"/>
      <c r="R97" s="35"/>
      <c r="T97" s="36"/>
      <c r="U97" s="36"/>
      <c r="V97" s="37"/>
    </row>
    <row r="98" spans="2:22" x14ac:dyDescent="0.2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2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2">
      <c r="B100" s="11"/>
      <c r="C100" s="71"/>
      <c r="D100" s="69" t="s">
        <v>124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124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2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2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2">
      <c r="B103" s="15"/>
      <c r="C103" s="77"/>
      <c r="D103" s="160" t="s">
        <v>34</v>
      </c>
      <c r="E103" s="160"/>
      <c r="F103" s="160"/>
      <c r="G103" s="161" t="str">
        <f>tab!C2</f>
        <v>2016/2017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2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2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2">
      <c r="B106" s="11"/>
      <c r="C106" s="71"/>
      <c r="D106" s="69" t="s">
        <v>124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2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2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2">
      <c r="B109" s="11"/>
      <c r="C109" s="71"/>
      <c r="D109" s="81" t="s">
        <v>134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2">
      <c r="B110" s="11"/>
      <c r="C110" s="71"/>
      <c r="D110" s="81" t="s">
        <v>135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2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2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25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138</v>
      </c>
      <c r="P113" s="58"/>
    </row>
    <row r="114" spans="2:22" x14ac:dyDescent="0.2">
      <c r="G114" s="33"/>
      <c r="U114" s="33"/>
      <c r="V114" s="34"/>
    </row>
    <row r="115" spans="2:22" x14ac:dyDescent="0.2">
      <c r="G115" s="33"/>
      <c r="U115" s="33"/>
      <c r="V115" s="34"/>
    </row>
    <row r="116" spans="2:22" x14ac:dyDescent="0.2">
      <c r="G116" s="33"/>
      <c r="U116" s="33"/>
      <c r="V116" s="34"/>
    </row>
    <row r="117" spans="2:22" x14ac:dyDescent="0.2">
      <c r="P117" s="27"/>
      <c r="R117" s="32"/>
      <c r="T117" s="33"/>
      <c r="U117" s="33"/>
      <c r="V117" s="34"/>
    </row>
    <row r="118" spans="2:22" x14ac:dyDescent="0.2">
      <c r="D118" s="27"/>
      <c r="E118" s="27"/>
      <c r="F118" s="27"/>
      <c r="P118" s="27"/>
      <c r="R118" s="32"/>
      <c r="T118" s="33"/>
      <c r="U118" s="33"/>
      <c r="V118" s="34"/>
    </row>
    <row r="119" spans="2:22" x14ac:dyDescent="0.2">
      <c r="D119" s="167" t="s">
        <v>109</v>
      </c>
      <c r="E119" s="159"/>
      <c r="F119" s="159"/>
      <c r="G119" s="159"/>
      <c r="H119" s="159"/>
      <c r="I119" s="159"/>
      <c r="J119" s="159"/>
      <c r="K119" s="167" t="s">
        <v>110</v>
      </c>
      <c r="L119" s="159"/>
      <c r="M119" s="159"/>
      <c r="N119" s="159"/>
    </row>
    <row r="120" spans="2:22" x14ac:dyDescent="0.2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2">
      <c r="D121" s="159"/>
      <c r="E121" s="159"/>
      <c r="F121" s="159"/>
      <c r="G121" s="159"/>
      <c r="H121" s="159"/>
      <c r="I121" s="159"/>
      <c r="J121" s="159"/>
      <c r="K121" s="167" t="s">
        <v>90</v>
      </c>
      <c r="L121" s="159"/>
      <c r="M121" s="159"/>
      <c r="N121" s="168">
        <f>IF((G56+N56+G85)=0,0,ROUND(+(G55*G56+N55*N56+G84*G85)/(G56+N56+G85),2))</f>
        <v>0</v>
      </c>
    </row>
    <row r="122" spans="2:22" x14ac:dyDescent="0.2">
      <c r="D122" s="159"/>
      <c r="E122" s="159"/>
      <c r="F122" s="159"/>
      <c r="G122" s="159"/>
      <c r="H122" s="159"/>
      <c r="I122" s="159"/>
      <c r="J122" s="159"/>
      <c r="K122" s="167" t="s">
        <v>91</v>
      </c>
      <c r="L122" s="159"/>
      <c r="M122" s="159"/>
      <c r="N122" s="169">
        <f>G56+N56+G85</f>
        <v>0</v>
      </c>
    </row>
    <row r="123" spans="2:22" x14ac:dyDescent="0.2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2">
      <c r="D124" s="159" t="s">
        <v>0</v>
      </c>
      <c r="E124" s="159"/>
      <c r="F124" s="159"/>
      <c r="G124" s="170">
        <f>+tab!$C4</f>
        <v>2015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2015</v>
      </c>
    </row>
    <row r="125" spans="2:22" x14ac:dyDescent="0.2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2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2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2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2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2">
      <c r="D130" s="167" t="s">
        <v>118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118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2">
      <c r="D131" s="159" t="s">
        <v>140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140</v>
      </c>
      <c r="L131" s="159"/>
      <c r="M131" s="159"/>
      <c r="N131" s="170" t="str">
        <f>G33</f>
        <v>nee</v>
      </c>
    </row>
    <row r="132" spans="3:15" x14ac:dyDescent="0.2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2">
      <c r="D133" s="167" t="s">
        <v>26</v>
      </c>
      <c r="E133" s="159"/>
      <c r="F133" s="159"/>
      <c r="G133" s="171" t="str">
        <f>tab!C2</f>
        <v>2016/2017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2016/2017</v>
      </c>
    </row>
    <row r="134" spans="3:15" x14ac:dyDescent="0.2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2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2">
      <c r="D136" s="159" t="s">
        <v>124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124</v>
      </c>
      <c r="L136" s="159"/>
      <c r="M136" s="159"/>
      <c r="N136" s="176">
        <f>ROUND(+bereken!N56,2)</f>
        <v>0</v>
      </c>
    </row>
    <row r="137" spans="3:15" x14ac:dyDescent="0.2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2">
      <c r="C138" s="27"/>
      <c r="D138" s="167" t="s">
        <v>134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134</v>
      </c>
      <c r="L138" s="167"/>
      <c r="M138" s="167"/>
      <c r="N138" s="178">
        <f>SUM(N134:N137)</f>
        <v>0</v>
      </c>
      <c r="O138" s="27"/>
    </row>
    <row r="139" spans="3:15" x14ac:dyDescent="0.2">
      <c r="D139" s="167" t="s">
        <v>135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135</v>
      </c>
      <c r="L139" s="159"/>
      <c r="M139" s="159"/>
      <c r="N139" s="176">
        <f>+bereken!N53</f>
        <v>0</v>
      </c>
    </row>
    <row r="140" spans="3:15" x14ac:dyDescent="0.2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6qm/VmRuPm5jAF+Z6+z9awjtDQ9aHFk/hT8528Xk/RJK0D8iWVJkXz1jBHSmosv2TjcYwwnDOy+TWc0BtZ15LA==" saltValue="leXKgoRkVuWRAwA9EF8lf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F17" sqref="F17"/>
    </sheetView>
  </sheetViews>
  <sheetFormatPr defaultColWidth="9.140625" defaultRowHeight="12.75" x14ac:dyDescent="0.2"/>
  <cols>
    <col min="1" max="1" width="3.7109375" style="18" customWidth="1"/>
    <col min="2" max="4" width="2.7109375" style="18" customWidth="1"/>
    <col min="5" max="5" width="40.7109375" style="18" customWidth="1"/>
    <col min="6" max="6" width="16.85546875" style="24" customWidth="1"/>
    <col min="7" max="7" width="5.7109375" style="18" customWidth="1"/>
    <col min="8" max="8" width="2.5703125" style="18" customWidth="1"/>
    <col min="9" max="9" width="40.7109375" style="18" customWidth="1"/>
    <col min="10" max="10" width="16.7109375" style="18" customWidth="1"/>
    <col min="11" max="11" width="5.7109375" style="18" customWidth="1"/>
    <col min="12" max="12" width="2.7109375" style="18" customWidth="1"/>
    <col min="13" max="13" width="40.7109375" style="18" customWidth="1"/>
    <col min="14" max="14" width="16.85546875" style="18" customWidth="1"/>
    <col min="15" max="15" width="2.7109375" style="18" customWidth="1"/>
    <col min="16" max="16" width="3" style="18" customWidth="1"/>
    <col min="17" max="17" width="9.140625" style="18"/>
    <col min="18" max="18" width="11.42578125" style="18" customWidth="1"/>
    <col min="19" max="19" width="9.28515625" style="18" bestFit="1" customWidth="1"/>
    <col min="20" max="20" width="9.42578125" style="18" bestFit="1" customWidth="1"/>
    <col min="21" max="21" width="12.42578125" style="18" bestFit="1" customWidth="1"/>
    <col min="22" max="22" width="11.5703125" style="18" customWidth="1"/>
    <col min="23" max="23" width="16.85546875" style="18" bestFit="1" customWidth="1"/>
    <col min="24" max="25" width="9.140625" style="18"/>
    <col min="26" max="28" width="9.42578125" style="18" bestFit="1" customWidth="1"/>
    <col min="29" max="29" width="10.7109375" style="18" customWidth="1"/>
    <col min="30" max="32" width="9.140625" style="18"/>
    <col min="33" max="34" width="9.42578125" style="18" bestFit="1" customWidth="1"/>
    <col min="35" max="35" width="10" style="18" bestFit="1" customWidth="1"/>
    <col min="36" max="36" width="11.28515625" style="18" bestFit="1" customWidth="1"/>
    <col min="37" max="41" width="9.140625" style="18"/>
    <col min="42" max="42" width="9.42578125" style="18" bestFit="1" customWidth="1"/>
    <col min="43" max="43" width="9.140625" style="18"/>
    <col min="44" max="44" width="10.42578125" style="18" bestFit="1" customWidth="1"/>
    <col min="45" max="45" width="9.140625" style="18"/>
    <col min="46" max="46" width="9.42578125" style="18" bestFit="1" customWidth="1"/>
    <col min="47" max="16384" width="9.140625" style="18"/>
  </cols>
  <sheetData>
    <row r="1" spans="2:16" x14ac:dyDescent="0.2">
      <c r="F1" s="19"/>
      <c r="I1" s="20"/>
    </row>
    <row r="2" spans="2:16" x14ac:dyDescent="0.2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.75" x14ac:dyDescent="0.3">
      <c r="B4" s="112"/>
      <c r="C4" s="153" t="s">
        <v>106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2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2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2">
      <c r="B9" s="15"/>
      <c r="C9" s="77"/>
      <c r="D9" s="160" t="s">
        <v>96</v>
      </c>
      <c r="E9" s="160"/>
      <c r="F9" s="161"/>
      <c r="G9" s="160"/>
      <c r="H9" s="160" t="s">
        <v>97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2">
      <c r="B10" s="11"/>
      <c r="C10" s="71"/>
      <c r="D10" s="81" t="s">
        <v>8</v>
      </c>
      <c r="E10" s="156"/>
      <c r="F10" s="161" t="str">
        <f>+fusie!G68</f>
        <v>2016/2017</v>
      </c>
      <c r="G10" s="156"/>
      <c r="H10" s="160" t="s">
        <v>8</v>
      </c>
      <c r="I10" s="156"/>
      <c r="J10" s="179" t="str">
        <f>+fusie!N68</f>
        <v>2016/2017</v>
      </c>
      <c r="K10" s="69"/>
      <c r="L10" s="69"/>
      <c r="M10" s="69"/>
      <c r="N10" s="69"/>
      <c r="O10" s="73"/>
      <c r="P10" s="13"/>
    </row>
    <row r="11" spans="2:16" ht="12.75" customHeight="1" x14ac:dyDescent="0.2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2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2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2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2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2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2">
      <c r="B17" s="11"/>
      <c r="C17" s="71"/>
      <c r="D17" s="69"/>
      <c r="E17" s="69" t="s">
        <v>88</v>
      </c>
      <c r="F17" s="162">
        <f>IF(fusie!G62=0,0,IF(fusie!G62&gt;tab!$C37,tab!$C39,tab!C38))</f>
        <v>0</v>
      </c>
      <c r="G17" s="69"/>
      <c r="H17" s="69"/>
      <c r="I17" s="69" t="s">
        <v>88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2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2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2">
      <c r="B20" s="11"/>
      <c r="C20" s="71"/>
      <c r="D20" s="69"/>
      <c r="E20" s="69" t="s">
        <v>123</v>
      </c>
      <c r="F20" s="162">
        <f>IF(fusie!G66="ja",fusie!F65*tab!$C$22,0)</f>
        <v>0</v>
      </c>
      <c r="G20" s="69"/>
      <c r="H20" s="69"/>
      <c r="I20" s="69" t="s">
        <v>123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2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2">
      <c r="B22" s="11"/>
      <c r="C22" s="71"/>
      <c r="D22" s="81" t="s">
        <v>89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89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2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2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2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2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2">
      <c r="B27" s="125"/>
      <c r="C27" s="126"/>
      <c r="D27" s="160" t="s">
        <v>101</v>
      </c>
      <c r="E27" s="160"/>
      <c r="F27" s="179"/>
      <c r="G27" s="160"/>
      <c r="H27" s="160" t="s">
        <v>102</v>
      </c>
      <c r="I27" s="160"/>
      <c r="J27" s="179"/>
      <c r="K27" s="160"/>
      <c r="L27" s="160" t="s">
        <v>103</v>
      </c>
      <c r="M27" s="160"/>
      <c r="N27" s="179"/>
      <c r="O27" s="127"/>
      <c r="P27" s="128"/>
    </row>
    <row r="28" spans="2:16" ht="12.75" customHeight="1" x14ac:dyDescent="0.2">
      <c r="B28" s="11"/>
      <c r="C28" s="71"/>
      <c r="D28" s="81" t="s">
        <v>8</v>
      </c>
      <c r="E28" s="69"/>
      <c r="F28" s="179" t="str">
        <f>+fusie!G97</f>
        <v>2016/2017</v>
      </c>
      <c r="G28" s="69"/>
      <c r="H28" s="81" t="s">
        <v>8</v>
      </c>
      <c r="I28" s="69"/>
      <c r="J28" s="179" t="str">
        <f>+fusie!N97</f>
        <v>2016/2017</v>
      </c>
      <c r="K28" s="69"/>
      <c r="L28" s="81" t="s">
        <v>8</v>
      </c>
      <c r="M28" s="69"/>
      <c r="N28" s="179" t="str">
        <f>+fusie!G133</f>
        <v>2016/2017</v>
      </c>
      <c r="O28" s="73"/>
      <c r="P28" s="13"/>
    </row>
    <row r="29" spans="2:16" ht="12.75" customHeight="1" x14ac:dyDescent="0.2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2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2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2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2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2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2">
      <c r="B35" s="11"/>
      <c r="C35" s="71"/>
      <c r="D35" s="69"/>
      <c r="E35" s="69" t="s">
        <v>88</v>
      </c>
      <c r="F35" s="162">
        <f>IF(fusie!G91=0,0,IF(fusie!G91&gt;tab!$C37,tab!$C39,tab!C38))</f>
        <v>0</v>
      </c>
      <c r="G35" s="69"/>
      <c r="H35" s="69"/>
      <c r="I35" s="69" t="s">
        <v>88</v>
      </c>
      <c r="J35" s="162">
        <f>IF(fusie!N91=0,0,IF(fusie!N91&gt;tab!$C37,tab!$C39,tab!C38))</f>
        <v>0</v>
      </c>
      <c r="K35" s="69"/>
      <c r="L35" s="69"/>
      <c r="M35" s="69" t="s">
        <v>88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2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2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2">
      <c r="B38" s="11"/>
      <c r="C38" s="71"/>
      <c r="D38" s="69"/>
      <c r="E38" s="69" t="s">
        <v>123</v>
      </c>
      <c r="F38" s="162">
        <f>IF(fusie!G95="ja",fusie!F94*tab!$C$22,0)</f>
        <v>0</v>
      </c>
      <c r="G38" s="69"/>
      <c r="H38" s="69"/>
      <c r="I38" s="69" t="s">
        <v>123</v>
      </c>
      <c r="J38" s="162">
        <f>IF(fusie!N95="ja",fusie!M94*tab!$C$22,0)</f>
        <v>0</v>
      </c>
      <c r="K38" s="69"/>
      <c r="L38" s="69"/>
      <c r="M38" s="69" t="s">
        <v>123</v>
      </c>
      <c r="N38" s="162">
        <f>IF(fusie!G131="ja",fusie!F130*tab!$C$22,0)</f>
        <v>0</v>
      </c>
      <c r="O38" s="73"/>
      <c r="P38" s="13"/>
    </row>
    <row r="39" spans="2:16" ht="12.75" customHeight="1" x14ac:dyDescent="0.2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2">
      <c r="B40" s="11"/>
      <c r="C40" s="71"/>
      <c r="D40" s="81" t="s">
        <v>89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89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89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2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2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2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2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2">
      <c r="B45" s="125"/>
      <c r="C45" s="126"/>
      <c r="D45" s="160" t="s">
        <v>98</v>
      </c>
      <c r="E45" s="160"/>
      <c r="F45" s="179"/>
      <c r="G45" s="160"/>
      <c r="H45" s="160" t="s">
        <v>99</v>
      </c>
      <c r="I45" s="160"/>
      <c r="J45" s="179"/>
      <c r="K45" s="160"/>
      <c r="L45" s="160" t="s">
        <v>100</v>
      </c>
      <c r="M45" s="160"/>
      <c r="N45" s="179"/>
      <c r="O45" s="127"/>
      <c r="P45" s="128"/>
    </row>
    <row r="46" spans="2:16" ht="12.75" customHeight="1" x14ac:dyDescent="0.2">
      <c r="B46" s="11"/>
      <c r="C46" s="71"/>
      <c r="D46" s="81" t="s">
        <v>8</v>
      </c>
      <c r="E46" s="156"/>
      <c r="F46" s="179" t="str">
        <f>+fusie!G35</f>
        <v>2016/2017</v>
      </c>
      <c r="G46" s="156"/>
      <c r="H46" s="81" t="s">
        <v>8</v>
      </c>
      <c r="I46" s="154"/>
      <c r="J46" s="179" t="str">
        <f>+fusie!G35</f>
        <v>2016/2017</v>
      </c>
      <c r="K46" s="156"/>
      <c r="L46" s="81" t="s">
        <v>8</v>
      </c>
      <c r="M46" s="156"/>
      <c r="N46" s="179" t="str">
        <f>+fusie!N133</f>
        <v>2016/2017</v>
      </c>
      <c r="O46" s="73"/>
      <c r="P46" s="13"/>
    </row>
    <row r="47" spans="2:16" ht="12.75" customHeight="1" x14ac:dyDescent="0.2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2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2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2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2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2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2">
      <c r="B53" s="11"/>
      <c r="C53" s="71"/>
      <c r="D53" s="69"/>
      <c r="E53" s="69" t="s">
        <v>88</v>
      </c>
      <c r="F53" s="162">
        <f>IF(fusie!G29=0,0,IF(fusie!G29&gt;tab!$C37,tab!$C39,tab!C38))</f>
        <v>0</v>
      </c>
      <c r="G53" s="69"/>
      <c r="H53" s="69"/>
      <c r="I53" s="69" t="s">
        <v>88</v>
      </c>
      <c r="J53" s="162">
        <f>IF(fusie!N29=0,0,IF(fusie!N29&gt;tab!$C37,tab!$C39,tab!C38))</f>
        <v>0</v>
      </c>
      <c r="K53" s="69"/>
      <c r="L53" s="69"/>
      <c r="M53" s="69" t="s">
        <v>88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2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2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2">
      <c r="B56" s="11"/>
      <c r="C56" s="71"/>
      <c r="D56" s="69"/>
      <c r="E56" s="69" t="s">
        <v>123</v>
      </c>
      <c r="F56" s="162">
        <f>IF(fusie!G33="ja",fusie!F32*tab!$C$22,0)</f>
        <v>0</v>
      </c>
      <c r="G56" s="69"/>
      <c r="H56" s="69"/>
      <c r="I56" s="69" t="s">
        <v>123</v>
      </c>
      <c r="J56" s="162">
        <f>IF(fusie!N33="ja",fusie!M32*tab!$C$22,0)</f>
        <v>0</v>
      </c>
      <c r="K56" s="69"/>
      <c r="L56" s="69"/>
      <c r="M56" s="69" t="s">
        <v>123</v>
      </c>
      <c r="N56" s="162">
        <f>IF(fusie!N131="ja",fusie!M130*tab!$C$22,0)</f>
        <v>0</v>
      </c>
      <c r="O56" s="73"/>
      <c r="P56" s="13"/>
    </row>
    <row r="57" spans="2:16" ht="12.75" customHeight="1" x14ac:dyDescent="0.2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2">
      <c r="B58" s="11"/>
      <c r="C58" s="71"/>
      <c r="D58" s="81" t="s">
        <v>89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89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89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2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2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2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25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138</v>
      </c>
      <c r="P62" s="119"/>
    </row>
    <row r="63" spans="2:16" ht="12.75" customHeight="1" x14ac:dyDescent="0.2"/>
    <row r="64" spans="2:1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G39"/>
  <sheetViews>
    <sheetView zoomScale="85" zoomScaleNormal="85" zoomScaleSheetLayoutView="85" workbookViewId="0">
      <selection activeCell="C3" sqref="C3"/>
    </sheetView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7" width="14.85546875" style="2" customWidth="1"/>
    <col min="8" max="8" width="9.42578125" style="2" bestFit="1" customWidth="1"/>
    <col min="9" max="16384" width="9.140625" style="2"/>
  </cols>
  <sheetData>
    <row r="1" spans="1:7" ht="12.75" customHeight="1" x14ac:dyDescent="0.2">
      <c r="D1" s="190" t="s">
        <v>153</v>
      </c>
      <c r="E1" s="1"/>
    </row>
    <row r="2" spans="1:7" ht="12.75" customHeight="1" x14ac:dyDescent="0.2">
      <c r="A2" s="2" t="s">
        <v>65</v>
      </c>
      <c r="B2" s="1"/>
      <c r="C2" s="151" t="s">
        <v>163</v>
      </c>
      <c r="D2" s="151" t="s">
        <v>164</v>
      </c>
      <c r="E2" s="151"/>
      <c r="F2" s="151"/>
      <c r="G2" s="151"/>
    </row>
    <row r="3" spans="1:7" ht="12.75" customHeight="1" x14ac:dyDescent="0.2">
      <c r="A3" s="2" t="s">
        <v>111</v>
      </c>
      <c r="B3" s="1"/>
      <c r="C3" s="186">
        <v>2016</v>
      </c>
    </row>
    <row r="4" spans="1:7" ht="12.75" customHeight="1" x14ac:dyDescent="0.2">
      <c r="A4" s="2" t="s">
        <v>112</v>
      </c>
      <c r="B4" s="1"/>
      <c r="C4" s="186">
        <v>2015</v>
      </c>
    </row>
    <row r="5" spans="1:7" ht="12.75" customHeight="1" x14ac:dyDescent="0.2">
      <c r="B5" s="1"/>
    </row>
    <row r="6" spans="1:7" ht="12.75" customHeight="1" x14ac:dyDescent="0.2">
      <c r="A6" s="1"/>
      <c r="B6" s="1"/>
      <c r="C6" s="5"/>
      <c r="D6" s="5"/>
      <c r="E6" s="6"/>
    </row>
    <row r="7" spans="1:7" ht="12.75" customHeight="1" x14ac:dyDescent="0.2">
      <c r="A7" s="1" t="s">
        <v>71</v>
      </c>
      <c r="C7" s="1"/>
      <c r="D7" s="1"/>
    </row>
    <row r="8" spans="1:7" ht="12.75" customHeight="1" x14ac:dyDescent="0.2">
      <c r="A8" s="2" t="s">
        <v>4</v>
      </c>
      <c r="C8" s="2">
        <v>5.9499999999999997E-2</v>
      </c>
    </row>
    <row r="9" spans="1:7" ht="12.75" customHeight="1" x14ac:dyDescent="0.2">
      <c r="A9" s="2" t="s">
        <v>5</v>
      </c>
      <c r="C9" s="2">
        <v>4.1399999999999999E-2</v>
      </c>
    </row>
    <row r="10" spans="1:7" ht="12.75" customHeight="1" x14ac:dyDescent="0.2">
      <c r="A10" s="2" t="s">
        <v>74</v>
      </c>
      <c r="B10" s="1"/>
      <c r="C10" s="2">
        <v>5.0299999999999997E-2</v>
      </c>
    </row>
    <row r="11" spans="1:7" ht="12.75" customHeight="1" x14ac:dyDescent="0.2">
      <c r="A11" s="2" t="s">
        <v>6</v>
      </c>
      <c r="B11" s="1"/>
      <c r="C11" s="2">
        <v>2.1507999999999998</v>
      </c>
    </row>
    <row r="12" spans="1:7" ht="12.75" customHeight="1" x14ac:dyDescent="0.2">
      <c r="A12" s="2" t="s">
        <v>7</v>
      </c>
      <c r="B12" s="1"/>
      <c r="C12" s="2">
        <v>1.49E-2</v>
      </c>
    </row>
    <row r="13" spans="1:7" ht="12.75" customHeight="1" x14ac:dyDescent="0.2">
      <c r="A13" s="3" t="s">
        <v>87</v>
      </c>
      <c r="C13" s="2">
        <v>2.6926999999999999</v>
      </c>
    </row>
    <row r="14" spans="1:7" ht="12.75" customHeight="1" x14ac:dyDescent="0.2">
      <c r="B14" s="1"/>
    </row>
    <row r="15" spans="1:7" ht="12.75" customHeight="1" x14ac:dyDescent="0.2">
      <c r="A15" s="3" t="s">
        <v>70</v>
      </c>
      <c r="C15" s="187">
        <v>40.4</v>
      </c>
    </row>
    <row r="16" spans="1:7" ht="12.75" customHeight="1" x14ac:dyDescent="0.2">
      <c r="A16" s="3" t="s">
        <v>67</v>
      </c>
      <c r="C16" s="188">
        <v>60918.93</v>
      </c>
    </row>
    <row r="17" spans="1:3" ht="12.75" customHeight="1" x14ac:dyDescent="0.2">
      <c r="A17" s="2" t="s">
        <v>66</v>
      </c>
      <c r="C17" s="188">
        <v>77670.7</v>
      </c>
    </row>
    <row r="18" spans="1:3" ht="12.75" customHeight="1" x14ac:dyDescent="0.2">
      <c r="A18" s="4" t="s">
        <v>68</v>
      </c>
      <c r="C18" s="188">
        <v>29145.15</v>
      </c>
    </row>
    <row r="19" spans="1:3" ht="12.75" customHeight="1" x14ac:dyDescent="0.2">
      <c r="A19" s="4" t="s">
        <v>69</v>
      </c>
      <c r="C19" s="188">
        <v>786.48</v>
      </c>
    </row>
    <row r="20" spans="1:3" ht="12.75" customHeight="1" x14ac:dyDescent="0.2">
      <c r="A20" s="7" t="s">
        <v>136</v>
      </c>
      <c r="C20" s="188">
        <v>19408.77</v>
      </c>
    </row>
    <row r="21" spans="1:3" ht="12.75" customHeight="1" x14ac:dyDescent="0.2">
      <c r="A21" s="7" t="s">
        <v>137</v>
      </c>
      <c r="C21" s="188">
        <v>36160.54</v>
      </c>
    </row>
    <row r="22" spans="1:3" ht="12.75" customHeight="1" x14ac:dyDescent="0.2">
      <c r="A22" s="2" t="s">
        <v>122</v>
      </c>
      <c r="C22" s="189">
        <v>1779</v>
      </c>
    </row>
    <row r="23" spans="1:3" x14ac:dyDescent="0.2">
      <c r="A23" s="2" t="s">
        <v>121</v>
      </c>
      <c r="C23" s="109">
        <v>0.06</v>
      </c>
    </row>
    <row r="25" spans="1:3" ht="12.75" customHeight="1" x14ac:dyDescent="0.2">
      <c r="A25" s="2" t="s">
        <v>72</v>
      </c>
      <c r="C25" s="107">
        <f>ROUND(C18*C8,2)</f>
        <v>1734.14</v>
      </c>
    </row>
    <row r="26" spans="1:3" x14ac:dyDescent="0.2">
      <c r="A26" s="2" t="s">
        <v>73</v>
      </c>
      <c r="C26" s="107">
        <f>ROUND(C8*C19,2)</f>
        <v>46.8</v>
      </c>
    </row>
    <row r="27" spans="1:3" x14ac:dyDescent="0.2">
      <c r="A27" s="2" t="s">
        <v>75</v>
      </c>
      <c r="C27" s="107">
        <f>ROUND(C18*C9,2)</f>
        <v>1206.6099999999999</v>
      </c>
    </row>
    <row r="28" spans="1:3" x14ac:dyDescent="0.2">
      <c r="A28" s="2" t="s">
        <v>76</v>
      </c>
      <c r="C28" s="107">
        <f>ROUND(C9*C19,2)</f>
        <v>32.56</v>
      </c>
    </row>
    <row r="29" spans="1:3" x14ac:dyDescent="0.2">
      <c r="A29" s="2" t="s">
        <v>77</v>
      </c>
      <c r="C29" s="107">
        <f>ROUND(C18*C10,2)</f>
        <v>1466</v>
      </c>
    </row>
    <row r="30" spans="1:3" x14ac:dyDescent="0.2">
      <c r="A30" s="2" t="s">
        <v>78</v>
      </c>
      <c r="C30" s="107">
        <f>ROUND(C10*C19,2)</f>
        <v>39.56</v>
      </c>
    </row>
    <row r="31" spans="1:3" x14ac:dyDescent="0.2">
      <c r="A31" s="2" t="s">
        <v>79</v>
      </c>
      <c r="C31" s="107">
        <f>ROUND(C18*C11,2)</f>
        <v>62685.39</v>
      </c>
    </row>
    <row r="32" spans="1:3" x14ac:dyDescent="0.2">
      <c r="A32" s="2" t="s">
        <v>80</v>
      </c>
      <c r="C32" s="107">
        <f>ROUND(C11*C19,2)</f>
        <v>1691.56</v>
      </c>
    </row>
    <row r="33" spans="1:3" x14ac:dyDescent="0.2">
      <c r="A33" s="2" t="s">
        <v>81</v>
      </c>
      <c r="C33" s="107">
        <f>ROUND(C18*C12,2)</f>
        <v>434.26</v>
      </c>
    </row>
    <row r="34" spans="1:3" x14ac:dyDescent="0.2">
      <c r="A34" s="2" t="s">
        <v>82</v>
      </c>
      <c r="C34" s="107">
        <f>ROUND(C12*C19,2)</f>
        <v>11.72</v>
      </c>
    </row>
    <row r="35" spans="1:3" x14ac:dyDescent="0.2">
      <c r="A35" s="2" t="s">
        <v>83</v>
      </c>
      <c r="C35" s="107">
        <f>ROUND(C18*C13+C20,2)</f>
        <v>97887.92</v>
      </c>
    </row>
    <row r="36" spans="1:3" x14ac:dyDescent="0.2">
      <c r="A36" s="2" t="s">
        <v>84</v>
      </c>
      <c r="C36" s="107">
        <f>ROUND(C19*C13,2)</f>
        <v>2117.75</v>
      </c>
    </row>
    <row r="37" spans="1:3" x14ac:dyDescent="0.2">
      <c r="A37" s="2" t="s">
        <v>85</v>
      </c>
      <c r="C37" s="108">
        <v>97</v>
      </c>
    </row>
    <row r="38" spans="1:3" x14ac:dyDescent="0.2">
      <c r="A38" s="2" t="s">
        <v>86</v>
      </c>
      <c r="C38" s="107">
        <f>C20</f>
        <v>19408.77</v>
      </c>
    </row>
    <row r="39" spans="1:3" x14ac:dyDescent="0.2">
      <c r="A39" s="2" t="s">
        <v>129</v>
      </c>
      <c r="C39" s="107">
        <f>+C21</f>
        <v>36160.54</v>
      </c>
    </row>
  </sheetData>
  <sheetProtection algorithmName="SHA-512" hashValue="u8lUcOGcY+YTx3dDbLViS8xF3yx9Xa0H7Ms8Yp1cdsol8kfEjjP+THZqayG+H7FLTfjjQQn9wtnBDZ07pFoz4w==" saltValue="vFIuBOxtwguG/VQK7kzoVQ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2014-09-29T12:18:26Z</cp:lastPrinted>
  <dcterms:created xsi:type="dcterms:W3CDTF">2000-03-25T21:08:55Z</dcterms:created>
  <dcterms:modified xsi:type="dcterms:W3CDTF">2016-05-30T15:56:29Z</dcterms:modified>
</cp:coreProperties>
</file>