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bbe\Documents\Instrumenten\toolbox 2020\so\"/>
    </mc:Choice>
  </mc:AlternateContent>
  <bookViews>
    <workbookView xWindow="0" yWindow="0" windowWidth="19200" windowHeight="11595" tabRatio="759" activeTab="1"/>
  </bookViews>
  <sheets>
    <sheet name="toelichting" sheetId="2" r:id="rId1"/>
    <sheet name="data leerlingen" sheetId="1" r:id="rId2"/>
    <sheet name="tab" sheetId="3" r:id="rId3"/>
  </sheets>
  <definedNames>
    <definedName name="_xlnm.Print_Area" localSheetId="1">'data leerlingen'!$B$2:$L$82</definedName>
    <definedName name="_xlnm.Print_Area" localSheetId="2">tab!$A$1:$F$28</definedName>
    <definedName name="_xlnm.Print_Area" localSheetId="0">toelichting!$B$2:$I$58</definedName>
  </definedNames>
  <calcPr calcId="152511"/>
</workbook>
</file>

<file path=xl/calcChain.xml><?xml version="1.0" encoding="utf-8"?>
<calcChain xmlns="http://schemas.openxmlformats.org/spreadsheetml/2006/main">
  <c r="D16" i="3" l="1"/>
  <c r="D18" i="3" s="1"/>
  <c r="D13" i="3"/>
  <c r="C4" i="2" l="1"/>
  <c r="H28" i="1"/>
  <c r="D28" i="1"/>
  <c r="D16" i="1"/>
  <c r="B28" i="3"/>
  <c r="B27" i="3"/>
  <c r="C16" i="3"/>
  <c r="F41" i="1"/>
  <c r="F48" i="1"/>
  <c r="F40" i="1"/>
  <c r="C27" i="3"/>
  <c r="C28" i="3"/>
  <c r="F42" i="1"/>
  <c r="J48" i="1"/>
  <c r="F52" i="1"/>
  <c r="F17" i="1"/>
  <c r="F29" i="1"/>
  <c r="J29" i="1"/>
  <c r="F47" i="1"/>
  <c r="F18" i="1"/>
  <c r="F30" i="1"/>
  <c r="C18" i="3"/>
  <c r="D27" i="3"/>
  <c r="J30" i="1"/>
  <c r="J47" i="1"/>
  <c r="F51" i="1"/>
  <c r="C13" i="3"/>
  <c r="B16" i="3"/>
  <c r="E28" i="3"/>
  <c r="E27" i="3"/>
  <c r="D28" i="3"/>
  <c r="F2" i="3"/>
  <c r="B18" i="3"/>
  <c r="F39" i="1"/>
  <c r="F38" i="1"/>
  <c r="B9" i="3"/>
  <c r="B10" i="3"/>
  <c r="D64" i="1"/>
  <c r="D63" i="1"/>
  <c r="C5" i="1"/>
  <c r="B13" i="3"/>
  <c r="F49" i="1"/>
  <c r="F3" i="3"/>
  <c r="J65" i="1"/>
  <c r="F65" i="1"/>
  <c r="H64" i="1"/>
  <c r="H63" i="1"/>
  <c r="F67" i="1"/>
  <c r="P68" i="1"/>
  <c r="H67" i="1"/>
  <c r="J49" i="1"/>
  <c r="F53" i="1"/>
  <c r="F79" i="1"/>
  <c r="F75" i="1"/>
  <c r="F76" i="1"/>
  <c r="F78" i="1"/>
  <c r="F74" i="1"/>
  <c r="F77" i="1"/>
  <c r="J75" i="1"/>
  <c r="J74" i="1"/>
  <c r="J76" i="1"/>
  <c r="F73" i="1"/>
  <c r="J77" i="1"/>
  <c r="J78" i="1"/>
  <c r="J73" i="1"/>
  <c r="J68" i="1"/>
</calcChain>
</file>

<file path=xl/comments1.xml><?xml version="1.0" encoding="utf-8"?>
<comments xmlns="http://schemas.openxmlformats.org/spreadsheetml/2006/main">
  <authors>
    <author>Keizer</author>
  </authors>
  <commentList>
    <comment ref="B12" authorId="0" shapeId="0">
      <text>
        <r>
          <rPr>
            <sz val="9"/>
            <color indexed="81"/>
            <rFont val="Tahoma"/>
            <family val="2"/>
          </rPr>
          <t xml:space="preserve">
GPL 2018-2019, sept. 2019.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
GPL 2019-2020, oktober 2019.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 xml:space="preserve">
Nu nog GPL 2019-2020, oktober 2019. In maart/april 2020 te vervangen door de bedragen van de eerste GPL-publicatie 2020-2021.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
Is gelijk aan het bedrag per leerling basisschool.</t>
        </r>
      </text>
    </comment>
  </commentList>
</comments>
</file>

<file path=xl/sharedStrings.xml><?xml version="1.0" encoding="utf-8"?>
<sst xmlns="http://schemas.openxmlformats.org/spreadsheetml/2006/main" count="149" uniqueCount="119">
  <si>
    <t>Totaal</t>
  </si>
  <si>
    <t>Berekening</t>
  </si>
  <si>
    <t>Nadere toelichting bij deze applicatie</t>
  </si>
  <si>
    <t>In de meeste situaties zal er sprake zijn van fusie tussen twee scholen. In dat geval kan het beste invulling plaats vinden</t>
  </si>
  <si>
    <t>Desgewenst kunt u dus de beveiliging opheffen en de werkbladen aanpassen.</t>
  </si>
  <si>
    <t>Vooraf</t>
  </si>
  <si>
    <t>omslagpunt lln. directietoeslag</t>
  </si>
  <si>
    <t>toeslag directie</t>
  </si>
  <si>
    <t>jaar t</t>
  </si>
  <si>
    <t>jaar t-1</t>
  </si>
  <si>
    <t>extra toeslag directie</t>
  </si>
  <si>
    <t>Directietoeslag</t>
  </si>
  <si>
    <t>aanvullende bekostiging schoolleider 1</t>
  </si>
  <si>
    <t>aanvullende bekostiging schoolleider 2</t>
  </si>
  <si>
    <t>PO-raad: Helpdesk</t>
  </si>
  <si>
    <t>Alleen de witte cellen kunnen worden ingevuld.</t>
  </si>
  <si>
    <t xml:space="preserve">Voor nadere informatie: </t>
  </si>
  <si>
    <t>Kievitschool</t>
  </si>
  <si>
    <t>Gruttoschool</t>
  </si>
  <si>
    <t>Fusie-instroom</t>
  </si>
  <si>
    <t>Substantiële fusie-instroom</t>
  </si>
  <si>
    <t>1e schooljaar na fusie</t>
  </si>
  <si>
    <t>2e schooljaar na fusie</t>
  </si>
  <si>
    <t>3e schooljaar na fusie</t>
  </si>
  <si>
    <t>4e schooljaar na fusie</t>
  </si>
  <si>
    <t>5e schooljaar na fusie</t>
  </si>
  <si>
    <t xml:space="preserve">De berekening van de bijzondere bekostiging hoeft maar eenmalig plaats te vinden en gebeurt volgens een eenvoudig principe. </t>
  </si>
  <si>
    <t xml:space="preserve">of in de fusieregeling zelf plaatsvinden, geldt de regeling op hoofdlijnen eveneens voor de jaren erna. </t>
  </si>
  <si>
    <t xml:space="preserve">van de gegevens van de scholen A en B, waarna de gefuseerde school ABC de bijzondere bekostiging in het schooljaar </t>
  </si>
  <si>
    <t>na de fusie weergeeft, die vervolgens ook geldt voor de periode daarna, onder bepaalde condities.</t>
  </si>
  <si>
    <r>
      <t xml:space="preserve">De werkbladen zijn beveiligd onder 'Extra/Beveiliging/Blad beveiligen' met het wachtwoord: </t>
    </r>
    <r>
      <rPr>
        <b/>
        <sz val="11"/>
        <rFont val="Calibri"/>
        <family val="2"/>
        <scheme val="minor"/>
      </rPr>
      <t>poraad</t>
    </r>
  </si>
  <si>
    <t>2019/2020</t>
  </si>
  <si>
    <t>2020/2021</t>
  </si>
  <si>
    <t>2021/2022</t>
  </si>
  <si>
    <r>
      <rPr>
        <b/>
        <sz val="10"/>
        <rFont val="Calibri"/>
        <family val="2"/>
        <scheme val="minor"/>
      </rPr>
      <t>Factor A</t>
    </r>
    <r>
      <rPr>
        <sz val="10"/>
        <rFont val="Calibri"/>
        <family val="2"/>
        <scheme val="minor"/>
      </rPr>
      <t>: Aantal leerlingen die</t>
    </r>
  </si>
  <si>
    <r>
      <rPr>
        <b/>
        <sz val="10"/>
        <rFont val="Calibri"/>
        <family val="2"/>
        <scheme val="minor"/>
      </rPr>
      <t>Factor B</t>
    </r>
    <r>
      <rPr>
        <sz val="10"/>
        <rFont val="Calibri"/>
        <family val="2"/>
        <scheme val="minor"/>
      </rPr>
      <t>: Aantal leerlingen die</t>
    </r>
  </si>
  <si>
    <t xml:space="preserve">Door de linearisering heeft een samenvoeging in principe geen gevolgen: de personele bekostiging voor 150 leerlingen van </t>
  </si>
  <si>
    <t>leerlingen</t>
  </si>
  <si>
    <t xml:space="preserve">Gekozen is voor de mogelijkheid van fusies tussen maximaal drie scholen waaruit één school resteert. </t>
  </si>
  <si>
    <t>Wanneer er sprake is van een fusie tussen school A en een school met nevenvestiging, dienen de leerlinggegevens van deze</t>
  </si>
  <si>
    <t>nevenvestiging meteen opgeteld te worden bij de hoofdvestiging.</t>
  </si>
  <si>
    <t>Beperkte fusie-instroom</t>
  </si>
  <si>
    <t xml:space="preserve">Ook wordt in de toekenning onderscheid gemaakt voor fusies wat de fusie-instroom betreft. Met de fusie-instroom wordt </t>
  </si>
  <si>
    <t xml:space="preserve">is sprake van substantiële fusie-instroom, een fusie-instroom tussen de 25% en 50% betreft een beperkte fusie-instroom </t>
  </si>
  <si>
    <t>en dan is de bijzondere bekostiging in de jaren na de fusie geringer.</t>
  </si>
  <si>
    <t>Samenstelling school</t>
  </si>
  <si>
    <t>SOVSO</t>
  </si>
  <si>
    <t>afdeling MG</t>
  </si>
  <si>
    <t>nee</t>
  </si>
  <si>
    <t>ja</t>
  </si>
  <si>
    <t>Vast bedrag per school</t>
  </si>
  <si>
    <t>GGL school</t>
  </si>
  <si>
    <t>GPL bedragen</t>
  </si>
  <si>
    <t>Directeur</t>
  </si>
  <si>
    <t>Adjunct</t>
  </si>
  <si>
    <t>OP (landelijk)</t>
  </si>
  <si>
    <t>Toeslag directie</t>
  </si>
  <si>
    <t>Extra toeslag directeur</t>
  </si>
  <si>
    <t xml:space="preserve">OBP </t>
  </si>
  <si>
    <t>OP leeftijdsgecorrigeerd : voet</t>
  </si>
  <si>
    <t>OP leeftijdsgecorrigeerd : bedrag * GGL</t>
  </si>
  <si>
    <t xml:space="preserve">basisbekostiging Budget Pers Arb Beleid </t>
  </si>
  <si>
    <t>Landelijke GGL =</t>
  </si>
  <si>
    <t>aantal leerlingen</t>
  </si>
  <si>
    <t>SO of VSO</t>
  </si>
  <si>
    <t>MG SO of VSO</t>
  </si>
  <si>
    <t>MG SOVSO</t>
  </si>
  <si>
    <t>1 tot 50</t>
  </si>
  <si>
    <t>50 of meer</t>
  </si>
  <si>
    <t>totaal</t>
  </si>
  <si>
    <t>Weidevogel</t>
  </si>
  <si>
    <t>Naam gefuseerde school</t>
  </si>
  <si>
    <t xml:space="preserve">Totale fusiefaciliteit (over meerdere jaren) </t>
  </si>
  <si>
    <t>fusie-instroom</t>
  </si>
  <si>
    <t>Totaal over 6 jaar (excl. effect indexering )</t>
  </si>
  <si>
    <t>Totaal over 5 jaar (excl. effect indexering )</t>
  </si>
  <si>
    <t>6e schooljaar na fusie</t>
  </si>
  <si>
    <t>Formatieve bekostiging</t>
  </si>
  <si>
    <t xml:space="preserve">ingeschreven staan. Dat betreft dus niet de leerlingen die ondertussen van school af zijn gegaan. Leerlingen die van de (V)SO </t>
  </si>
  <si>
    <t xml:space="preserve">(V)SO A plus 50 leerlingen van (V)SO B is door de lineaire toekenning gelijk aan de personele bekostiging van (V)SO AB. </t>
  </si>
  <si>
    <t xml:space="preserve">Verschil kan zich bij (V)SO's slechts voordoen vanwege de toekenning van het vaste bedrag per school en de aanvullende </t>
  </si>
  <si>
    <t>WTF</t>
  </si>
  <si>
    <t xml:space="preserve">Het uitgangspunt voor de toekenning van de faciliteiten bij een fusie tussen (V)SO-scholen is dat gekeken wordt naar </t>
  </si>
  <si>
    <t xml:space="preserve">het geld voor de personele bekostiging van het vaste bedrag per school en de aanvullende bekostiging voor de directie van </t>
  </si>
  <si>
    <t>de betrokken scholen. De overige bekostiging is gelineariseerd en heeft daardoor geen effect.</t>
  </si>
  <si>
    <t>De toekenningen van de fusiescholen worden bij elkaar opgeteld en vermindert met de toekenning voor de gefuseerde school.</t>
  </si>
  <si>
    <t xml:space="preserve">De WTF en GGL van een school zijn te vinden op het Overzicht financiele beschikking (Ofb) van de school. Met die gegevens </t>
  </si>
  <si>
    <t>wordt de GGL en de WTF van de fusieschool berekend.</t>
  </si>
  <si>
    <t>Gefuseerde school</t>
  </si>
  <si>
    <t>bij zelfstandige scholen</t>
  </si>
  <si>
    <t>bij gefuseerde school</t>
  </si>
  <si>
    <t>vaste bedragen bij zelfstandige scholen (factor X)</t>
  </si>
  <si>
    <t>vast bedrag bij gefuseerde school (factor Y)</t>
  </si>
  <si>
    <t>directietoeslagen bij zelfstandige scholen (factor Xs)</t>
  </si>
  <si>
    <t>directietoeslag bij gefuseerde school (factor Ys)</t>
  </si>
  <si>
    <t>School met wie gefuseerd wordt</t>
  </si>
  <si>
    <t>School/scholen die na fusie wordt/en opgeheven</t>
  </si>
  <si>
    <t xml:space="preserve">gedoeld op het deel van de leerlingen dat van de op te heffen school overgaat naar de fusieschool. Is deze 50% of meer dan </t>
  </si>
  <si>
    <t>naar een reguliere school, de SBO of een andere (V)SO-school of naar PRO zijn gegaan, tellen dan niet mee voor de (V)SO.</t>
  </si>
  <si>
    <t>Toeslag + extra toeslag directie</t>
  </si>
  <si>
    <t>2022/2023</t>
  </si>
  <si>
    <t xml:space="preserve">toekenning voor de directie. Alleen als een school minder aanvulling krijgt voor de toekenning vaste bedrag na de fusie is er </t>
  </si>
  <si>
    <t xml:space="preserve">effect voor de vaststelling van de aanvulling. </t>
  </si>
  <si>
    <t>De bijzondere bekostiging is voor fusies die in de tweede periode plaatsvinden, lager dan in de eerste periode.</t>
  </si>
  <si>
    <t xml:space="preserve">Bij de fusie-instroom tellen de leerlingen mee die overgaan naar de fusieschool en op 1 okt. 2019 op de fusieschool </t>
  </si>
  <si>
    <t xml:space="preserve">De fusieregeling is gebaseerd op de publicatie Stcrt. 2017 nr. 30458, d.d. 2 juni 2017, waarin de regeling is vastgelegd </t>
  </si>
  <si>
    <t xml:space="preserve">voor de periode 1 aug. 2017 tot en met 31 juli 2022 en vervolgens voor de periode 1 aug. 2022 tot en met 31 juli 2027. </t>
  </si>
  <si>
    <t>2018/2019</t>
  </si>
  <si>
    <t>BIJZONDERE BEKOSTIGING BIJ FUSIE (V)SO SCHOOL PER 1 AUGUSTUS 2020</t>
  </si>
  <si>
    <t xml:space="preserve">aantal leerlingen per 1 oktober </t>
  </si>
  <si>
    <r>
      <t xml:space="preserve">- en per </t>
    </r>
    <r>
      <rPr>
        <b/>
        <i/>
        <sz val="10"/>
        <rFont val="Calibri"/>
        <family val="2"/>
        <scheme val="minor"/>
      </rPr>
      <t>1 oktober 2019</t>
    </r>
    <r>
      <rPr>
        <i/>
        <sz val="10"/>
        <rFont val="Calibri"/>
        <family val="2"/>
        <scheme val="minor"/>
      </rPr>
      <t xml:space="preserve"> op de opgeheven school ingeschreven stonden </t>
    </r>
  </si>
  <si>
    <r>
      <t xml:space="preserve">- en per </t>
    </r>
    <r>
      <rPr>
        <b/>
        <i/>
        <sz val="10"/>
        <rFont val="Calibri"/>
        <family val="2"/>
        <scheme val="minor"/>
      </rPr>
      <t>1 oktober 2020</t>
    </r>
    <r>
      <rPr>
        <i/>
        <sz val="10"/>
        <rFont val="Calibri"/>
        <family val="2"/>
        <scheme val="minor"/>
      </rPr>
      <t xml:space="preserve"> ingeschreven staan op de fusieschool</t>
    </r>
  </si>
  <si>
    <r>
      <t xml:space="preserve">- en op </t>
    </r>
    <r>
      <rPr>
        <b/>
        <i/>
        <sz val="10"/>
        <rFont val="Calibri"/>
        <family val="2"/>
        <scheme val="minor"/>
      </rPr>
      <t>1 oktober 2019</t>
    </r>
    <r>
      <rPr>
        <i/>
        <sz val="10"/>
        <rFont val="Calibri"/>
        <family val="2"/>
        <scheme val="minor"/>
      </rPr>
      <t xml:space="preserve"> op de opgeheven school ingeschreven stonden </t>
    </r>
  </si>
  <si>
    <r>
      <t xml:space="preserve">- en op </t>
    </r>
    <r>
      <rPr>
        <b/>
        <i/>
        <sz val="10"/>
        <rFont val="Calibri"/>
        <family val="2"/>
        <scheme val="minor"/>
      </rPr>
      <t>1 oktober 2020</t>
    </r>
    <r>
      <rPr>
        <i/>
        <sz val="10"/>
        <rFont val="Calibri"/>
        <family val="2"/>
        <scheme val="minor"/>
      </rPr>
      <t xml:space="preserve"> ingeschreven staan op een school PO (in Nederland)</t>
    </r>
  </si>
  <si>
    <r>
      <t xml:space="preserve">De bedragen zijn ontleend aan de publicatie Tweede Regeling bekostiging personeel PO </t>
    </r>
    <r>
      <rPr>
        <b/>
        <sz val="11"/>
        <color rgb="FFC00000"/>
        <rFont val="Calibri"/>
        <family val="2"/>
        <scheme val="minor"/>
      </rPr>
      <t>2019-2020</t>
    </r>
    <r>
      <rPr>
        <sz val="11"/>
        <rFont val="Calibri"/>
        <family val="2"/>
        <scheme val="minor"/>
      </rPr>
      <t xml:space="preserve"> van oktober</t>
    </r>
    <r>
      <rPr>
        <b/>
        <sz val="11"/>
        <color rgb="FFC00000"/>
        <rFont val="Calibri"/>
        <family val="2"/>
        <scheme val="minor"/>
      </rPr>
      <t xml:space="preserve"> 2019</t>
    </r>
    <r>
      <rPr>
        <b/>
        <sz val="11"/>
        <rFont val="Calibri"/>
        <family val="2"/>
        <scheme val="minor"/>
      </rPr>
      <t>.</t>
    </r>
  </si>
  <si>
    <r>
      <t xml:space="preserve">De wijze van berekening is gebaseerd op fusies per </t>
    </r>
    <r>
      <rPr>
        <b/>
        <sz val="11"/>
        <rFont val="Calibri"/>
        <family val="2"/>
        <scheme val="minor"/>
      </rPr>
      <t>1 augustus 2020.</t>
    </r>
    <r>
      <rPr>
        <sz val="11"/>
        <rFont val="Calibri"/>
        <family val="2"/>
        <scheme val="minor"/>
      </rPr>
      <t xml:space="preserve"> Wanneer geen wijzigingen in de bekostigingsregeling</t>
    </r>
  </si>
  <si>
    <t>Directie toeslag 19-20 (incl. professionaliseringsbudget)</t>
  </si>
  <si>
    <t xml:space="preserve">In maart/april 2020 moeten de bedragen in tab D12 t/m D23 vervangen worden door de bedragen van de nieuwe publicatie 20/21. </t>
  </si>
  <si>
    <t>versie 12jan2020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</si>
</sst>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_-&quot;€&quot;\ * #,##0_-;_-&quot;€&quot;\ * #,##0\-;_-&quot;€&quot;\ * &quot;-&quot;_-;_-@_-"/>
    <numFmt numFmtId="166" formatCode="_-&quot;€&quot;\ * #,##0_-;_-&quot;€&quot;\ * #,##0\-;_-&quot;€&quot;\ * &quot;-&quot;??_-;_-@_-"/>
    <numFmt numFmtId="167" formatCode="d/mmm/yyyy"/>
    <numFmt numFmtId="168" formatCode="&quot;€&quot;\ #,##0.00_-"/>
    <numFmt numFmtId="169" formatCode="#,##0.0000"/>
  </numFmts>
  <fonts count="3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47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14"/>
      <color rgb="FFC00000"/>
      <name val="Calibri"/>
      <family val="2"/>
    </font>
    <font>
      <i/>
      <sz val="10"/>
      <name val="Calibri"/>
      <family val="2"/>
    </font>
    <font>
      <b/>
      <sz val="10"/>
      <color theme="1" tint="0.34998626667073579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9"/>
      <color indexed="81"/>
      <name val="Tahoma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0" tint="-0.14999847407452621"/>
      <name val="Calibri"/>
      <family val="2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theme="0"/>
      </bottom>
      <diagonal/>
    </border>
    <border>
      <left/>
      <right/>
      <top style="thin">
        <color theme="0" tint="-4.9989318521683403E-2"/>
      </top>
      <bottom style="double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theme="0" tint="-4.9989318521683403E-2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9" fillId="2" borderId="0" xfId="0" applyFont="1" applyFill="1" applyBorder="1" applyProtection="1"/>
    <xf numFmtId="0" fontId="8" fillId="2" borderId="4" xfId="0" applyFont="1" applyFill="1" applyBorder="1" applyProtection="1"/>
    <xf numFmtId="0" fontId="8" fillId="2" borderId="5" xfId="0" applyFont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 applyProtection="1"/>
    <xf numFmtId="0" fontId="12" fillId="3" borderId="0" xfId="0" applyFont="1" applyFill="1" applyBorder="1" applyProtection="1"/>
    <xf numFmtId="0" fontId="4" fillId="3" borderId="0" xfId="0" applyFont="1" applyFill="1" applyBorder="1" applyProtection="1"/>
    <xf numFmtId="0" fontId="7" fillId="3" borderId="0" xfId="0" applyFont="1" applyFill="1" applyBorder="1" applyProtection="1"/>
    <xf numFmtId="0" fontId="8" fillId="3" borderId="0" xfId="0" applyFont="1" applyFill="1" applyBorder="1" applyProtection="1"/>
    <xf numFmtId="0" fontId="10" fillId="3" borderId="0" xfId="0" applyFont="1" applyFill="1" applyBorder="1" applyProtection="1"/>
    <xf numFmtId="0" fontId="11" fillId="3" borderId="0" xfId="0" applyFont="1" applyFill="1" applyBorder="1" applyProtection="1"/>
    <xf numFmtId="0" fontId="4" fillId="3" borderId="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right"/>
    </xf>
    <xf numFmtId="0" fontId="6" fillId="2" borderId="4" xfId="0" applyFont="1" applyFill="1" applyBorder="1" applyProtection="1"/>
    <xf numFmtId="0" fontId="6" fillId="2" borderId="0" xfId="0" applyFont="1" applyFill="1" applyBorder="1" applyProtection="1"/>
    <xf numFmtId="0" fontId="14" fillId="2" borderId="0" xfId="0" applyFont="1" applyFill="1" applyBorder="1" applyProtection="1"/>
    <xf numFmtId="0" fontId="6" fillId="2" borderId="5" xfId="0" applyFont="1" applyFill="1" applyBorder="1" applyProtection="1"/>
    <xf numFmtId="0" fontId="12" fillId="2" borderId="4" xfId="0" applyFont="1" applyFill="1" applyBorder="1" applyProtection="1"/>
    <xf numFmtId="0" fontId="16" fillId="2" borderId="0" xfId="0" applyFont="1" applyFill="1" applyBorder="1" applyProtection="1"/>
    <xf numFmtId="0" fontId="13" fillId="2" borderId="0" xfId="0" applyFont="1" applyFill="1" applyBorder="1" applyProtection="1"/>
    <xf numFmtId="0" fontId="12" fillId="2" borderId="0" xfId="0" applyFont="1" applyFill="1" applyBorder="1" applyProtection="1"/>
    <xf numFmtId="0" fontId="15" fillId="2" borderId="0" xfId="0" applyFont="1" applyFill="1" applyBorder="1" applyProtection="1"/>
    <xf numFmtId="0" fontId="12" fillId="2" borderId="5" xfId="0" applyFont="1" applyFill="1" applyBorder="1" applyProtection="1"/>
    <xf numFmtId="0" fontId="4" fillId="2" borderId="0" xfId="0" applyFont="1" applyFill="1" applyBorder="1" applyProtection="1"/>
    <xf numFmtId="0" fontId="4" fillId="2" borderId="4" xfId="0" applyFont="1" applyFill="1" applyBorder="1" applyProtection="1"/>
    <xf numFmtId="0" fontId="4" fillId="2" borderId="5" xfId="0" applyFont="1" applyFill="1" applyBorder="1" applyProtection="1"/>
    <xf numFmtId="0" fontId="5" fillId="3" borderId="9" xfId="0" applyFont="1" applyFill="1" applyBorder="1" applyProtection="1"/>
    <xf numFmtId="0" fontId="5" fillId="3" borderId="10" xfId="0" applyFont="1" applyFill="1" applyBorder="1" applyProtection="1"/>
    <xf numFmtId="0" fontId="5" fillId="3" borderId="11" xfId="0" applyFont="1" applyFill="1" applyBorder="1" applyProtection="1"/>
    <xf numFmtId="0" fontId="5" fillId="3" borderId="13" xfId="0" applyFont="1" applyFill="1" applyBorder="1" applyProtection="1"/>
    <xf numFmtId="0" fontId="5" fillId="3" borderId="12" xfId="0" applyFont="1" applyFill="1" applyBorder="1" applyProtection="1"/>
    <xf numFmtId="0" fontId="5" fillId="3" borderId="14" xfId="0" applyFont="1" applyFill="1" applyBorder="1" applyProtection="1"/>
    <xf numFmtId="0" fontId="8" fillId="3" borderId="13" xfId="0" applyFont="1" applyFill="1" applyBorder="1" applyProtection="1"/>
    <xf numFmtId="0" fontId="4" fillId="3" borderId="13" xfId="0" applyFont="1" applyFill="1" applyBorder="1" applyProtection="1"/>
    <xf numFmtId="0" fontId="4" fillId="3" borderId="10" xfId="0" applyFont="1" applyFill="1" applyBorder="1" applyProtection="1"/>
    <xf numFmtId="164" fontId="4" fillId="3" borderId="13" xfId="0" applyNumberFormat="1" applyFont="1" applyFill="1" applyBorder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5" fillId="2" borderId="1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3" fillId="3" borderId="13" xfId="0" applyFont="1" applyFill="1" applyBorder="1" applyProtection="1"/>
    <xf numFmtId="0" fontId="19" fillId="3" borderId="13" xfId="0" applyFont="1" applyFill="1" applyBorder="1" applyProtection="1"/>
    <xf numFmtId="0" fontId="5" fillId="5" borderId="13" xfId="0" applyFont="1" applyFill="1" applyBorder="1" applyAlignment="1" applyProtection="1">
      <alignment horizontal="center"/>
    </xf>
    <xf numFmtId="164" fontId="4" fillId="4" borderId="13" xfId="0" applyNumberFormat="1" applyFont="1" applyFill="1" applyBorder="1" applyAlignment="1" applyProtection="1">
      <alignment horizontal="center"/>
    </xf>
    <xf numFmtId="0" fontId="20" fillId="2" borderId="0" xfId="0" applyFont="1" applyFill="1" applyBorder="1"/>
    <xf numFmtId="0" fontId="20" fillId="3" borderId="0" xfId="0" applyFont="1" applyFill="1" applyBorder="1"/>
    <xf numFmtId="0" fontId="21" fillId="2" borderId="0" xfId="0" applyFont="1" applyFill="1" applyBorder="1"/>
    <xf numFmtId="0" fontId="22" fillId="2" borderId="0" xfId="0" applyFont="1" applyFill="1" applyBorder="1"/>
    <xf numFmtId="0" fontId="22" fillId="3" borderId="0" xfId="0" applyFont="1" applyFill="1" applyBorder="1"/>
    <xf numFmtId="0" fontId="23" fillId="2" borderId="0" xfId="1" applyFont="1" applyFill="1" applyBorder="1" applyAlignment="1" applyProtection="1"/>
    <xf numFmtId="16" fontId="22" fillId="3" borderId="0" xfId="0" applyNumberFormat="1" applyFont="1" applyFill="1" applyBorder="1"/>
    <xf numFmtId="164" fontId="3" fillId="3" borderId="13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left"/>
    </xf>
    <xf numFmtId="0" fontId="26" fillId="2" borderId="0" xfId="0" applyFont="1" applyFill="1" applyBorder="1" applyProtection="1"/>
    <xf numFmtId="0" fontId="26" fillId="3" borderId="13" xfId="0" applyFont="1" applyFill="1" applyBorder="1" applyProtection="1"/>
    <xf numFmtId="0" fontId="27" fillId="3" borderId="13" xfId="0" applyFont="1" applyFill="1" applyBorder="1" applyProtection="1"/>
    <xf numFmtId="0" fontId="26" fillId="2" borderId="7" xfId="0" applyFont="1" applyFill="1" applyBorder="1" applyProtection="1"/>
    <xf numFmtId="0" fontId="26" fillId="3" borderId="0" xfId="0" applyFont="1" applyFill="1" applyBorder="1" applyProtection="1"/>
    <xf numFmtId="0" fontId="26" fillId="3" borderId="13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center"/>
    </xf>
    <xf numFmtId="0" fontId="26" fillId="3" borderId="13" xfId="0" applyFont="1" applyFill="1" applyBorder="1" applyAlignment="1" applyProtection="1">
      <alignment horizontal="center"/>
    </xf>
    <xf numFmtId="0" fontId="26" fillId="2" borderId="7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horizontal="center"/>
    </xf>
    <xf numFmtId="0" fontId="26" fillId="3" borderId="13" xfId="0" applyFont="1" applyFill="1" applyBorder="1" applyAlignment="1" applyProtection="1">
      <alignment horizontal="left" indent="2"/>
    </xf>
    <xf numFmtId="0" fontId="27" fillId="3" borderId="13" xfId="0" applyFont="1" applyFill="1" applyBorder="1" applyAlignment="1" applyProtection="1">
      <alignment horizontal="left"/>
    </xf>
    <xf numFmtId="0" fontId="3" fillId="3" borderId="10" xfId="0" applyFont="1" applyFill="1" applyBorder="1" applyProtection="1"/>
    <xf numFmtId="44" fontId="4" fillId="4" borderId="13" xfId="0" applyNumberFormat="1" applyFont="1" applyFill="1" applyBorder="1" applyProtection="1"/>
    <xf numFmtId="0" fontId="3" fillId="3" borderId="15" xfId="0" applyFont="1" applyFill="1" applyBorder="1" applyProtection="1"/>
    <xf numFmtId="0" fontId="29" fillId="3" borderId="13" xfId="0" applyFont="1" applyFill="1" applyBorder="1" applyProtection="1"/>
    <xf numFmtId="14" fontId="3" fillId="0" borderId="0" xfId="0" applyNumberFormat="1" applyFont="1" applyFill="1" applyBorder="1" applyAlignment="1" applyProtection="1">
      <alignment horizontal="left"/>
    </xf>
    <xf numFmtId="0" fontId="28" fillId="2" borderId="0" xfId="0" applyFont="1" applyFill="1" applyBorder="1"/>
    <xf numFmtId="0" fontId="8" fillId="2" borderId="8" xfId="0" applyFont="1" applyFill="1" applyBorder="1" applyProtection="1"/>
    <xf numFmtId="0" fontId="22" fillId="3" borderId="0" xfId="0" applyFont="1" applyFill="1" applyBorder="1" applyProtection="1"/>
    <xf numFmtId="0" fontId="3" fillId="3" borderId="13" xfId="0" applyFont="1" applyFill="1" applyBorder="1" applyAlignment="1" applyProtection="1">
      <alignment horizontal="left"/>
    </xf>
    <xf numFmtId="0" fontId="26" fillId="2" borderId="13" xfId="0" applyFont="1" applyFill="1" applyBorder="1" applyAlignment="1" applyProtection="1">
      <alignment horizontal="center"/>
      <protection locked="0"/>
    </xf>
    <xf numFmtId="167" fontId="3" fillId="3" borderId="13" xfId="0" applyNumberFormat="1" applyFont="1" applyFill="1" applyBorder="1" applyAlignment="1" applyProtection="1">
      <alignment horizontal="left"/>
    </xf>
    <xf numFmtId="44" fontId="3" fillId="0" borderId="0" xfId="0" applyNumberFormat="1" applyFont="1" applyFill="1" applyBorder="1" applyAlignment="1" applyProtection="1">
      <alignment horizontal="left"/>
    </xf>
    <xf numFmtId="169" fontId="3" fillId="0" borderId="0" xfId="0" applyNumberFormat="1" applyFont="1" applyFill="1" applyBorder="1" applyAlignment="1" applyProtection="1">
      <alignment horizontal="center"/>
    </xf>
    <xf numFmtId="44" fontId="4" fillId="4" borderId="13" xfId="0" applyNumberFormat="1" applyFont="1" applyFill="1" applyBorder="1" applyAlignment="1" applyProtection="1">
      <alignment horizontal="center"/>
    </xf>
    <xf numFmtId="0" fontId="31" fillId="3" borderId="13" xfId="0" applyFont="1" applyFill="1" applyBorder="1" applyProtection="1"/>
    <xf numFmtId="0" fontId="32" fillId="3" borderId="13" xfId="0" applyFont="1" applyFill="1" applyBorder="1" applyProtection="1"/>
    <xf numFmtId="0" fontId="31" fillId="3" borderId="0" xfId="0" applyFont="1" applyFill="1" applyBorder="1" applyProtection="1"/>
    <xf numFmtId="0" fontId="5" fillId="3" borderId="16" xfId="0" applyFont="1" applyFill="1" applyBorder="1" applyProtection="1"/>
    <xf numFmtId="0" fontId="31" fillId="3" borderId="16" xfId="0" applyFont="1" applyFill="1" applyBorder="1" applyProtection="1"/>
    <xf numFmtId="0" fontId="5" fillId="3" borderId="17" xfId="0" applyFont="1" applyFill="1" applyBorder="1" applyProtection="1"/>
    <xf numFmtId="164" fontId="3" fillId="5" borderId="13" xfId="0" applyNumberFormat="1" applyFont="1" applyFill="1" applyBorder="1" applyAlignment="1" applyProtection="1">
      <alignment horizontal="center"/>
    </xf>
    <xf numFmtId="0" fontId="27" fillId="3" borderId="0" xfId="0" applyFont="1" applyFill="1" applyBorder="1" applyAlignment="1" applyProtection="1">
      <alignment horizontal="center"/>
    </xf>
    <xf numFmtId="0" fontId="27" fillId="4" borderId="13" xfId="0" applyFont="1" applyFill="1" applyBorder="1" applyAlignment="1" applyProtection="1">
      <alignment horizontal="center"/>
    </xf>
    <xf numFmtId="164" fontId="3" fillId="3" borderId="13" xfId="0" applyNumberFormat="1" applyFont="1" applyFill="1" applyBorder="1" applyAlignment="1" applyProtection="1"/>
    <xf numFmtId="0" fontId="18" fillId="3" borderId="13" xfId="0" applyFont="1" applyFill="1" applyBorder="1" applyAlignment="1" applyProtection="1">
      <alignment horizontal="left"/>
    </xf>
    <xf numFmtId="0" fontId="34" fillId="3" borderId="13" xfId="0" quotePrefix="1" applyFont="1" applyFill="1" applyBorder="1" applyAlignment="1" applyProtection="1">
      <alignment horizontal="left" indent="1"/>
    </xf>
    <xf numFmtId="0" fontId="34" fillId="3" borderId="13" xfId="0" applyFont="1" applyFill="1" applyBorder="1" applyAlignment="1" applyProtection="1">
      <alignment horizontal="center"/>
    </xf>
    <xf numFmtId="0" fontId="34" fillId="3" borderId="13" xfId="0" applyFont="1" applyFill="1" applyBorder="1" applyProtection="1"/>
    <xf numFmtId="9" fontId="27" fillId="5" borderId="13" xfId="0" applyNumberFormat="1" applyFont="1" applyFill="1" applyBorder="1" applyAlignment="1" applyProtection="1">
      <alignment horizontal="center"/>
    </xf>
    <xf numFmtId="0" fontId="27" fillId="3" borderId="0" xfId="0" applyFont="1" applyFill="1" applyBorder="1" applyProtection="1"/>
    <xf numFmtId="0" fontId="26" fillId="3" borderId="10" xfId="0" applyFont="1" applyFill="1" applyBorder="1" applyProtection="1"/>
    <xf numFmtId="0" fontId="18" fillId="3" borderId="13" xfId="0" applyFont="1" applyFill="1" applyBorder="1" applyProtection="1"/>
    <xf numFmtId="164" fontId="18" fillId="5" borderId="13" xfId="0" applyNumberFormat="1" applyFont="1" applyFill="1" applyBorder="1" applyProtection="1"/>
    <xf numFmtId="0" fontId="33" fillId="3" borderId="13" xfId="0" applyFont="1" applyFill="1" applyBorder="1" applyProtection="1"/>
    <xf numFmtId="0" fontId="18" fillId="3" borderId="0" xfId="0" applyFont="1" applyFill="1" applyBorder="1" applyProtection="1"/>
    <xf numFmtId="0" fontId="18" fillId="3" borderId="15" xfId="0" applyFont="1" applyFill="1" applyBorder="1" applyProtection="1"/>
    <xf numFmtId="0" fontId="34" fillId="3" borderId="15" xfId="0" applyFont="1" applyFill="1" applyBorder="1" applyProtection="1"/>
    <xf numFmtId="44" fontId="18" fillId="5" borderId="13" xfId="0" applyNumberFormat="1" applyFont="1" applyFill="1" applyBorder="1" applyProtection="1"/>
    <xf numFmtId="0" fontId="36" fillId="3" borderId="0" xfId="0" applyFont="1" applyFill="1" applyBorder="1" applyProtection="1"/>
    <xf numFmtId="0" fontId="26" fillId="0" borderId="0" xfId="0" applyFont="1" applyBorder="1" applyAlignment="1" applyProtection="1">
      <alignment horizontal="left"/>
    </xf>
    <xf numFmtId="44" fontId="26" fillId="0" borderId="0" xfId="2" applyFont="1" applyFill="1" applyBorder="1" applyAlignment="1" applyProtection="1">
      <alignment horizontal="left"/>
    </xf>
    <xf numFmtId="44" fontId="26" fillId="5" borderId="0" xfId="2" applyFont="1" applyFill="1" applyBorder="1" applyAlignment="1" applyProtection="1">
      <alignment horizontal="left"/>
      <protection locked="0"/>
    </xf>
    <xf numFmtId="44" fontId="26" fillId="5" borderId="0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</xf>
    <xf numFmtId="2" fontId="26" fillId="5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left" indent="1"/>
    </xf>
    <xf numFmtId="44" fontId="3" fillId="0" borderId="0" xfId="2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left" indent="1"/>
    </xf>
    <xf numFmtId="1" fontId="3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168" fontId="26" fillId="0" borderId="0" xfId="0" applyNumberFormat="1" applyFont="1" applyBorder="1" applyProtection="1"/>
    <xf numFmtId="0" fontId="26" fillId="0" borderId="0" xfId="0" applyFont="1" applyBorder="1" applyProtection="1"/>
    <xf numFmtId="44" fontId="27" fillId="4" borderId="13" xfId="2" applyFont="1" applyFill="1" applyBorder="1" applyProtection="1"/>
    <xf numFmtId="44" fontId="3" fillId="4" borderId="13" xfId="0" applyNumberFormat="1" applyFont="1" applyFill="1" applyBorder="1" applyProtection="1"/>
    <xf numFmtId="0" fontId="26" fillId="0" borderId="5" xfId="0" applyFont="1" applyFill="1" applyBorder="1" applyProtection="1"/>
    <xf numFmtId="0" fontId="4" fillId="2" borderId="13" xfId="0" applyFont="1" applyFill="1" applyBorder="1" applyProtection="1">
      <protection locked="0"/>
    </xf>
    <xf numFmtId="0" fontId="26" fillId="5" borderId="13" xfId="0" applyFont="1" applyFill="1" applyBorder="1" applyAlignment="1" applyProtection="1">
      <alignment horizontal="center"/>
    </xf>
    <xf numFmtId="44" fontId="3" fillId="5" borderId="0" xfId="2" applyFont="1" applyFill="1" applyBorder="1" applyAlignment="1" applyProtection="1">
      <alignment horizontal="center"/>
    </xf>
    <xf numFmtId="0" fontId="1" fillId="0" borderId="0" xfId="0" applyFont="1" applyBorder="1" applyProtection="1"/>
    <xf numFmtId="166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 applyProtection="1">
      <alignment horizontal="center"/>
    </xf>
    <xf numFmtId="44" fontId="26" fillId="5" borderId="0" xfId="0" applyNumberFormat="1" applyFont="1" applyFill="1" applyBorder="1" applyProtection="1">
      <protection locked="0"/>
    </xf>
    <xf numFmtId="0" fontId="4" fillId="3" borderId="18" xfId="0" applyFont="1" applyFill="1" applyBorder="1" applyProtection="1"/>
    <xf numFmtId="0" fontId="4" fillId="3" borderId="19" xfId="0" applyFont="1" applyFill="1" applyBorder="1" applyProtection="1"/>
    <xf numFmtId="0" fontId="3" fillId="3" borderId="19" xfId="0" applyFont="1" applyFill="1" applyBorder="1" applyProtection="1"/>
    <xf numFmtId="0" fontId="3" fillId="3" borderId="18" xfId="0" applyFont="1" applyFill="1" applyBorder="1" applyProtection="1"/>
    <xf numFmtId="0" fontId="3" fillId="3" borderId="20" xfId="0" applyFont="1" applyFill="1" applyBorder="1" applyProtection="1"/>
    <xf numFmtId="0" fontId="3" fillId="3" borderId="0" xfId="0" applyFont="1" applyFill="1" applyBorder="1" applyProtection="1"/>
    <xf numFmtId="0" fontId="19" fillId="3" borderId="13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left"/>
    </xf>
    <xf numFmtId="44" fontId="26" fillId="0" borderId="0" xfId="0" applyNumberFormat="1" applyFont="1" applyFill="1" applyBorder="1" applyAlignment="1" applyProtection="1">
      <alignment horizontal="left"/>
    </xf>
    <xf numFmtId="44" fontId="26" fillId="0" borderId="0" xfId="0" applyNumberFormat="1" applyFont="1" applyBorder="1" applyAlignment="1" applyProtection="1">
      <alignment horizontal="left"/>
    </xf>
    <xf numFmtId="44" fontId="26" fillId="5" borderId="0" xfId="0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 applyProtection="1">
      <alignment horizontal="center"/>
      <protection locked="0"/>
    </xf>
    <xf numFmtId="0" fontId="37" fillId="3" borderId="13" xfId="0" applyFont="1" applyFill="1" applyBorder="1" applyAlignment="1" applyProtection="1">
      <alignment horizontal="left"/>
    </xf>
  </cellXfs>
  <cellStyles count="4">
    <cellStyle name="Euro" xfId="3"/>
    <cellStyle name="Hyperlink" xfId="1" builtinId="8"/>
    <cellStyle name="Standaard" xfId="0" builtinId="0"/>
    <cellStyle name="Valuta" xfId="2" builtinId="4"/>
  </cellStyles>
  <dxfs count="0"/>
  <tableStyles count="0" defaultTableStyle="TableStyleMedium9" defaultPivotStyle="PivotStyleLight16"/>
  <colors>
    <mruColors>
      <color rgb="FFFFFF99"/>
      <color rgb="FF99CCFF"/>
      <color rgb="FFCCCCFF"/>
      <color rgb="FFFFCC99"/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raad.nl/index.php?p=3631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K58"/>
  <sheetViews>
    <sheetView zoomScaleNormal="100" zoomScaleSheetLayoutView="75" workbookViewId="0">
      <selection activeCell="B2" sqref="B2"/>
    </sheetView>
  </sheetViews>
  <sheetFormatPr defaultColWidth="16.42578125" defaultRowHeight="15.75" x14ac:dyDescent="0.25"/>
  <cols>
    <col min="1" max="1" width="3.85546875" style="55" customWidth="1"/>
    <col min="2" max="2" width="2.85546875" style="55" customWidth="1"/>
    <col min="3" max="8" width="16.42578125" style="55"/>
    <col min="9" max="9" width="16.42578125" style="55" customWidth="1"/>
    <col min="10" max="16384" width="16.42578125" style="55"/>
  </cols>
  <sheetData>
    <row r="2" spans="2:11" x14ac:dyDescent="0.25">
      <c r="B2" s="54"/>
      <c r="C2" s="54"/>
      <c r="D2" s="54"/>
      <c r="E2" s="54"/>
      <c r="F2" s="54"/>
      <c r="G2" s="54"/>
      <c r="H2" s="54"/>
      <c r="I2" s="54"/>
    </row>
    <row r="3" spans="2:11" x14ac:dyDescent="0.25">
      <c r="B3" s="54"/>
      <c r="C3" s="54"/>
      <c r="D3" s="54"/>
      <c r="E3" s="54"/>
      <c r="F3" s="54"/>
      <c r="G3" s="54"/>
      <c r="H3" s="54"/>
      <c r="I3" s="54"/>
    </row>
    <row r="4" spans="2:11" ht="18.75" x14ac:dyDescent="0.3">
      <c r="B4" s="54"/>
      <c r="C4" s="81" t="str">
        <f xml:space="preserve"> "Faciliteitenregeling samenvoeging (V)SO-scholen "&amp;tab!D1</f>
        <v>Faciliteitenregeling samenvoeging (V)SO-scholen 2020/2021</v>
      </c>
      <c r="D4" s="54"/>
      <c r="E4" s="54"/>
      <c r="F4" s="54"/>
      <c r="G4" s="54"/>
      <c r="H4" s="54"/>
      <c r="I4" s="54"/>
    </row>
    <row r="5" spans="2:11" x14ac:dyDescent="0.25">
      <c r="B5" s="54"/>
      <c r="C5" s="54" t="s">
        <v>118</v>
      </c>
      <c r="D5" s="54"/>
      <c r="E5" s="54"/>
      <c r="F5" s="54"/>
      <c r="G5" s="54"/>
      <c r="H5" s="54"/>
      <c r="I5" s="54"/>
    </row>
    <row r="6" spans="2:11" s="58" customFormat="1" ht="15" x14ac:dyDescent="0.25">
      <c r="B6" s="57"/>
      <c r="C6" s="56"/>
      <c r="D6" s="57"/>
      <c r="E6" s="57"/>
      <c r="F6" s="57"/>
      <c r="G6" s="57"/>
      <c r="H6" s="57"/>
      <c r="I6" s="57"/>
    </row>
    <row r="7" spans="2:11" s="58" customFormat="1" ht="15" x14ac:dyDescent="0.25">
      <c r="B7" s="57"/>
      <c r="C7" s="56"/>
      <c r="D7" s="57"/>
      <c r="E7" s="57"/>
      <c r="F7" s="57"/>
      <c r="G7" s="57"/>
      <c r="H7" s="57"/>
      <c r="I7" s="57"/>
    </row>
    <row r="8" spans="2:11" s="58" customFormat="1" ht="15" x14ac:dyDescent="0.25">
      <c r="B8" s="57"/>
      <c r="C8" s="56" t="s">
        <v>5</v>
      </c>
      <c r="D8" s="57"/>
      <c r="E8" s="57"/>
      <c r="F8" s="57"/>
      <c r="G8" s="57"/>
      <c r="H8" s="57"/>
      <c r="I8" s="57"/>
    </row>
    <row r="9" spans="2:11" s="58" customFormat="1" ht="15" x14ac:dyDescent="0.25">
      <c r="B9" s="57"/>
      <c r="C9" s="57" t="s">
        <v>30</v>
      </c>
      <c r="D9" s="57"/>
      <c r="E9" s="57"/>
      <c r="F9" s="57"/>
      <c r="G9" s="57"/>
      <c r="H9" s="57"/>
      <c r="I9" s="57"/>
    </row>
    <row r="10" spans="2:11" s="58" customFormat="1" ht="15" x14ac:dyDescent="0.25">
      <c r="B10" s="57"/>
      <c r="C10" s="57" t="s">
        <v>15</v>
      </c>
      <c r="D10" s="57"/>
      <c r="E10" s="57"/>
      <c r="F10" s="57"/>
      <c r="G10" s="57"/>
      <c r="H10" s="57"/>
      <c r="I10" s="57"/>
    </row>
    <row r="11" spans="2:11" s="58" customFormat="1" ht="15" x14ac:dyDescent="0.25">
      <c r="B11" s="57"/>
      <c r="C11" s="57" t="s">
        <v>4</v>
      </c>
      <c r="D11" s="57"/>
      <c r="E11" s="57"/>
      <c r="F11" s="57"/>
      <c r="G11" s="57"/>
      <c r="H11" s="57"/>
      <c r="I11" s="57"/>
    </row>
    <row r="12" spans="2:11" s="58" customFormat="1" ht="15" x14ac:dyDescent="0.25">
      <c r="B12" s="57"/>
      <c r="C12" s="56"/>
      <c r="D12" s="57"/>
      <c r="E12" s="57"/>
      <c r="F12" s="57"/>
      <c r="G12" s="57"/>
      <c r="H12" s="57"/>
      <c r="I12" s="57"/>
    </row>
    <row r="13" spans="2:11" s="58" customFormat="1" ht="15" x14ac:dyDescent="0.25">
      <c r="B13" s="57"/>
      <c r="C13" s="57" t="s">
        <v>82</v>
      </c>
      <c r="D13" s="57"/>
      <c r="E13" s="57"/>
      <c r="F13" s="57"/>
      <c r="G13" s="57"/>
      <c r="H13" s="57"/>
      <c r="I13" s="57"/>
      <c r="K13" s="60"/>
    </row>
    <row r="14" spans="2:11" s="58" customFormat="1" ht="15" x14ac:dyDescent="0.25">
      <c r="B14" s="57"/>
      <c r="C14" s="57" t="s">
        <v>83</v>
      </c>
      <c r="D14" s="57"/>
      <c r="E14" s="57"/>
      <c r="F14" s="57"/>
      <c r="G14" s="57"/>
      <c r="H14" s="57"/>
      <c r="I14" s="57"/>
      <c r="K14" s="60"/>
    </row>
    <row r="15" spans="2:11" s="58" customFormat="1" ht="15" x14ac:dyDescent="0.25">
      <c r="B15" s="57"/>
      <c r="C15" s="57" t="s">
        <v>84</v>
      </c>
      <c r="D15" s="57"/>
      <c r="E15" s="57"/>
      <c r="F15" s="57"/>
      <c r="G15" s="57"/>
      <c r="H15" s="57"/>
      <c r="I15" s="57"/>
      <c r="K15" s="60"/>
    </row>
    <row r="16" spans="2:11" s="58" customFormat="1" ht="15" x14ac:dyDescent="0.25">
      <c r="B16" s="57"/>
      <c r="C16" s="57" t="s">
        <v>85</v>
      </c>
      <c r="D16" s="57"/>
      <c r="E16" s="57"/>
      <c r="F16" s="57"/>
      <c r="G16" s="57"/>
      <c r="H16" s="57"/>
      <c r="I16" s="57"/>
      <c r="K16" s="60"/>
    </row>
    <row r="17" spans="2:9" s="58" customFormat="1" ht="15" x14ac:dyDescent="0.25">
      <c r="B17" s="57"/>
      <c r="C17" s="57"/>
      <c r="D17" s="57"/>
      <c r="E17" s="57"/>
      <c r="F17" s="57"/>
      <c r="G17" s="57"/>
      <c r="H17" s="57"/>
      <c r="I17" s="57"/>
    </row>
    <row r="18" spans="2:9" s="58" customFormat="1" ht="15" x14ac:dyDescent="0.25">
      <c r="B18" s="57"/>
      <c r="C18" s="57" t="s">
        <v>105</v>
      </c>
      <c r="D18" s="57"/>
      <c r="E18" s="57"/>
      <c r="F18" s="57"/>
      <c r="G18" s="57"/>
      <c r="H18" s="57"/>
      <c r="I18" s="57"/>
    </row>
    <row r="19" spans="2:9" s="58" customFormat="1" ht="15" x14ac:dyDescent="0.25">
      <c r="B19" s="57"/>
      <c r="C19" s="57" t="s">
        <v>106</v>
      </c>
      <c r="D19" s="57"/>
      <c r="E19" s="57"/>
      <c r="F19" s="57"/>
      <c r="G19" s="57"/>
      <c r="H19" s="57"/>
      <c r="I19" s="57"/>
    </row>
    <row r="20" spans="2:9" s="58" customFormat="1" ht="15" x14ac:dyDescent="0.25">
      <c r="B20" s="57"/>
      <c r="C20" s="57" t="s">
        <v>103</v>
      </c>
      <c r="D20" s="57"/>
      <c r="E20" s="57"/>
      <c r="F20" s="57"/>
      <c r="G20" s="57"/>
      <c r="H20" s="57"/>
      <c r="I20" s="57"/>
    </row>
    <row r="21" spans="2:9" s="58" customFormat="1" ht="15" x14ac:dyDescent="0.25">
      <c r="B21" s="57"/>
      <c r="C21" s="57"/>
      <c r="D21" s="57"/>
      <c r="E21" s="57"/>
      <c r="F21" s="57"/>
      <c r="G21" s="57"/>
      <c r="H21" s="57"/>
      <c r="I21" s="57"/>
    </row>
    <row r="22" spans="2:9" s="58" customFormat="1" ht="15" x14ac:dyDescent="0.25">
      <c r="B22" s="57"/>
      <c r="C22" s="57" t="s">
        <v>42</v>
      </c>
      <c r="D22" s="57"/>
      <c r="E22" s="57"/>
      <c r="F22" s="57"/>
      <c r="G22" s="57"/>
      <c r="H22" s="57"/>
      <c r="I22" s="57"/>
    </row>
    <row r="23" spans="2:9" s="58" customFormat="1" ht="15" x14ac:dyDescent="0.25">
      <c r="B23" s="57"/>
      <c r="C23" s="57" t="s">
        <v>97</v>
      </c>
      <c r="D23" s="57"/>
      <c r="E23" s="57"/>
      <c r="F23" s="57"/>
      <c r="G23" s="57"/>
      <c r="H23" s="57"/>
      <c r="I23" s="57"/>
    </row>
    <row r="24" spans="2:9" s="58" customFormat="1" ht="15" x14ac:dyDescent="0.25">
      <c r="B24" s="57"/>
      <c r="C24" s="57" t="s">
        <v>43</v>
      </c>
      <c r="D24" s="57"/>
      <c r="E24" s="57"/>
      <c r="F24" s="57"/>
      <c r="G24" s="57"/>
      <c r="H24" s="57"/>
      <c r="I24" s="57"/>
    </row>
    <row r="25" spans="2:9" s="58" customFormat="1" ht="15" x14ac:dyDescent="0.25">
      <c r="B25" s="57"/>
      <c r="C25" s="57" t="s">
        <v>44</v>
      </c>
      <c r="D25" s="57"/>
      <c r="E25" s="57"/>
      <c r="F25" s="57"/>
      <c r="G25" s="57"/>
      <c r="H25" s="57"/>
      <c r="I25" s="57"/>
    </row>
    <row r="26" spans="2:9" s="58" customFormat="1" ht="15" x14ac:dyDescent="0.25">
      <c r="B26" s="57"/>
      <c r="C26" s="57" t="s">
        <v>104</v>
      </c>
      <c r="D26" s="57"/>
      <c r="E26" s="57"/>
      <c r="F26" s="57"/>
      <c r="G26" s="57"/>
      <c r="H26" s="57"/>
      <c r="I26" s="57"/>
    </row>
    <row r="27" spans="2:9" s="58" customFormat="1" ht="15" x14ac:dyDescent="0.25">
      <c r="B27" s="57"/>
      <c r="C27" s="57" t="s">
        <v>78</v>
      </c>
      <c r="D27" s="57"/>
      <c r="E27" s="57"/>
      <c r="F27" s="57"/>
      <c r="G27" s="57"/>
      <c r="H27" s="57"/>
      <c r="I27" s="57"/>
    </row>
    <row r="28" spans="2:9" s="58" customFormat="1" ht="15" x14ac:dyDescent="0.25">
      <c r="B28" s="57"/>
      <c r="C28" s="57" t="s">
        <v>98</v>
      </c>
      <c r="D28" s="57"/>
      <c r="E28" s="57"/>
      <c r="F28" s="57"/>
      <c r="G28" s="57"/>
      <c r="H28" s="57"/>
      <c r="I28" s="57"/>
    </row>
    <row r="29" spans="2:9" s="58" customFormat="1" ht="15" x14ac:dyDescent="0.25">
      <c r="B29" s="57"/>
      <c r="C29" s="57"/>
      <c r="D29" s="57"/>
      <c r="E29" s="57"/>
      <c r="F29" s="57"/>
      <c r="G29" s="57"/>
      <c r="H29" s="57"/>
      <c r="I29" s="57"/>
    </row>
    <row r="30" spans="2:9" s="58" customFormat="1" ht="15" x14ac:dyDescent="0.25">
      <c r="B30" s="57"/>
      <c r="C30" s="57" t="s">
        <v>114</v>
      </c>
      <c r="D30" s="57"/>
      <c r="E30" s="57"/>
      <c r="F30" s="57"/>
      <c r="G30" s="57"/>
      <c r="H30" s="57"/>
      <c r="I30" s="57"/>
    </row>
    <row r="31" spans="2:9" s="58" customFormat="1" ht="15" x14ac:dyDescent="0.25">
      <c r="B31" s="57"/>
      <c r="C31" s="57" t="s">
        <v>117</v>
      </c>
      <c r="D31" s="57"/>
      <c r="E31" s="57"/>
      <c r="F31" s="57"/>
      <c r="G31" s="57"/>
      <c r="H31" s="57"/>
      <c r="I31" s="57"/>
    </row>
    <row r="32" spans="2:9" s="58" customFormat="1" ht="15" x14ac:dyDescent="0.25">
      <c r="B32" s="57"/>
      <c r="C32" s="57"/>
      <c r="D32" s="57"/>
      <c r="E32" s="57"/>
      <c r="F32" s="57"/>
      <c r="G32" s="57"/>
      <c r="H32" s="57"/>
      <c r="I32" s="57"/>
    </row>
    <row r="33" spans="2:9" s="58" customFormat="1" ht="15" x14ac:dyDescent="0.25">
      <c r="B33" s="57"/>
      <c r="C33" s="56" t="s">
        <v>1</v>
      </c>
      <c r="D33" s="57"/>
      <c r="E33" s="57"/>
      <c r="F33" s="57"/>
      <c r="G33" s="57"/>
      <c r="H33" s="57"/>
      <c r="I33" s="57"/>
    </row>
    <row r="34" spans="2:9" s="58" customFormat="1" ht="15" x14ac:dyDescent="0.25">
      <c r="B34" s="57"/>
      <c r="C34" s="57" t="s">
        <v>26</v>
      </c>
      <c r="D34" s="57"/>
      <c r="E34" s="57"/>
      <c r="F34" s="57"/>
      <c r="G34" s="57"/>
      <c r="H34" s="57"/>
      <c r="I34" s="57"/>
    </row>
    <row r="35" spans="2:9" s="58" customFormat="1" ht="15" x14ac:dyDescent="0.25">
      <c r="B35" s="57"/>
      <c r="C35" s="57" t="s">
        <v>36</v>
      </c>
      <c r="D35" s="57"/>
      <c r="E35" s="57"/>
      <c r="F35" s="57"/>
      <c r="G35" s="57"/>
      <c r="H35" s="57"/>
      <c r="I35" s="57"/>
    </row>
    <row r="36" spans="2:9" s="58" customFormat="1" ht="15" x14ac:dyDescent="0.25">
      <c r="B36" s="57"/>
      <c r="C36" s="57" t="s">
        <v>79</v>
      </c>
      <c r="D36" s="57"/>
      <c r="E36" s="57"/>
      <c r="F36" s="57"/>
      <c r="G36" s="57"/>
      <c r="H36" s="57"/>
      <c r="I36" s="57"/>
    </row>
    <row r="37" spans="2:9" s="58" customFormat="1" ht="15" x14ac:dyDescent="0.25">
      <c r="B37" s="57"/>
      <c r="C37" s="57" t="s">
        <v>80</v>
      </c>
      <c r="D37" s="57"/>
      <c r="E37" s="57"/>
      <c r="F37" s="57"/>
      <c r="G37" s="57"/>
      <c r="H37" s="57"/>
      <c r="I37" s="57"/>
    </row>
    <row r="38" spans="2:9" s="58" customFormat="1" ht="15" x14ac:dyDescent="0.25">
      <c r="B38" s="57"/>
      <c r="C38" s="57" t="s">
        <v>101</v>
      </c>
      <c r="D38" s="57"/>
      <c r="E38" s="57"/>
      <c r="F38" s="57"/>
      <c r="G38" s="57"/>
      <c r="H38" s="57"/>
      <c r="I38" s="57"/>
    </row>
    <row r="39" spans="2:9" s="58" customFormat="1" ht="15" x14ac:dyDescent="0.25">
      <c r="B39" s="57"/>
      <c r="C39" s="57" t="s">
        <v>102</v>
      </c>
      <c r="D39" s="57"/>
      <c r="E39" s="57"/>
      <c r="F39" s="57"/>
      <c r="G39" s="57"/>
      <c r="H39" s="57"/>
      <c r="I39" s="57"/>
    </row>
    <row r="40" spans="2:9" s="58" customFormat="1" ht="15" x14ac:dyDescent="0.25">
      <c r="B40" s="57"/>
      <c r="C40" s="57" t="s">
        <v>86</v>
      </c>
      <c r="D40" s="57"/>
      <c r="E40" s="57"/>
      <c r="F40" s="57"/>
      <c r="G40" s="57"/>
      <c r="H40" s="57"/>
      <c r="I40" s="57"/>
    </row>
    <row r="41" spans="2:9" s="58" customFormat="1" ht="15" x14ac:dyDescent="0.25">
      <c r="B41" s="57"/>
      <c r="C41" s="57" t="s">
        <v>87</v>
      </c>
      <c r="D41" s="57"/>
      <c r="E41" s="57"/>
      <c r="F41" s="57"/>
      <c r="G41" s="57"/>
      <c r="H41" s="57"/>
      <c r="I41" s="57"/>
    </row>
    <row r="42" spans="2:9" s="58" customFormat="1" ht="15" x14ac:dyDescent="0.25">
      <c r="B42" s="57"/>
      <c r="C42" s="57"/>
      <c r="D42" s="57"/>
      <c r="E42" s="57"/>
      <c r="F42" s="57"/>
      <c r="G42" s="57"/>
      <c r="H42" s="57"/>
      <c r="I42" s="57"/>
    </row>
    <row r="43" spans="2:9" s="58" customFormat="1" ht="15" x14ac:dyDescent="0.25">
      <c r="B43" s="57"/>
      <c r="C43" s="56" t="s">
        <v>2</v>
      </c>
      <c r="D43" s="57"/>
      <c r="E43" s="57"/>
      <c r="F43" s="57"/>
      <c r="G43" s="57"/>
      <c r="H43" s="57"/>
      <c r="I43" s="57"/>
    </row>
    <row r="44" spans="2:9" s="58" customFormat="1" ht="15" x14ac:dyDescent="0.25">
      <c r="B44" s="57"/>
      <c r="C44" s="57" t="s">
        <v>115</v>
      </c>
      <c r="D44" s="57"/>
      <c r="E44" s="57"/>
      <c r="F44" s="57"/>
      <c r="G44" s="57"/>
      <c r="H44" s="57"/>
      <c r="I44" s="57"/>
    </row>
    <row r="45" spans="2:9" s="58" customFormat="1" ht="15" x14ac:dyDescent="0.25">
      <c r="B45" s="57"/>
      <c r="C45" s="57" t="s">
        <v>27</v>
      </c>
      <c r="D45" s="57"/>
      <c r="E45" s="57"/>
      <c r="F45" s="57"/>
      <c r="G45" s="57"/>
      <c r="H45" s="57"/>
      <c r="I45" s="57"/>
    </row>
    <row r="46" spans="2:9" s="58" customFormat="1" ht="15" x14ac:dyDescent="0.25">
      <c r="B46" s="57"/>
      <c r="C46" s="57"/>
      <c r="D46" s="57"/>
      <c r="E46" s="57"/>
      <c r="F46" s="57"/>
      <c r="G46" s="57"/>
      <c r="H46" s="57"/>
      <c r="I46" s="57"/>
    </row>
    <row r="47" spans="2:9" s="58" customFormat="1" ht="15" x14ac:dyDescent="0.25">
      <c r="B47" s="57"/>
      <c r="C47" s="57" t="s">
        <v>38</v>
      </c>
      <c r="D47" s="57"/>
      <c r="E47" s="57"/>
      <c r="F47" s="57"/>
      <c r="G47" s="57"/>
      <c r="H47" s="57"/>
      <c r="I47" s="57"/>
    </row>
    <row r="48" spans="2:9" s="58" customFormat="1" ht="15" x14ac:dyDescent="0.25">
      <c r="B48" s="57"/>
      <c r="C48" s="57"/>
      <c r="D48" s="57"/>
      <c r="E48" s="57"/>
      <c r="F48" s="57"/>
      <c r="G48" s="57"/>
      <c r="H48" s="57"/>
      <c r="I48" s="57"/>
    </row>
    <row r="49" spans="2:9" s="58" customFormat="1" ht="15" x14ac:dyDescent="0.25">
      <c r="B49" s="57"/>
      <c r="C49" s="57" t="s">
        <v>3</v>
      </c>
      <c r="D49" s="57"/>
      <c r="E49" s="57"/>
      <c r="F49" s="57"/>
      <c r="G49" s="57"/>
      <c r="H49" s="57"/>
      <c r="I49" s="57"/>
    </row>
    <row r="50" spans="2:9" s="58" customFormat="1" ht="15" x14ac:dyDescent="0.25">
      <c r="B50" s="57"/>
      <c r="C50" s="57" t="s">
        <v>28</v>
      </c>
      <c r="D50" s="57"/>
      <c r="E50" s="57"/>
      <c r="F50" s="57"/>
      <c r="G50" s="57"/>
      <c r="H50" s="57"/>
      <c r="I50" s="57"/>
    </row>
    <row r="51" spans="2:9" s="58" customFormat="1" ht="15" x14ac:dyDescent="0.25">
      <c r="B51" s="57"/>
      <c r="C51" s="57" t="s">
        <v>29</v>
      </c>
      <c r="D51" s="57"/>
      <c r="E51" s="57"/>
      <c r="F51" s="57"/>
      <c r="G51" s="57"/>
      <c r="H51" s="57"/>
      <c r="I51" s="57"/>
    </row>
    <row r="52" spans="2:9" s="58" customFormat="1" ht="15" x14ac:dyDescent="0.25">
      <c r="B52" s="57"/>
      <c r="C52" s="57"/>
      <c r="D52" s="57"/>
      <c r="E52" s="57"/>
      <c r="F52" s="57"/>
      <c r="G52" s="57"/>
      <c r="H52" s="57"/>
      <c r="I52" s="57"/>
    </row>
    <row r="53" spans="2:9" s="58" customFormat="1" ht="15" x14ac:dyDescent="0.25">
      <c r="B53" s="57"/>
      <c r="C53" s="57" t="s">
        <v>39</v>
      </c>
      <c r="D53" s="57"/>
      <c r="E53" s="57"/>
      <c r="F53" s="57"/>
      <c r="G53" s="57"/>
      <c r="H53" s="57"/>
      <c r="I53" s="57"/>
    </row>
    <row r="54" spans="2:9" s="58" customFormat="1" ht="15" x14ac:dyDescent="0.25">
      <c r="B54" s="57"/>
      <c r="C54" s="57" t="s">
        <v>40</v>
      </c>
      <c r="D54" s="57"/>
      <c r="E54" s="57"/>
      <c r="F54" s="57"/>
      <c r="G54" s="57"/>
      <c r="H54" s="57"/>
      <c r="I54" s="57"/>
    </row>
    <row r="55" spans="2:9" s="58" customFormat="1" ht="15" x14ac:dyDescent="0.25">
      <c r="B55" s="57"/>
      <c r="C55" s="57"/>
      <c r="D55" s="57"/>
      <c r="E55" s="57"/>
      <c r="F55" s="57"/>
      <c r="G55" s="57"/>
      <c r="H55" s="57"/>
      <c r="I55" s="57"/>
    </row>
    <row r="56" spans="2:9" s="58" customFormat="1" ht="15" x14ac:dyDescent="0.25">
      <c r="B56" s="57"/>
      <c r="C56" s="57" t="s">
        <v>16</v>
      </c>
      <c r="D56" s="57"/>
      <c r="E56" s="57"/>
      <c r="F56" s="57"/>
      <c r="G56" s="57"/>
      <c r="H56" s="59" t="s">
        <v>14</v>
      </c>
      <c r="I56" s="57"/>
    </row>
    <row r="57" spans="2:9" s="58" customFormat="1" ht="15" x14ac:dyDescent="0.25">
      <c r="B57" s="57"/>
      <c r="C57" s="57"/>
      <c r="D57" s="57"/>
      <c r="E57" s="57"/>
      <c r="F57" s="57"/>
      <c r="G57" s="57"/>
      <c r="H57" s="57"/>
      <c r="I57" s="57"/>
    </row>
    <row r="58" spans="2:9" x14ac:dyDescent="0.25">
      <c r="B58" s="57"/>
      <c r="C58" s="57"/>
      <c r="D58" s="57"/>
      <c r="E58" s="57"/>
      <c r="F58" s="57"/>
      <c r="G58" s="57"/>
      <c r="H58" s="57"/>
      <c r="I58" s="57"/>
    </row>
  </sheetData>
  <sheetProtection algorithmName="SHA-512" hashValue="Y1F6H5zSZslWtAPs2Jz/kgvsXSCYHZc/Ltwxzb4hp6WvbqTxm9xzHZlrXXT6MLFK8fIzBqko9TIvl0/L5gIVLw==" saltValue="/Y9IrnB2oU8vM1exhqZ4jg==" spinCount="100000" sheet="1" objects="1" scenarios="1"/>
  <phoneticPr fontId="0" type="noConversion"/>
  <hyperlinks>
    <hyperlink ref="H56" r:id="rId1"/>
  </hyperlinks>
  <pageMargins left="0.74803149606299213" right="0.74803149606299213" top="0.98425196850393704" bottom="0.98425196850393704" header="0.51181102362204722" footer="0.51181102362204722"/>
  <pageSetup paperSize="9" scale="73" orientation="portrait" r:id="rId2"/>
  <headerFooter alignWithMargins="0">
    <oddHeader>&amp;L&amp;"Arial,Vet"&amp;A&amp;C&amp;"Arial,Vet"&amp;F&amp;R&amp;"Arial,Vet"&amp;D</oddHeader>
    <oddFooter>&amp;L&amp;"Arial,Vet"PO-Raad&amp;R&amp;"Arial,Vet"&amp;P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2:AB324"/>
  <sheetViews>
    <sheetView tabSelected="1" zoomScale="85" zoomScaleNormal="85" zoomScaleSheetLayoutView="100" workbookViewId="0">
      <selection activeCell="B2" sqref="B2"/>
    </sheetView>
  </sheetViews>
  <sheetFormatPr defaultColWidth="9.140625" defaultRowHeight="12.75" x14ac:dyDescent="0.2"/>
  <cols>
    <col min="1" max="1" width="3.7109375" style="12" customWidth="1"/>
    <col min="2" max="3" width="2.7109375" style="12" customWidth="1"/>
    <col min="4" max="4" width="40.85546875" style="12" customWidth="1"/>
    <col min="5" max="5" width="1.7109375" style="12" customWidth="1"/>
    <col min="6" max="6" width="14.7109375" style="12" customWidth="1"/>
    <col min="7" max="7" width="3.140625" style="12" customWidth="1"/>
    <col min="8" max="8" width="40.7109375" style="12" customWidth="1"/>
    <col min="9" max="9" width="1.7109375" style="12" customWidth="1"/>
    <col min="10" max="10" width="14.7109375" style="12" customWidth="1"/>
    <col min="11" max="12" width="2.7109375" style="12" customWidth="1"/>
    <col min="13" max="13" width="4" style="12" customWidth="1"/>
    <col min="14" max="15" width="3.85546875" style="12" customWidth="1"/>
    <col min="16" max="17" width="9.140625" style="12"/>
    <col min="18" max="18" width="9.42578125" style="12" bestFit="1" customWidth="1"/>
    <col min="19" max="19" width="3.42578125" style="12" customWidth="1"/>
    <col min="20" max="20" width="9.42578125" style="12" bestFit="1" customWidth="1"/>
    <col min="21" max="21" width="10.7109375" style="12" customWidth="1"/>
    <col min="22" max="22" width="12.7109375" style="12" customWidth="1"/>
    <col min="23" max="24" width="9.140625" style="12"/>
    <col min="25" max="26" width="9.42578125" style="12" bestFit="1" customWidth="1"/>
    <col min="27" max="27" width="10" style="12" bestFit="1" customWidth="1"/>
    <col min="28" max="28" width="11.28515625" style="12" bestFit="1" customWidth="1"/>
    <col min="29" max="33" width="9.140625" style="12"/>
    <col min="34" max="34" width="9.42578125" style="12" bestFit="1" customWidth="1"/>
    <col min="35" max="35" width="9.140625" style="12"/>
    <col min="36" max="36" width="10.42578125" style="12" bestFit="1" customWidth="1"/>
    <col min="37" max="37" width="9.140625" style="12"/>
    <col min="38" max="38" width="9.42578125" style="12" bestFit="1" customWidth="1"/>
    <col min="39" max="16384" width="9.140625" style="12"/>
  </cols>
  <sheetData>
    <row r="2" spans="2:28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2:28" ht="12" customHeigh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8"/>
      <c r="X3" s="13"/>
      <c r="Y3" s="13"/>
      <c r="Z3" s="13"/>
      <c r="AA3" s="13"/>
      <c r="AB3" s="13"/>
    </row>
    <row r="4" spans="2:28" s="13" customFormat="1" ht="18" customHeight="1" x14ac:dyDescent="0.3">
      <c r="B4" s="22"/>
      <c r="C4" s="49" t="s">
        <v>108</v>
      </c>
      <c r="D4" s="9"/>
      <c r="E4" s="23"/>
      <c r="F4" s="23"/>
      <c r="G4" s="23"/>
      <c r="H4" s="23"/>
      <c r="I4" s="23"/>
      <c r="J4" s="24"/>
      <c r="K4" s="23"/>
      <c r="L4" s="25"/>
      <c r="N4" s="12"/>
      <c r="O4" s="12"/>
      <c r="P4" s="12"/>
      <c r="Q4" s="12"/>
      <c r="R4" s="12"/>
      <c r="S4" s="12"/>
      <c r="T4" s="12"/>
      <c r="U4" s="12"/>
      <c r="V4" s="12"/>
      <c r="W4" s="12"/>
      <c r="X4" s="14"/>
      <c r="Y4" s="14"/>
      <c r="Z4" s="14"/>
      <c r="AA4" s="14"/>
      <c r="AB4" s="14"/>
    </row>
    <row r="5" spans="2:28" s="14" customFormat="1" ht="12.75" customHeight="1" x14ac:dyDescent="0.25">
      <c r="B5" s="26"/>
      <c r="C5" s="27" t="str">
        <f>D35</f>
        <v>Naam gefuseerde school</v>
      </c>
      <c r="D5" s="28"/>
      <c r="E5" s="29"/>
      <c r="F5" s="29"/>
      <c r="G5" s="29"/>
      <c r="H5" s="29"/>
      <c r="I5" s="29"/>
      <c r="J5" s="30"/>
      <c r="K5" s="29"/>
      <c r="L5" s="3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2:28" ht="12.6" customHeight="1" x14ac:dyDescent="0.2">
      <c r="B6" s="6"/>
      <c r="C6" s="7"/>
      <c r="D6" s="32"/>
      <c r="E6" s="7"/>
      <c r="F6" s="7"/>
      <c r="G6" s="7"/>
      <c r="H6" s="7"/>
      <c r="I6" s="7"/>
      <c r="J6" s="7"/>
      <c r="K6" s="7"/>
      <c r="L6" s="8"/>
    </row>
    <row r="7" spans="2:28" ht="12.6" customHeight="1" x14ac:dyDescent="0.2">
      <c r="B7" s="6"/>
      <c r="C7" s="7"/>
      <c r="D7" s="32"/>
      <c r="E7" s="7"/>
      <c r="F7" s="7"/>
      <c r="G7" s="7"/>
      <c r="H7" s="7"/>
      <c r="I7" s="7"/>
      <c r="J7" s="7"/>
      <c r="K7" s="7"/>
      <c r="L7" s="8"/>
    </row>
    <row r="8" spans="2:28" ht="12.6" customHeight="1" x14ac:dyDescent="0.2">
      <c r="B8" s="6"/>
      <c r="C8" s="35"/>
      <c r="D8" s="43"/>
      <c r="E8" s="36"/>
      <c r="F8" s="36"/>
      <c r="G8" s="36"/>
      <c r="H8" s="36"/>
      <c r="I8" s="36"/>
      <c r="J8" s="36"/>
      <c r="K8" s="37"/>
      <c r="L8" s="8"/>
    </row>
    <row r="9" spans="2:28" ht="12.6" customHeight="1" x14ac:dyDescent="0.2">
      <c r="B9" s="6"/>
      <c r="C9" s="35"/>
      <c r="D9" s="147" t="s">
        <v>95</v>
      </c>
      <c r="E9" s="15"/>
      <c r="F9" s="146"/>
      <c r="G9" s="76"/>
      <c r="H9" s="76"/>
      <c r="I9" s="15"/>
      <c r="J9" s="146"/>
      <c r="K9" s="37"/>
      <c r="L9" s="8"/>
    </row>
    <row r="10" spans="2:28" ht="12.6" customHeight="1" x14ac:dyDescent="0.2">
      <c r="B10" s="6"/>
      <c r="C10" s="35"/>
      <c r="D10" s="43"/>
      <c r="E10" s="15"/>
      <c r="F10" s="146"/>
      <c r="G10" s="76"/>
      <c r="H10" s="76"/>
      <c r="I10" s="15"/>
      <c r="J10" s="146"/>
      <c r="K10" s="37"/>
      <c r="L10" s="8"/>
    </row>
    <row r="11" spans="2:28" ht="12.6" customHeight="1" x14ac:dyDescent="0.2">
      <c r="B11" s="6"/>
      <c r="C11" s="35"/>
      <c r="D11" s="132" t="s">
        <v>17</v>
      </c>
      <c r="E11" s="38"/>
      <c r="F11" s="38"/>
      <c r="G11" s="76"/>
      <c r="H11" s="76"/>
      <c r="I11" s="15"/>
      <c r="J11" s="146"/>
      <c r="K11" s="37"/>
      <c r="L11" s="8"/>
    </row>
    <row r="12" spans="2:28" ht="12.6" customHeight="1" x14ac:dyDescent="0.2">
      <c r="B12" s="6"/>
      <c r="C12" s="35"/>
      <c r="D12" s="84" t="s">
        <v>45</v>
      </c>
      <c r="E12" s="38"/>
      <c r="F12" s="85" t="s">
        <v>46</v>
      </c>
      <c r="G12" s="76"/>
      <c r="H12" s="76"/>
      <c r="I12" s="15"/>
      <c r="J12" s="146"/>
      <c r="K12" s="37"/>
      <c r="L12" s="8"/>
    </row>
    <row r="13" spans="2:28" ht="12.6" customHeight="1" x14ac:dyDescent="0.2">
      <c r="B13" s="6"/>
      <c r="C13" s="35"/>
      <c r="D13" s="86" t="s">
        <v>47</v>
      </c>
      <c r="E13" s="38"/>
      <c r="F13" s="85" t="s">
        <v>49</v>
      </c>
      <c r="G13" s="76"/>
      <c r="H13" s="76"/>
      <c r="I13" s="15"/>
      <c r="J13" s="146"/>
      <c r="K13" s="37"/>
      <c r="L13" s="8"/>
    </row>
    <row r="14" spans="2:28" ht="12.6" customHeight="1" x14ac:dyDescent="0.2">
      <c r="B14" s="6"/>
      <c r="C14" s="35"/>
      <c r="D14" s="86" t="s">
        <v>51</v>
      </c>
      <c r="E14" s="38"/>
      <c r="F14" s="85">
        <v>40.869999999999997</v>
      </c>
      <c r="G14" s="76"/>
      <c r="H14" s="76"/>
      <c r="I14" s="15"/>
      <c r="J14" s="146"/>
      <c r="K14" s="37"/>
      <c r="L14" s="8"/>
    </row>
    <row r="15" spans="2:28" ht="12.6" customHeight="1" x14ac:dyDescent="0.2">
      <c r="B15" s="6"/>
      <c r="C15" s="35"/>
      <c r="D15" s="86" t="s">
        <v>81</v>
      </c>
      <c r="E15" s="38"/>
      <c r="F15" s="85">
        <v>6.2344999999999997</v>
      </c>
      <c r="G15" s="76"/>
      <c r="H15" s="76"/>
      <c r="I15" s="15"/>
      <c r="J15" s="146"/>
      <c r="K15" s="37"/>
      <c r="L15" s="8"/>
    </row>
    <row r="16" spans="2:28" ht="12.6" customHeight="1" x14ac:dyDescent="0.2">
      <c r="B16" s="6"/>
      <c r="C16" s="35"/>
      <c r="D16" s="50" t="str">
        <f>"aantal leerlingen per 1 oktober "&amp;tab!$D$3</f>
        <v>aantal leerlingen per 1 oktober 2019</v>
      </c>
      <c r="E16" s="38"/>
      <c r="F16" s="47">
        <v>135</v>
      </c>
      <c r="G16" s="76"/>
      <c r="H16" s="76"/>
      <c r="I16" s="15"/>
      <c r="J16" s="146"/>
      <c r="K16" s="37"/>
      <c r="L16" s="8"/>
    </row>
    <row r="17" spans="2:12" ht="12.6" customHeight="1" x14ac:dyDescent="0.2">
      <c r="B17" s="6"/>
      <c r="C17" s="35"/>
      <c r="D17" s="42" t="s">
        <v>50</v>
      </c>
      <c r="E17" s="41"/>
      <c r="F17" s="89">
        <f>ROUND(1.1734*tab!$C$20+1.1734*tab!$C$21*F14,2)</f>
        <v>85143.49</v>
      </c>
      <c r="G17" s="76"/>
      <c r="H17" s="76"/>
      <c r="I17" s="15"/>
      <c r="J17" s="146"/>
      <c r="K17" s="37"/>
      <c r="L17" s="8"/>
    </row>
    <row r="18" spans="2:12" ht="12.6" customHeight="1" x14ac:dyDescent="0.2">
      <c r="B18" s="6"/>
      <c r="C18" s="35"/>
      <c r="D18" s="42" t="s">
        <v>11</v>
      </c>
      <c r="E18" s="44"/>
      <c r="F18" s="53">
        <f>IF(F16=0,0,IF(AND(F16&gt;49,F12="SOVSO"),tab!$C28,IF(OR(F13="ja",F16&gt;49),tab!D27,tab!C27)))</f>
        <v>57766.290000000023</v>
      </c>
      <c r="G18" s="76"/>
      <c r="H18" s="76"/>
      <c r="I18" s="15"/>
      <c r="J18" s="146"/>
      <c r="K18" s="37"/>
      <c r="L18" s="8"/>
    </row>
    <row r="19" spans="2:12" ht="12.6" customHeight="1" x14ac:dyDescent="0.2">
      <c r="B19" s="6"/>
      <c r="C19" s="35"/>
      <c r="D19" s="141"/>
      <c r="E19" s="142"/>
      <c r="F19" s="143"/>
      <c r="G19" s="144"/>
      <c r="H19" s="144"/>
      <c r="I19" s="142"/>
      <c r="J19" s="145"/>
      <c r="K19" s="37"/>
      <c r="L19" s="8"/>
    </row>
    <row r="20" spans="2:12" ht="12.6" customHeight="1" x14ac:dyDescent="0.2">
      <c r="B20" s="6"/>
      <c r="C20" s="35"/>
      <c r="D20" s="43"/>
      <c r="E20" s="15"/>
      <c r="F20" s="146"/>
      <c r="G20" s="76"/>
      <c r="H20" s="76"/>
      <c r="I20" s="15"/>
      <c r="J20" s="146"/>
      <c r="K20" s="37"/>
      <c r="L20" s="8"/>
    </row>
    <row r="21" spans="2:12" ht="12.6" customHeight="1" x14ac:dyDescent="0.2">
      <c r="B21" s="6"/>
      <c r="C21" s="35"/>
      <c r="D21" s="147" t="s">
        <v>96</v>
      </c>
      <c r="E21" s="15"/>
      <c r="F21" s="146"/>
      <c r="G21" s="76"/>
      <c r="H21" s="76"/>
      <c r="I21" s="15"/>
      <c r="J21" s="146"/>
      <c r="K21" s="37"/>
      <c r="L21" s="8"/>
    </row>
    <row r="22" spans="2:12" ht="12.6" customHeight="1" x14ac:dyDescent="0.2">
      <c r="B22" s="6"/>
      <c r="C22" s="35"/>
      <c r="D22" s="43"/>
      <c r="E22" s="36"/>
      <c r="F22" s="36"/>
      <c r="G22" s="36"/>
      <c r="H22" s="36"/>
      <c r="I22" s="36"/>
      <c r="J22" s="36"/>
      <c r="K22" s="37"/>
      <c r="L22" s="8"/>
    </row>
    <row r="23" spans="2:12" ht="12.6" customHeight="1" x14ac:dyDescent="0.2">
      <c r="B23" s="6"/>
      <c r="C23" s="35"/>
      <c r="D23" s="132" t="s">
        <v>18</v>
      </c>
      <c r="E23" s="38"/>
      <c r="F23" s="38"/>
      <c r="G23" s="36"/>
      <c r="H23" s="132" t="s">
        <v>70</v>
      </c>
      <c r="I23" s="90"/>
      <c r="K23" s="37"/>
      <c r="L23" s="8"/>
    </row>
    <row r="24" spans="2:12" ht="12.6" customHeight="1" x14ac:dyDescent="0.2">
      <c r="B24" s="6"/>
      <c r="C24" s="35"/>
      <c r="D24" s="84" t="s">
        <v>45</v>
      </c>
      <c r="E24" s="38"/>
      <c r="F24" s="85" t="s">
        <v>46</v>
      </c>
      <c r="G24" s="36"/>
      <c r="H24" s="84" t="s">
        <v>45</v>
      </c>
      <c r="I24" s="91"/>
      <c r="J24" s="85" t="s">
        <v>46</v>
      </c>
      <c r="K24" s="37"/>
      <c r="L24" s="8"/>
    </row>
    <row r="25" spans="2:12" ht="12.6" customHeight="1" x14ac:dyDescent="0.2">
      <c r="B25" s="6"/>
      <c r="C25" s="35"/>
      <c r="D25" s="86" t="s">
        <v>47</v>
      </c>
      <c r="E25" s="38"/>
      <c r="F25" s="85" t="s">
        <v>48</v>
      </c>
      <c r="G25" s="36"/>
      <c r="H25" s="86" t="s">
        <v>47</v>
      </c>
      <c r="I25" s="91"/>
      <c r="J25" s="85" t="s">
        <v>49</v>
      </c>
      <c r="K25" s="37"/>
      <c r="L25" s="8"/>
    </row>
    <row r="26" spans="2:12" ht="12.6" customHeight="1" x14ac:dyDescent="0.2">
      <c r="B26" s="6"/>
      <c r="C26" s="35"/>
      <c r="D26" s="86" t="s">
        <v>51</v>
      </c>
      <c r="E26" s="38"/>
      <c r="F26" s="85">
        <v>42.12</v>
      </c>
      <c r="G26" s="36"/>
      <c r="H26" s="86" t="s">
        <v>51</v>
      </c>
      <c r="I26" s="91"/>
      <c r="J26" s="85">
        <v>41.67</v>
      </c>
      <c r="K26" s="37"/>
      <c r="L26" s="8"/>
    </row>
    <row r="27" spans="2:12" ht="12.6" customHeight="1" x14ac:dyDescent="0.2">
      <c r="B27" s="6"/>
      <c r="C27" s="35"/>
      <c r="D27" s="86" t="s">
        <v>81</v>
      </c>
      <c r="E27" s="38"/>
      <c r="F27" s="85">
        <v>2.4321000000000002</v>
      </c>
      <c r="G27" s="36"/>
      <c r="H27" s="86" t="s">
        <v>81</v>
      </c>
      <c r="I27" s="91"/>
      <c r="J27" s="85">
        <v>3.8765000000000001</v>
      </c>
      <c r="K27" s="37"/>
      <c r="L27" s="8"/>
    </row>
    <row r="28" spans="2:12" ht="12.6" customHeight="1" x14ac:dyDescent="0.2">
      <c r="B28" s="6"/>
      <c r="C28" s="39"/>
      <c r="D28" s="50" t="str">
        <f>"aantal leerlingen per 1 oktober "&amp;tab!$D$3</f>
        <v>aantal leerlingen per 1 oktober 2019</v>
      </c>
      <c r="E28" s="38"/>
      <c r="F28" s="47">
        <v>22</v>
      </c>
      <c r="G28" s="38"/>
      <c r="H28" s="50" t="str">
        <f>"aantal leerlingen per 1 oktober "&amp;tab!$D$3</f>
        <v>aantal leerlingen per 1 oktober 2019</v>
      </c>
      <c r="I28" s="90"/>
      <c r="J28" s="47">
        <v>45</v>
      </c>
      <c r="K28" s="40"/>
      <c r="L28" s="8"/>
    </row>
    <row r="29" spans="2:12" ht="12.6" customHeight="1" x14ac:dyDescent="0.2">
      <c r="B29" s="6"/>
      <c r="C29" s="39"/>
      <c r="D29" s="42" t="s">
        <v>50</v>
      </c>
      <c r="E29" s="41"/>
      <c r="F29" s="89">
        <f>ROUND(1.1734*tab!$C$20+1.1734*tab!$C$21*F26,2)</f>
        <v>86834.3</v>
      </c>
      <c r="G29" s="38"/>
      <c r="H29" s="42" t="s">
        <v>50</v>
      </c>
      <c r="I29" s="90"/>
      <c r="J29" s="89">
        <f>ROUND(1.1734*tab!$B$20+1.1734*tab!$B$21*J26,2)</f>
        <v>85471.52</v>
      </c>
      <c r="K29" s="40"/>
      <c r="L29" s="8"/>
    </row>
    <row r="30" spans="2:12" ht="12.6" customHeight="1" x14ac:dyDescent="0.2">
      <c r="B30" s="6"/>
      <c r="C30" s="39"/>
      <c r="D30" s="42" t="s">
        <v>11</v>
      </c>
      <c r="E30" s="44"/>
      <c r="F30" s="53">
        <f>IF(F28=0,0,IF(AND(F28&gt;49,F24="SOVSO"),tab!$C28,IF(OR(F25="ja",F28&gt;49),tab!D27,tab!B27)))</f>
        <v>21131.430000000008</v>
      </c>
      <c r="G30" s="38"/>
      <c r="H30" s="42" t="s">
        <v>11</v>
      </c>
      <c r="I30" s="90"/>
      <c r="J30" s="53">
        <f>IF(J28=0,0,IF(AND(J28&gt;49,J24="SOVSO"),tab!$C28,IF(OR(J25="ja",J28&gt;49),tab!D27,tab!B27)))</f>
        <v>39448.860000000015</v>
      </c>
      <c r="K30" s="40"/>
      <c r="L30" s="8"/>
    </row>
    <row r="31" spans="2:12" ht="12.6" customHeight="1" x14ac:dyDescent="0.2">
      <c r="B31" s="6"/>
      <c r="C31" s="35"/>
      <c r="D31" s="141"/>
      <c r="E31" s="142"/>
      <c r="F31" s="143"/>
      <c r="G31" s="144"/>
      <c r="H31" s="144"/>
      <c r="I31" s="142"/>
      <c r="J31" s="145"/>
      <c r="K31" s="37"/>
      <c r="L31" s="8"/>
    </row>
    <row r="32" spans="2:12" ht="12.6" customHeight="1" x14ac:dyDescent="0.2">
      <c r="B32" s="6"/>
      <c r="C32" s="35"/>
      <c r="D32" s="43"/>
      <c r="E32" s="15"/>
      <c r="F32" s="146"/>
      <c r="G32" s="76"/>
      <c r="H32" s="76"/>
      <c r="I32" s="15"/>
      <c r="J32" s="146"/>
      <c r="K32" s="37"/>
      <c r="L32" s="8"/>
    </row>
    <row r="33" spans="1:28" ht="12.6" customHeight="1" x14ac:dyDescent="0.2">
      <c r="B33" s="6"/>
      <c r="D33" s="147" t="s">
        <v>88</v>
      </c>
      <c r="E33" s="15"/>
      <c r="F33" s="146"/>
      <c r="G33" s="146"/>
      <c r="H33" s="146"/>
      <c r="I33" s="15"/>
      <c r="J33" s="146"/>
      <c r="L33" s="8"/>
    </row>
    <row r="34" spans="1:28" ht="12.6" customHeight="1" x14ac:dyDescent="0.2">
      <c r="B34" s="6"/>
      <c r="D34" s="43"/>
      <c r="E34" s="15"/>
      <c r="F34" s="146"/>
      <c r="G34" s="146"/>
      <c r="H34" s="146"/>
      <c r="I34" s="15"/>
      <c r="J34" s="146"/>
      <c r="L34" s="8"/>
    </row>
    <row r="35" spans="1:28" ht="12.6" customHeight="1" x14ac:dyDescent="0.2">
      <c r="A35" s="15"/>
      <c r="B35" s="6"/>
      <c r="D35" s="132" t="s">
        <v>71</v>
      </c>
      <c r="E35" s="90"/>
      <c r="K35" s="92"/>
      <c r="L35" s="34"/>
      <c r="M35" s="15"/>
      <c r="X35" s="16"/>
      <c r="Y35" s="16"/>
      <c r="Z35" s="16"/>
      <c r="AA35" s="16"/>
      <c r="AB35" s="16"/>
    </row>
    <row r="36" spans="1:28" ht="12.6" customHeight="1" x14ac:dyDescent="0.2">
      <c r="A36" s="15"/>
      <c r="B36" s="6"/>
      <c r="D36" s="84" t="s">
        <v>45</v>
      </c>
      <c r="E36" s="91"/>
      <c r="F36" s="85" t="s">
        <v>46</v>
      </c>
      <c r="K36" s="92"/>
      <c r="L36" s="34"/>
      <c r="M36" s="15"/>
      <c r="X36" s="16"/>
      <c r="Y36" s="16"/>
      <c r="Z36" s="16"/>
      <c r="AA36" s="16"/>
      <c r="AB36" s="16"/>
    </row>
    <row r="37" spans="1:28" ht="12.6" customHeight="1" x14ac:dyDescent="0.2">
      <c r="A37" s="15"/>
      <c r="B37" s="6"/>
      <c r="D37" s="86" t="s">
        <v>47</v>
      </c>
      <c r="E37" s="91"/>
      <c r="F37" s="85" t="s">
        <v>48</v>
      </c>
      <c r="K37" s="92"/>
      <c r="L37" s="34"/>
      <c r="M37" s="15"/>
      <c r="X37" s="16"/>
      <c r="Y37" s="16"/>
      <c r="Z37" s="16"/>
      <c r="AA37" s="16"/>
      <c r="AB37" s="16"/>
    </row>
    <row r="38" spans="1:28" ht="12.6" customHeight="1" x14ac:dyDescent="0.2">
      <c r="A38" s="15"/>
      <c r="B38" s="6"/>
      <c r="D38" s="86" t="s">
        <v>51</v>
      </c>
      <c r="E38" s="91"/>
      <c r="F38" s="133">
        <f>ROUND(IF(F39=0,0,(F15*F14+F27*F26+J27*J26)/F39),2)</f>
        <v>41.36</v>
      </c>
      <c r="K38" s="92"/>
      <c r="L38" s="34"/>
      <c r="M38" s="15"/>
      <c r="X38" s="16"/>
      <c r="Y38" s="16"/>
      <c r="Z38" s="16"/>
      <c r="AA38" s="16"/>
      <c r="AB38" s="16"/>
    </row>
    <row r="39" spans="1:28" ht="12.6" customHeight="1" x14ac:dyDescent="0.2">
      <c r="A39" s="15"/>
      <c r="B39" s="6"/>
      <c r="D39" s="86" t="s">
        <v>81</v>
      </c>
      <c r="E39" s="91"/>
      <c r="F39" s="133">
        <f>F15+F27+J27</f>
        <v>12.543099999999999</v>
      </c>
      <c r="K39" s="92"/>
      <c r="L39" s="34"/>
      <c r="M39" s="15"/>
      <c r="X39" s="16"/>
      <c r="Y39" s="16"/>
      <c r="Z39" s="16"/>
      <c r="AA39" s="16"/>
      <c r="AB39" s="16"/>
    </row>
    <row r="40" spans="1:28" ht="12.6" customHeight="1" x14ac:dyDescent="0.2">
      <c r="A40" s="15"/>
      <c r="B40" s="6"/>
      <c r="D40" s="50" t="s">
        <v>109</v>
      </c>
      <c r="E40" s="90"/>
      <c r="F40" s="52">
        <f>+F16+F28+J28</f>
        <v>202</v>
      </c>
      <c r="K40" s="92"/>
      <c r="L40" s="34"/>
      <c r="M40" s="15"/>
      <c r="X40" s="16"/>
      <c r="Y40" s="16"/>
      <c r="Z40" s="16"/>
      <c r="AA40" s="16"/>
      <c r="AB40" s="16"/>
    </row>
    <row r="41" spans="1:28" ht="12.6" customHeight="1" x14ac:dyDescent="0.2">
      <c r="A41" s="15"/>
      <c r="B41" s="6"/>
      <c r="D41" s="42" t="s">
        <v>50</v>
      </c>
      <c r="E41" s="90"/>
      <c r="F41" s="53">
        <f>ROUND(1.1734*tab!$C$20+1.1734*tab!$C$21*F38,2)</f>
        <v>85806.29</v>
      </c>
      <c r="K41" s="92"/>
      <c r="L41" s="34"/>
      <c r="M41" s="15"/>
      <c r="X41" s="16"/>
      <c r="Y41" s="16"/>
      <c r="Z41" s="16"/>
      <c r="AA41" s="16"/>
      <c r="AB41" s="16"/>
    </row>
    <row r="42" spans="1:28" ht="12.6" customHeight="1" x14ac:dyDescent="0.2">
      <c r="A42" s="15"/>
      <c r="B42" s="6"/>
      <c r="D42" s="42" t="s">
        <v>11</v>
      </c>
      <c r="E42" s="90"/>
      <c r="F42" s="53">
        <f>IF(F40=0,0,IF(AND(F40&gt;49,F36="SOVSO"),tab!$C28,IF(OR(F37="ja",F40&gt;49),tab!D27,tab!B27)))</f>
        <v>57766.290000000023</v>
      </c>
      <c r="K42" s="92"/>
      <c r="L42" s="34"/>
      <c r="M42" s="15"/>
      <c r="X42" s="16"/>
      <c r="Y42" s="16"/>
      <c r="Z42" s="16"/>
      <c r="AA42" s="16"/>
      <c r="AB42" s="16"/>
    </row>
    <row r="43" spans="1:28" ht="12.6" customHeight="1" thickBot="1" x14ac:dyDescent="0.25">
      <c r="A43" s="15"/>
      <c r="B43" s="6"/>
      <c r="D43" s="93"/>
      <c r="E43" s="94"/>
      <c r="F43" s="93"/>
      <c r="G43" s="94"/>
      <c r="H43" s="95"/>
      <c r="I43" s="94"/>
      <c r="J43" s="95"/>
      <c r="K43" s="92"/>
      <c r="L43" s="34"/>
      <c r="M43" s="15"/>
      <c r="X43" s="16"/>
      <c r="Y43" s="16"/>
      <c r="Z43" s="16"/>
      <c r="AA43" s="16"/>
      <c r="AB43" s="16"/>
    </row>
    <row r="44" spans="1:28" ht="12.6" customHeight="1" thickTop="1" x14ac:dyDescent="0.2">
      <c r="A44" s="15"/>
      <c r="B44" s="6"/>
      <c r="E44" s="92"/>
      <c r="G44" s="92"/>
      <c r="I44" s="92"/>
      <c r="K44" s="92"/>
      <c r="L44" s="34"/>
      <c r="M44" s="15"/>
      <c r="X44" s="16"/>
      <c r="Y44" s="16"/>
      <c r="Z44" s="16"/>
      <c r="AA44" s="16"/>
      <c r="AB44" s="16"/>
    </row>
    <row r="45" spans="1:28" ht="12.6" customHeight="1" x14ac:dyDescent="0.2">
      <c r="A45" s="15"/>
      <c r="B45" s="6"/>
      <c r="D45" s="79" t="s">
        <v>77</v>
      </c>
      <c r="E45" s="92"/>
      <c r="G45" s="92"/>
      <c r="I45" s="92"/>
      <c r="K45" s="92"/>
      <c r="L45" s="34"/>
      <c r="M45" s="15"/>
      <c r="X45" s="16"/>
      <c r="Y45" s="16"/>
      <c r="Z45" s="16"/>
      <c r="AA45" s="16"/>
      <c r="AB45" s="16"/>
    </row>
    <row r="46" spans="1:28" ht="12.6" customHeight="1" x14ac:dyDescent="0.2">
      <c r="A46" s="15"/>
      <c r="B46" s="6"/>
      <c r="E46" s="92"/>
      <c r="G46" s="92"/>
      <c r="I46" s="92"/>
      <c r="K46" s="92"/>
      <c r="L46" s="34"/>
      <c r="M46" s="15"/>
      <c r="X46" s="16"/>
      <c r="Y46" s="16"/>
      <c r="Z46" s="16"/>
      <c r="AA46" s="16"/>
      <c r="AB46" s="16"/>
    </row>
    <row r="47" spans="1:28" ht="12.6" customHeight="1" x14ac:dyDescent="0.2">
      <c r="A47" s="15"/>
      <c r="B47" s="6"/>
      <c r="D47" s="84" t="s">
        <v>91</v>
      </c>
      <c r="E47" s="50"/>
      <c r="F47" s="96">
        <f>F17+F29+J29</f>
        <v>257449.31</v>
      </c>
      <c r="G47" s="50"/>
      <c r="H47" s="84" t="s">
        <v>93</v>
      </c>
      <c r="I47" s="38"/>
      <c r="J47" s="96">
        <f>+F18+F30+J30</f>
        <v>118346.58000000005</v>
      </c>
      <c r="K47" s="90"/>
      <c r="L47" s="34"/>
      <c r="M47" s="15"/>
      <c r="X47" s="16"/>
      <c r="Y47" s="16"/>
      <c r="Z47" s="16"/>
      <c r="AA47" s="16"/>
      <c r="AB47" s="16"/>
    </row>
    <row r="48" spans="1:28" ht="12.6" customHeight="1" x14ac:dyDescent="0.2">
      <c r="A48" s="15"/>
      <c r="B48" s="6"/>
      <c r="D48" s="84" t="s">
        <v>92</v>
      </c>
      <c r="E48" s="50"/>
      <c r="F48" s="96">
        <f>F41</f>
        <v>85806.29</v>
      </c>
      <c r="G48" s="50"/>
      <c r="H48" s="84" t="s">
        <v>94</v>
      </c>
      <c r="I48" s="38"/>
      <c r="J48" s="96">
        <f>+F42</f>
        <v>57766.290000000023</v>
      </c>
      <c r="K48" s="90"/>
      <c r="L48" s="34"/>
      <c r="M48" s="15"/>
      <c r="X48" s="16"/>
      <c r="Y48" s="16"/>
      <c r="Z48" s="16"/>
      <c r="AA48" s="16"/>
      <c r="AB48" s="16"/>
    </row>
    <row r="49" spans="1:28" ht="12.6" customHeight="1" x14ac:dyDescent="0.2">
      <c r="A49" s="15"/>
      <c r="B49" s="6"/>
      <c r="D49" s="99"/>
      <c r="E49" s="38"/>
      <c r="F49" s="53">
        <f>F47-F48</f>
        <v>171643.02000000002</v>
      </c>
      <c r="G49" s="38"/>
      <c r="H49" s="61"/>
      <c r="I49" s="38"/>
      <c r="J49" s="53">
        <f>J47-J48</f>
        <v>60580.290000000023</v>
      </c>
      <c r="K49" s="90"/>
      <c r="L49" s="34"/>
      <c r="M49" s="15"/>
      <c r="X49" s="16"/>
      <c r="Y49" s="16"/>
      <c r="Z49" s="16"/>
      <c r="AA49" s="16"/>
      <c r="AB49" s="16"/>
    </row>
    <row r="50" spans="1:28" ht="12.6" customHeight="1" x14ac:dyDescent="0.2">
      <c r="A50" s="15"/>
      <c r="B50" s="6"/>
      <c r="D50" s="100" t="s">
        <v>69</v>
      </c>
      <c r="E50" s="90"/>
      <c r="F50" s="38"/>
      <c r="G50" s="90"/>
      <c r="H50" s="38"/>
      <c r="I50" s="90"/>
      <c r="J50" s="38"/>
      <c r="K50" s="90"/>
      <c r="L50" s="34"/>
      <c r="M50" s="15"/>
      <c r="X50" s="16"/>
      <c r="Y50" s="16"/>
      <c r="Z50" s="16"/>
      <c r="AA50" s="16"/>
      <c r="AB50" s="16"/>
    </row>
    <row r="51" spans="1:28" ht="12.6" customHeight="1" x14ac:dyDescent="0.2">
      <c r="A51" s="15"/>
      <c r="B51" s="6"/>
      <c r="D51" s="84" t="s">
        <v>89</v>
      </c>
      <c r="E51" s="90"/>
      <c r="F51" s="130">
        <f>F47+J47</f>
        <v>375795.89</v>
      </c>
      <c r="G51" s="90"/>
      <c r="H51" s="38"/>
      <c r="I51" s="90"/>
      <c r="J51" s="38"/>
      <c r="K51" s="90"/>
      <c r="L51" s="34"/>
      <c r="M51" s="15"/>
      <c r="X51" s="16"/>
      <c r="Y51" s="16"/>
      <c r="Z51" s="16"/>
      <c r="AA51" s="16"/>
      <c r="AB51" s="16"/>
    </row>
    <row r="52" spans="1:28" ht="12.6" customHeight="1" x14ac:dyDescent="0.2">
      <c r="A52" s="15"/>
      <c r="B52" s="6"/>
      <c r="D52" s="84" t="s">
        <v>90</v>
      </c>
      <c r="E52" s="90"/>
      <c r="F52" s="130">
        <f>F48+J48</f>
        <v>143572.58000000002</v>
      </c>
      <c r="G52" s="90"/>
      <c r="H52" s="38"/>
      <c r="I52" s="90"/>
      <c r="J52" s="38"/>
      <c r="K52" s="90"/>
      <c r="L52" s="34"/>
      <c r="M52" s="15"/>
      <c r="X52" s="16"/>
      <c r="Y52" s="16"/>
      <c r="Z52" s="16"/>
      <c r="AA52" s="16"/>
      <c r="AB52" s="16"/>
    </row>
    <row r="53" spans="1:28" ht="12.6" customHeight="1" x14ac:dyDescent="0.2">
      <c r="A53" s="15"/>
      <c r="B53" s="6"/>
      <c r="D53" s="38"/>
      <c r="E53" s="90"/>
      <c r="F53" s="53">
        <f>F51-F52</f>
        <v>232223.31</v>
      </c>
      <c r="G53" s="90"/>
      <c r="H53" s="38"/>
      <c r="I53" s="90"/>
      <c r="J53" s="38"/>
      <c r="K53" s="90"/>
      <c r="L53" s="34"/>
      <c r="M53" s="15"/>
      <c r="X53" s="16"/>
      <c r="Y53" s="16"/>
      <c r="Z53" s="16"/>
      <c r="AA53" s="16"/>
      <c r="AB53" s="16"/>
    </row>
    <row r="54" spans="1:28" ht="12.6" customHeight="1" x14ac:dyDescent="0.2">
      <c r="A54" s="15"/>
      <c r="B54" s="6"/>
      <c r="E54" s="92"/>
      <c r="G54" s="92"/>
      <c r="I54" s="92"/>
      <c r="K54" s="92"/>
      <c r="L54" s="34"/>
      <c r="M54" s="15"/>
      <c r="X54" s="16"/>
      <c r="Y54" s="16"/>
      <c r="Z54" s="16"/>
      <c r="AA54" s="16"/>
      <c r="AB54" s="16"/>
    </row>
    <row r="55" spans="1:28" s="15" customFormat="1" ht="12.6" customHeight="1" x14ac:dyDescent="0.2">
      <c r="A55" s="12"/>
      <c r="B55" s="6"/>
      <c r="C55" s="7"/>
      <c r="D55" s="64"/>
      <c r="E55" s="70"/>
      <c r="F55" s="64"/>
      <c r="G55" s="70"/>
      <c r="H55" s="70"/>
      <c r="I55" s="70"/>
      <c r="J55" s="70"/>
      <c r="K55" s="64"/>
      <c r="L55" s="8"/>
      <c r="M55" s="12"/>
      <c r="N55" s="12"/>
      <c r="O55" s="12"/>
      <c r="P55" s="12"/>
    </row>
    <row r="56" spans="1:28" ht="12.6" customHeight="1" x14ac:dyDescent="0.25">
      <c r="B56" s="6"/>
      <c r="D56" s="83"/>
      <c r="E56" s="71"/>
      <c r="F56" s="65"/>
      <c r="G56" s="71"/>
      <c r="H56" s="71"/>
      <c r="I56" s="71"/>
      <c r="J56" s="71"/>
      <c r="K56" s="65"/>
      <c r="L56" s="131"/>
      <c r="M56" s="18"/>
      <c r="N56" s="18"/>
      <c r="O56" s="18"/>
      <c r="P56" s="18"/>
      <c r="Q56" s="18"/>
    </row>
    <row r="57" spans="1:28" s="18" customFormat="1" ht="12.6" customHeight="1" x14ac:dyDescent="0.2">
      <c r="A57" s="12"/>
      <c r="B57" s="6"/>
      <c r="C57" s="12"/>
      <c r="D57" s="79" t="s">
        <v>19</v>
      </c>
      <c r="E57" s="71"/>
      <c r="F57" s="79"/>
      <c r="G57" s="71"/>
      <c r="H57" s="71"/>
      <c r="I57" s="71"/>
      <c r="J57" s="65"/>
      <c r="K57" s="68"/>
      <c r="L57" s="11"/>
      <c r="M57" s="17"/>
      <c r="N57" s="17"/>
      <c r="O57" s="17"/>
      <c r="P57" s="17"/>
    </row>
    <row r="58" spans="1:28" s="17" customFormat="1" ht="12.6" customHeight="1" x14ac:dyDescent="0.25">
      <c r="A58" s="12"/>
      <c r="B58" s="6"/>
      <c r="C58" s="12"/>
      <c r="D58" s="83"/>
      <c r="E58" s="16"/>
      <c r="F58" s="66"/>
      <c r="G58" s="16"/>
      <c r="H58" s="16"/>
      <c r="I58" s="16"/>
      <c r="J58" s="16"/>
      <c r="K58" s="68"/>
      <c r="L58" s="8"/>
      <c r="M58" s="12"/>
      <c r="N58" s="12"/>
      <c r="O58" s="12"/>
      <c r="P58" s="12"/>
    </row>
    <row r="59" spans="1:28" ht="12.6" customHeight="1" x14ac:dyDescent="0.2">
      <c r="A59" s="17"/>
      <c r="B59" s="10"/>
      <c r="C59" s="17"/>
      <c r="D59" s="65" t="s">
        <v>34</v>
      </c>
      <c r="E59" s="16"/>
      <c r="F59" s="65"/>
      <c r="G59" s="16"/>
      <c r="H59" s="65" t="s">
        <v>35</v>
      </c>
      <c r="I59" s="16"/>
      <c r="J59" s="73"/>
      <c r="K59" s="68"/>
      <c r="L59" s="8"/>
    </row>
    <row r="60" spans="1:28" ht="12.6" customHeight="1" x14ac:dyDescent="0.2">
      <c r="B60" s="6"/>
      <c r="D60" s="101" t="s">
        <v>110</v>
      </c>
      <c r="E60" s="102"/>
      <c r="F60" s="103"/>
      <c r="G60" s="102"/>
      <c r="H60" s="101" t="s">
        <v>112</v>
      </c>
      <c r="I60" s="71"/>
      <c r="J60" s="73"/>
      <c r="K60" s="68"/>
      <c r="L60" s="8"/>
    </row>
    <row r="61" spans="1:28" ht="12.6" customHeight="1" x14ac:dyDescent="0.2">
      <c r="B61" s="6"/>
      <c r="D61" s="101" t="s">
        <v>111</v>
      </c>
      <c r="E61" s="102"/>
      <c r="F61" s="103"/>
      <c r="G61" s="102"/>
      <c r="H61" s="101" t="s">
        <v>113</v>
      </c>
      <c r="I61" s="71"/>
      <c r="J61" s="73"/>
      <c r="K61" s="68"/>
      <c r="L61" s="8"/>
    </row>
    <row r="62" spans="1:28" ht="12.6" customHeight="1" x14ac:dyDescent="0.2">
      <c r="B62" s="6"/>
      <c r="D62" s="74"/>
      <c r="E62" s="73"/>
      <c r="F62" s="65"/>
      <c r="G62" s="73"/>
      <c r="H62" s="74"/>
      <c r="I62" s="73"/>
      <c r="J62" s="73"/>
      <c r="K62" s="68"/>
      <c r="L62" s="8"/>
    </row>
    <row r="63" spans="1:28" ht="12.6" customHeight="1" x14ac:dyDescent="0.2">
      <c r="B63" s="6"/>
      <c r="D63" s="69" t="str">
        <f>D23</f>
        <v>Gruttoschool</v>
      </c>
      <c r="E63" s="17"/>
      <c r="F63" s="85">
        <v>12</v>
      </c>
      <c r="G63" s="17"/>
      <c r="H63" s="69" t="str">
        <f>D63</f>
        <v>Gruttoschool</v>
      </c>
      <c r="I63" s="17"/>
      <c r="J63" s="85">
        <v>20</v>
      </c>
      <c r="K63" s="68"/>
      <c r="L63" s="34"/>
      <c r="M63" s="15"/>
      <c r="N63" s="15"/>
      <c r="O63" s="15"/>
      <c r="P63" s="15"/>
    </row>
    <row r="64" spans="1:28" s="15" customFormat="1" ht="12.6" customHeight="1" x14ac:dyDescent="0.2">
      <c r="A64" s="12"/>
      <c r="B64" s="6"/>
      <c r="C64" s="12"/>
      <c r="D64" s="69" t="str">
        <f>H23</f>
        <v>Weidevogel</v>
      </c>
      <c r="E64" s="73"/>
      <c r="F64" s="85">
        <v>21</v>
      </c>
      <c r="G64" s="73"/>
      <c r="H64" s="69" t="str">
        <f>D64</f>
        <v>Weidevogel</v>
      </c>
      <c r="I64" s="73"/>
      <c r="J64" s="85">
        <v>43</v>
      </c>
      <c r="K64" s="68"/>
      <c r="L64" s="8"/>
      <c r="M64" s="12"/>
      <c r="N64" s="12"/>
      <c r="O64" s="12"/>
      <c r="P64" s="12"/>
    </row>
    <row r="65" spans="2:16" ht="12.6" customHeight="1" x14ac:dyDescent="0.2">
      <c r="B65" s="6"/>
      <c r="D65" s="75" t="s">
        <v>0</v>
      </c>
      <c r="E65" s="97"/>
      <c r="F65" s="98">
        <f>SUM(F63:F64)</f>
        <v>33</v>
      </c>
      <c r="G65" s="97"/>
      <c r="H65" s="75" t="s">
        <v>0</v>
      </c>
      <c r="I65" s="97"/>
      <c r="J65" s="98">
        <f>SUM(J63:J64)</f>
        <v>63</v>
      </c>
      <c r="K65" s="68"/>
      <c r="L65" s="8"/>
    </row>
    <row r="66" spans="2:16" ht="12.6" customHeight="1" x14ac:dyDescent="0.25">
      <c r="B66" s="6"/>
      <c r="D66" s="83"/>
      <c r="E66" s="71"/>
      <c r="F66" s="65"/>
      <c r="G66" s="71"/>
      <c r="H66" s="71"/>
      <c r="I66" s="71"/>
      <c r="J66" s="65"/>
      <c r="K66" s="68"/>
      <c r="L66" s="8"/>
    </row>
    <row r="67" spans="2:16" ht="12.6" customHeight="1" x14ac:dyDescent="0.2">
      <c r="B67" s="6"/>
      <c r="D67" s="75" t="s">
        <v>73</v>
      </c>
      <c r="E67" s="73"/>
      <c r="F67" s="104">
        <f>ROUNDDOWN(F65/J65,2)</f>
        <v>0.52</v>
      </c>
      <c r="G67" s="73"/>
      <c r="H67" s="153" t="str">
        <f>"Bij dit percentage is er sprake van een: "&amp;IF(F67&gt;=50%,"substantiële fusie-instroom",IF(F67&gt;=25%,"beperkte fusie-instroom","geen fusie faciliteit"))</f>
        <v>Bij dit percentage is er sprake van een: substantiële fusie-instroom</v>
      </c>
      <c r="I67" s="73"/>
      <c r="J67" s="65"/>
      <c r="K67" s="68"/>
      <c r="L67" s="8"/>
    </row>
    <row r="68" spans="2:16" ht="12.6" customHeight="1" x14ac:dyDescent="0.2">
      <c r="B68" s="6"/>
      <c r="E68" s="73"/>
      <c r="G68" s="73"/>
      <c r="H68" s="42" t="s">
        <v>72</v>
      </c>
      <c r="I68" s="73"/>
      <c r="J68" s="129">
        <f>IF(P68=D72,F73,(IF(P68=H72,J73,0)))</f>
        <v>1393339.8599999999</v>
      </c>
      <c r="K68" s="68"/>
      <c r="L68" s="8"/>
      <c r="P68" s="114" t="str">
        <f>IF(F67&gt;=50%,"substantiële fusie-instroom",IF(F67&gt;=25%,"beperkte fusie-instroom","geen fusie faciliteit"))</f>
        <v>substantiële fusie-instroom</v>
      </c>
    </row>
    <row r="69" spans="2:16" ht="12.6" customHeight="1" thickBot="1" x14ac:dyDescent="0.25">
      <c r="B69" s="6"/>
      <c r="C69" s="76"/>
      <c r="D69" s="93"/>
      <c r="E69" s="94"/>
      <c r="F69" s="93"/>
      <c r="G69" s="94"/>
      <c r="H69" s="95"/>
      <c r="I69" s="94"/>
      <c r="J69" s="95"/>
      <c r="K69" s="68"/>
      <c r="L69" s="8"/>
    </row>
    <row r="70" spans="2:16" ht="12.6" customHeight="1" thickTop="1" x14ac:dyDescent="0.2">
      <c r="B70" s="6"/>
      <c r="C70" s="76"/>
      <c r="D70" s="76"/>
      <c r="E70" s="76"/>
      <c r="F70" s="76"/>
      <c r="G70" s="76"/>
      <c r="H70" s="76"/>
      <c r="I70" s="76"/>
      <c r="J70" s="106"/>
      <c r="K70" s="68"/>
      <c r="L70" s="8"/>
    </row>
    <row r="71" spans="2:16" ht="12.6" customHeight="1" x14ac:dyDescent="0.2">
      <c r="B71" s="6"/>
      <c r="C71" s="76"/>
      <c r="D71" s="76"/>
      <c r="E71" s="76"/>
      <c r="F71" s="76"/>
      <c r="G71" s="76"/>
      <c r="H71" s="76"/>
      <c r="I71" s="76"/>
      <c r="J71" s="106"/>
      <c r="K71" s="68"/>
      <c r="L71" s="8"/>
    </row>
    <row r="72" spans="2:16" ht="12.6" customHeight="1" x14ac:dyDescent="0.2">
      <c r="B72" s="6"/>
      <c r="C72" s="50"/>
      <c r="D72" s="51" t="s">
        <v>20</v>
      </c>
      <c r="E72" s="50"/>
      <c r="F72" s="50"/>
      <c r="G72" s="50"/>
      <c r="H72" s="51" t="s">
        <v>41</v>
      </c>
      <c r="I72" s="50"/>
      <c r="J72" s="65"/>
      <c r="K72" s="68"/>
      <c r="L72" s="8"/>
    </row>
    <row r="73" spans="2:16" ht="12.6" customHeight="1" x14ac:dyDescent="0.2">
      <c r="B73" s="6"/>
      <c r="C73" s="50"/>
      <c r="D73" s="42" t="s">
        <v>74</v>
      </c>
      <c r="E73" s="50"/>
      <c r="F73" s="77">
        <f>6*F53</f>
        <v>1393339.8599999999</v>
      </c>
      <c r="G73" s="50"/>
      <c r="H73" s="42" t="s">
        <v>75</v>
      </c>
      <c r="I73" s="50"/>
      <c r="J73" s="77">
        <f>SUM(J74:J78)</f>
        <v>696669.93</v>
      </c>
      <c r="K73" s="50"/>
      <c r="L73" s="8"/>
    </row>
    <row r="74" spans="2:16" ht="12.6" customHeight="1" x14ac:dyDescent="0.2">
      <c r="B74" s="6"/>
      <c r="C74" s="50"/>
      <c r="D74" s="107" t="s">
        <v>21</v>
      </c>
      <c r="E74" s="107"/>
      <c r="F74" s="108">
        <f t="shared" ref="F74:F79" si="0">$F$53</f>
        <v>232223.31</v>
      </c>
      <c r="G74" s="107"/>
      <c r="H74" s="107" t="s">
        <v>21</v>
      </c>
      <c r="I74" s="107"/>
      <c r="J74" s="113">
        <f>$F$53*100%</f>
        <v>232223.31</v>
      </c>
      <c r="K74" s="68"/>
      <c r="L74" s="8"/>
    </row>
    <row r="75" spans="2:16" ht="12.6" customHeight="1" x14ac:dyDescent="0.2">
      <c r="B75" s="6"/>
      <c r="C75" s="50"/>
      <c r="D75" s="107" t="s">
        <v>22</v>
      </c>
      <c r="E75" s="107"/>
      <c r="F75" s="108">
        <f t="shared" si="0"/>
        <v>232223.31</v>
      </c>
      <c r="G75" s="107"/>
      <c r="H75" s="107" t="s">
        <v>22</v>
      </c>
      <c r="I75" s="107"/>
      <c r="J75" s="113">
        <f>$F$53*80%</f>
        <v>185778.64800000002</v>
      </c>
      <c r="K75" s="68"/>
      <c r="L75" s="8"/>
    </row>
    <row r="76" spans="2:16" s="15" customFormat="1" ht="12.6" customHeight="1" x14ac:dyDescent="0.2">
      <c r="B76" s="33"/>
      <c r="C76" s="42"/>
      <c r="D76" s="107" t="s">
        <v>23</v>
      </c>
      <c r="E76" s="109"/>
      <c r="F76" s="108">
        <f t="shared" si="0"/>
        <v>232223.31</v>
      </c>
      <c r="G76" s="109"/>
      <c r="H76" s="107" t="s">
        <v>23</v>
      </c>
      <c r="I76" s="107"/>
      <c r="J76" s="113">
        <f>$F$53*60%</f>
        <v>139333.986</v>
      </c>
      <c r="K76" s="105"/>
      <c r="L76" s="34"/>
    </row>
    <row r="77" spans="2:16" ht="12.6" customHeight="1" x14ac:dyDescent="0.2">
      <c r="B77" s="6"/>
      <c r="C77" s="50"/>
      <c r="D77" s="107" t="s">
        <v>24</v>
      </c>
      <c r="E77" s="110"/>
      <c r="F77" s="108">
        <f t="shared" si="0"/>
        <v>232223.31</v>
      </c>
      <c r="G77" s="107"/>
      <c r="H77" s="107" t="s">
        <v>24</v>
      </c>
      <c r="I77" s="107"/>
      <c r="J77" s="113">
        <f>$F$53*40%</f>
        <v>92889.324000000008</v>
      </c>
      <c r="K77" s="68"/>
      <c r="L77" s="8"/>
    </row>
    <row r="78" spans="2:16" ht="12.6" customHeight="1" x14ac:dyDescent="0.2">
      <c r="B78" s="6"/>
      <c r="C78" s="50"/>
      <c r="D78" s="107" t="s">
        <v>25</v>
      </c>
      <c r="E78" s="110"/>
      <c r="F78" s="108">
        <f t="shared" si="0"/>
        <v>232223.31</v>
      </c>
      <c r="G78" s="107"/>
      <c r="H78" s="107" t="s">
        <v>25</v>
      </c>
      <c r="I78" s="107"/>
      <c r="J78" s="113">
        <f>$F$53*20%</f>
        <v>46444.662000000004</v>
      </c>
      <c r="K78" s="68"/>
      <c r="L78" s="8"/>
    </row>
    <row r="79" spans="2:16" ht="12.6" customHeight="1" x14ac:dyDescent="0.2">
      <c r="B79" s="6"/>
      <c r="C79" s="50"/>
      <c r="D79" s="107" t="s">
        <v>76</v>
      </c>
      <c r="E79" s="110"/>
      <c r="F79" s="108">
        <f t="shared" si="0"/>
        <v>232223.31</v>
      </c>
      <c r="G79" s="107"/>
      <c r="H79" s="110"/>
      <c r="I79" s="107"/>
      <c r="J79" s="103"/>
      <c r="K79" s="68"/>
      <c r="L79" s="8"/>
    </row>
    <row r="80" spans="2:16" ht="12.6" customHeight="1" x14ac:dyDescent="0.2">
      <c r="B80" s="6"/>
      <c r="C80" s="78"/>
      <c r="D80" s="110"/>
      <c r="E80" s="110"/>
      <c r="F80" s="110"/>
      <c r="G80" s="111"/>
      <c r="H80" s="110"/>
      <c r="I80" s="111"/>
      <c r="J80" s="112"/>
      <c r="K80" s="68"/>
      <c r="L80" s="8"/>
    </row>
    <row r="81" spans="1:28" ht="12.6" customHeight="1" x14ac:dyDescent="0.2">
      <c r="B81" s="6"/>
      <c r="C81" s="7"/>
      <c r="D81" s="64"/>
      <c r="E81" s="70"/>
      <c r="F81" s="64"/>
      <c r="G81" s="70"/>
      <c r="H81" s="70"/>
      <c r="I81" s="70"/>
      <c r="J81" s="70"/>
      <c r="K81" s="64"/>
      <c r="L81" s="8"/>
    </row>
    <row r="82" spans="1:28" ht="12.6" customHeight="1" x14ac:dyDescent="0.2">
      <c r="B82" s="45"/>
      <c r="C82" s="46"/>
      <c r="D82" s="67"/>
      <c r="E82" s="72"/>
      <c r="F82" s="67"/>
      <c r="G82" s="72"/>
      <c r="H82" s="72"/>
      <c r="I82" s="72"/>
      <c r="J82" s="72"/>
      <c r="K82" s="67"/>
      <c r="L82" s="82"/>
      <c r="M82" s="17"/>
      <c r="N82" s="17"/>
      <c r="O82" s="17"/>
      <c r="P82" s="17"/>
    </row>
    <row r="83" spans="1:28" s="17" customFormat="1" ht="12.6" customHeight="1" x14ac:dyDescent="0.2">
      <c r="A83" s="2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ht="12.6" customHeight="1" x14ac:dyDescent="0.2">
      <c r="A84" s="20"/>
      <c r="M84" s="17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8" ht="12.6" customHeight="1" x14ac:dyDescent="0.2">
      <c r="A85" s="20"/>
    </row>
    <row r="86" spans="1:28" ht="12.6" customHeight="1" x14ac:dyDescent="0.2">
      <c r="A86" s="20"/>
      <c r="X86" s="15"/>
      <c r="Y86" s="15"/>
      <c r="Z86" s="15"/>
      <c r="AA86" s="15"/>
      <c r="AB86" s="15"/>
    </row>
    <row r="87" spans="1:28" s="15" customFormat="1" ht="12.6" customHeight="1" x14ac:dyDescent="0.2">
      <c r="A87" s="2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2"/>
      <c r="Y87" s="12"/>
      <c r="Z87" s="12"/>
      <c r="AA87" s="12"/>
      <c r="AB87" s="12"/>
    </row>
    <row r="88" spans="1:28" ht="12.6" customHeight="1" x14ac:dyDescent="0.2">
      <c r="A88" s="20"/>
      <c r="M88" s="15"/>
    </row>
    <row r="89" spans="1:28" ht="12.6" customHeight="1" x14ac:dyDescent="0.2">
      <c r="A89" s="20"/>
      <c r="X89" s="15"/>
      <c r="Y89" s="15"/>
      <c r="Z89" s="15"/>
      <c r="AA89" s="15"/>
      <c r="AB89" s="15"/>
    </row>
    <row r="90" spans="1:28" s="15" customFormat="1" ht="12.6" customHeight="1" x14ac:dyDescent="0.2">
      <c r="A90" s="2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ht="12.6" customHeight="1" x14ac:dyDescent="0.2">
      <c r="A91" s="20"/>
      <c r="M91" s="15"/>
    </row>
    <row r="92" spans="1:28" ht="12.6" customHeight="1" x14ac:dyDescent="0.2">
      <c r="A92" s="20"/>
      <c r="X92" s="17"/>
      <c r="Y92" s="17"/>
      <c r="Z92" s="17"/>
      <c r="AA92" s="17"/>
      <c r="AB92" s="17"/>
    </row>
    <row r="93" spans="1:28" s="17" customFormat="1" ht="12.6" customHeight="1" x14ac:dyDescent="0.2">
      <c r="A93" s="2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2"/>
      <c r="Y93" s="12"/>
      <c r="Z93" s="12"/>
      <c r="AA93" s="12"/>
      <c r="AB93" s="12"/>
    </row>
    <row r="94" spans="1:28" ht="12.6" customHeight="1" x14ac:dyDescent="0.2">
      <c r="A94" s="20"/>
      <c r="M94" s="17"/>
    </row>
    <row r="95" spans="1:28" ht="12.6" customHeight="1" x14ac:dyDescent="0.2">
      <c r="A95" s="20"/>
    </row>
    <row r="96" spans="1:28" ht="12.6" customHeight="1" x14ac:dyDescent="0.2">
      <c r="A96" s="20"/>
    </row>
    <row r="97" spans="1:28" ht="12.6" customHeight="1" x14ac:dyDescent="0.2">
      <c r="A97" s="20"/>
    </row>
    <row r="98" spans="1:28" ht="12.6" customHeight="1" x14ac:dyDescent="0.2">
      <c r="A98" s="20"/>
      <c r="X98" s="17"/>
      <c r="Y98" s="17"/>
      <c r="Z98" s="17"/>
      <c r="AA98" s="17"/>
      <c r="AB98" s="17"/>
    </row>
    <row r="99" spans="1:28" s="17" customFormat="1" ht="12.6" customHeight="1" x14ac:dyDescent="0.2">
      <c r="A99" s="2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ht="12.6" customHeight="1" x14ac:dyDescent="0.2">
      <c r="A100" s="20"/>
      <c r="M100" s="17"/>
    </row>
    <row r="101" spans="1:28" ht="12.6" customHeight="1" x14ac:dyDescent="0.2">
      <c r="A101" s="20"/>
    </row>
    <row r="102" spans="1:28" ht="12.6" customHeight="1" x14ac:dyDescent="0.2">
      <c r="A102" s="20"/>
    </row>
    <row r="103" spans="1:28" ht="12.6" customHeight="1" x14ac:dyDescent="0.2">
      <c r="A103" s="20"/>
    </row>
    <row r="104" spans="1:28" ht="12.6" customHeight="1" x14ac:dyDescent="0.2">
      <c r="A104" s="20"/>
    </row>
    <row r="105" spans="1:28" ht="12.6" customHeight="1" x14ac:dyDescent="0.2">
      <c r="A105" s="20"/>
    </row>
    <row r="106" spans="1:28" ht="12.6" customHeight="1" x14ac:dyDescent="0.2">
      <c r="A106" s="20"/>
    </row>
    <row r="107" spans="1:28" ht="12.6" customHeight="1" x14ac:dyDescent="0.2">
      <c r="A107" s="20"/>
      <c r="W107" s="15"/>
    </row>
    <row r="108" spans="1:28" ht="12.6" customHeight="1" x14ac:dyDescent="0.2">
      <c r="A108" s="20"/>
      <c r="W108" s="15"/>
    </row>
    <row r="109" spans="1:28" ht="12.6" customHeight="1" x14ac:dyDescent="0.2">
      <c r="W109" s="15"/>
    </row>
    <row r="110" spans="1:28" ht="12.6" customHeight="1" x14ac:dyDescent="0.2"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8" ht="12.6" customHeight="1" x14ac:dyDescent="0.2"/>
    <row r="112" spans="1:28" ht="12.6" customHeight="1" x14ac:dyDescent="0.2"/>
    <row r="113" spans="14:23" ht="12.6" customHeight="1" x14ac:dyDescent="0.2"/>
    <row r="114" spans="14:23" ht="12.6" customHeight="1" x14ac:dyDescent="0.2"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4:23" ht="12.6" customHeight="1" x14ac:dyDescent="0.2"/>
    <row r="116" spans="14:23" ht="12.6" customHeight="1" x14ac:dyDescent="0.2"/>
    <row r="117" spans="14:23" ht="12.6" customHeight="1" x14ac:dyDescent="0.2"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4:23" ht="12.6" customHeight="1" x14ac:dyDescent="0.2"/>
    <row r="119" spans="14:23" ht="12.6" customHeight="1" x14ac:dyDescent="0.2"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4:23" ht="12.6" customHeight="1" x14ac:dyDescent="0.2"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4:23" ht="12.6" customHeight="1" x14ac:dyDescent="0.2"/>
    <row r="122" spans="14:23" ht="12.6" customHeight="1" x14ac:dyDescent="0.2"/>
    <row r="123" spans="14:23" ht="12.6" customHeight="1" x14ac:dyDescent="0.2"/>
    <row r="124" spans="14:23" ht="12.6" customHeight="1" x14ac:dyDescent="0.2"/>
    <row r="125" spans="14:23" ht="12.6" customHeight="1" x14ac:dyDescent="0.2"/>
    <row r="126" spans="14:23" ht="12.6" customHeight="1" x14ac:dyDescent="0.2"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4:23" ht="12.6" customHeight="1" x14ac:dyDescent="0.2"/>
    <row r="128" spans="14:23" ht="12.6" customHeight="1" x14ac:dyDescent="0.2"/>
    <row r="129" spans="14:23" ht="12.6" customHeight="1" x14ac:dyDescent="0.2"/>
    <row r="130" spans="14:23" ht="12.6" customHeight="1" x14ac:dyDescent="0.2"/>
    <row r="131" spans="14:23" ht="12.6" customHeight="1" x14ac:dyDescent="0.2"/>
    <row r="132" spans="14:23" ht="12.6" customHeight="1" x14ac:dyDescent="0.2"/>
    <row r="133" spans="14:23" ht="12.6" customHeight="1" x14ac:dyDescent="0.2"/>
    <row r="134" spans="14:23" ht="12.6" customHeight="1" x14ac:dyDescent="0.2"/>
    <row r="135" spans="14:23" ht="12.6" customHeight="1" x14ac:dyDescent="0.2"/>
    <row r="136" spans="14:23" ht="12.6" customHeight="1" x14ac:dyDescent="0.2"/>
    <row r="137" spans="14:23" ht="12.6" customHeight="1" x14ac:dyDescent="0.2"/>
    <row r="138" spans="14:23" ht="12.6" customHeight="1" x14ac:dyDescent="0.2"/>
    <row r="139" spans="14:23" ht="12.6" customHeight="1" x14ac:dyDescent="0.2"/>
    <row r="140" spans="14:23" ht="12.6" customHeight="1" x14ac:dyDescent="0.2"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4:23" ht="12.6" customHeight="1" x14ac:dyDescent="0.2"/>
    <row r="142" spans="14:23" ht="12.6" customHeight="1" x14ac:dyDescent="0.2"/>
    <row r="143" spans="14:23" ht="12.6" customHeight="1" x14ac:dyDescent="0.2"/>
    <row r="144" spans="14:23" ht="12.6" customHeight="1" x14ac:dyDescent="0.2"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4:23" ht="12.6" customHeight="1" x14ac:dyDescent="0.2"/>
    <row r="146" spans="14:23" ht="12.6" customHeight="1" x14ac:dyDescent="0.2"/>
    <row r="147" spans="14:23" ht="12.6" customHeight="1" x14ac:dyDescent="0.2"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4:23" ht="12.6" customHeight="1" x14ac:dyDescent="0.2"/>
    <row r="149" spans="14:23" ht="12.6" customHeight="1" x14ac:dyDescent="0.2"/>
    <row r="150" spans="14:23" ht="12.6" customHeight="1" x14ac:dyDescent="0.2"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4:23" ht="12.6" customHeight="1" x14ac:dyDescent="0.2"/>
    <row r="152" spans="14:23" ht="12.6" customHeight="1" x14ac:dyDescent="0.2"/>
    <row r="153" spans="14:23" ht="12.6" customHeight="1" x14ac:dyDescent="0.2"/>
    <row r="154" spans="14:23" ht="12.6" customHeight="1" x14ac:dyDescent="0.2"/>
    <row r="155" spans="14:23" ht="12.6" customHeight="1" x14ac:dyDescent="0.2"/>
    <row r="156" spans="14:23" ht="12.6" customHeight="1" x14ac:dyDescent="0.2"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4:23" ht="12.6" customHeight="1" x14ac:dyDescent="0.2"/>
    <row r="158" spans="14:23" ht="12.6" customHeight="1" x14ac:dyDescent="0.2"/>
    <row r="159" spans="14:23" ht="12.6" customHeight="1" x14ac:dyDescent="0.2"/>
    <row r="160" spans="14:23" ht="12.6" customHeight="1" x14ac:dyDescent="0.2"/>
    <row r="161" spans="1:1" ht="12.6" customHeight="1" x14ac:dyDescent="0.2"/>
    <row r="162" spans="1:1" ht="12.6" customHeight="1" x14ac:dyDescent="0.2"/>
    <row r="163" spans="1:1" ht="12.6" customHeight="1" x14ac:dyDescent="0.2"/>
    <row r="164" spans="1:1" ht="12.6" customHeight="1" x14ac:dyDescent="0.2"/>
    <row r="165" spans="1:1" ht="12.6" customHeight="1" x14ac:dyDescent="0.2"/>
    <row r="166" spans="1:1" ht="12.6" customHeight="1" x14ac:dyDescent="0.2">
      <c r="A166" s="20"/>
    </row>
    <row r="167" spans="1:1" ht="12.6" customHeight="1" x14ac:dyDescent="0.2">
      <c r="A167" s="20"/>
    </row>
    <row r="168" spans="1:1" ht="12.6" customHeight="1" x14ac:dyDescent="0.2">
      <c r="A168" s="20"/>
    </row>
    <row r="169" spans="1:1" ht="12.6" customHeight="1" x14ac:dyDescent="0.2">
      <c r="A169" s="20"/>
    </row>
    <row r="170" spans="1:1" ht="12.6" customHeight="1" x14ac:dyDescent="0.2">
      <c r="A170" s="20"/>
    </row>
    <row r="171" spans="1:1" ht="12.6" customHeight="1" x14ac:dyDescent="0.2">
      <c r="A171" s="20"/>
    </row>
    <row r="172" spans="1:1" ht="12.6" customHeight="1" x14ac:dyDescent="0.2">
      <c r="A172" s="20"/>
    </row>
    <row r="173" spans="1:1" ht="12.6" customHeight="1" x14ac:dyDescent="0.2">
      <c r="A173" s="20"/>
    </row>
    <row r="174" spans="1:1" ht="12.6" customHeight="1" x14ac:dyDescent="0.2">
      <c r="A174" s="20"/>
    </row>
    <row r="175" spans="1:1" ht="12.6" customHeight="1" x14ac:dyDescent="0.2">
      <c r="A175" s="20"/>
    </row>
    <row r="176" spans="1:1" ht="12.6" customHeight="1" x14ac:dyDescent="0.2">
      <c r="A176" s="20"/>
    </row>
    <row r="177" spans="1:28" ht="12.6" customHeight="1" x14ac:dyDescent="0.2">
      <c r="A177" s="20"/>
    </row>
    <row r="178" spans="1:28" ht="12.6" customHeight="1" x14ac:dyDescent="0.2">
      <c r="A178" s="20"/>
    </row>
    <row r="179" spans="1:28" ht="12.6" customHeight="1" x14ac:dyDescent="0.2">
      <c r="A179" s="20"/>
    </row>
    <row r="180" spans="1:28" ht="12.6" customHeight="1" x14ac:dyDescent="0.2">
      <c r="A180" s="20"/>
    </row>
    <row r="181" spans="1:28" ht="12.6" customHeight="1" x14ac:dyDescent="0.2">
      <c r="A181" s="20"/>
    </row>
    <row r="182" spans="1:28" ht="12.6" customHeight="1" x14ac:dyDescent="0.2">
      <c r="A182" s="20"/>
    </row>
    <row r="183" spans="1:28" ht="12.6" customHeight="1" x14ac:dyDescent="0.2">
      <c r="A183" s="20"/>
    </row>
    <row r="184" spans="1:28" ht="12.6" customHeight="1" x14ac:dyDescent="0.2">
      <c r="A184" s="20"/>
    </row>
    <row r="185" spans="1:28" ht="12.6" customHeight="1" x14ac:dyDescent="0.2">
      <c r="A185" s="20"/>
    </row>
    <row r="186" spans="1:28" ht="12.6" customHeight="1" x14ac:dyDescent="0.2">
      <c r="A186" s="20"/>
    </row>
    <row r="187" spans="1:28" ht="12.6" customHeight="1" x14ac:dyDescent="0.25">
      <c r="A187" s="20"/>
      <c r="X187" s="19"/>
      <c r="Y187" s="19"/>
      <c r="Z187" s="19"/>
      <c r="AA187" s="19"/>
      <c r="AB187" s="19"/>
    </row>
    <row r="188" spans="1:28" s="19" customFormat="1" ht="12.6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ht="12.6" customHeight="1" x14ac:dyDescent="0.2"/>
    <row r="190" spans="1:28" ht="12.6" customHeight="1" x14ac:dyDescent="0.2"/>
    <row r="191" spans="1:28" ht="12.6" customHeight="1" x14ac:dyDescent="0.2"/>
    <row r="192" spans="1:28" ht="12.6" customHeight="1" x14ac:dyDescent="0.2"/>
    <row r="193" spans="1:28" ht="12.6" customHeight="1" x14ac:dyDescent="0.2"/>
    <row r="194" spans="1:28" ht="12.6" customHeight="1" x14ac:dyDescent="0.2"/>
    <row r="195" spans="1:28" ht="12.6" customHeight="1" x14ac:dyDescent="0.2"/>
    <row r="196" spans="1:28" ht="12.6" customHeight="1" x14ac:dyDescent="0.2"/>
    <row r="197" spans="1:28" ht="12.6" customHeight="1" x14ac:dyDescent="0.2"/>
    <row r="198" spans="1:28" ht="12.6" customHeight="1" x14ac:dyDescent="0.2"/>
    <row r="199" spans="1:28" ht="12.6" customHeight="1" x14ac:dyDescent="0.2"/>
    <row r="200" spans="1:28" ht="12.6" customHeight="1" x14ac:dyDescent="0.2"/>
    <row r="201" spans="1:28" ht="12.6" customHeight="1" x14ac:dyDescent="0.2"/>
    <row r="202" spans="1:28" ht="12.6" customHeight="1" x14ac:dyDescent="0.2"/>
    <row r="204" spans="1:28" x14ac:dyDescent="0.2">
      <c r="X204" s="15"/>
      <c r="Y204" s="15"/>
      <c r="Z204" s="15"/>
      <c r="AA204" s="15"/>
      <c r="AB204" s="15"/>
    </row>
    <row r="205" spans="1:28" s="15" customForma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45" spans="14:23" ht="15.75" x14ac:dyDescent="0.25">
      <c r="N245" s="19"/>
      <c r="O245" s="19"/>
      <c r="P245" s="19"/>
      <c r="Q245" s="19"/>
      <c r="R245" s="19"/>
      <c r="S245" s="19"/>
      <c r="T245" s="19"/>
      <c r="U245" s="19"/>
      <c r="V245" s="19"/>
      <c r="W245" s="19"/>
    </row>
    <row r="262" spans="14:23" x14ac:dyDescent="0.2">
      <c r="N262" s="15"/>
      <c r="O262" s="15"/>
      <c r="P262" s="15"/>
      <c r="Q262" s="15"/>
      <c r="R262" s="15"/>
      <c r="S262" s="15"/>
      <c r="T262" s="15"/>
      <c r="U262" s="15"/>
      <c r="V262" s="15"/>
      <c r="W262" s="15"/>
    </row>
    <row r="281" spans="14:22" x14ac:dyDescent="0.2">
      <c r="N281" s="17"/>
      <c r="O281" s="17"/>
      <c r="P281" s="17"/>
      <c r="Q281" s="17"/>
      <c r="R281" s="17"/>
      <c r="S281" s="17"/>
      <c r="T281" s="17"/>
      <c r="U281" s="17"/>
      <c r="V281" s="17"/>
    </row>
    <row r="285" spans="14:22" x14ac:dyDescent="0.2">
      <c r="N285" s="15"/>
      <c r="O285" s="15"/>
      <c r="P285" s="15"/>
      <c r="Q285" s="15"/>
      <c r="R285" s="15"/>
      <c r="S285" s="15"/>
      <c r="T285" s="15"/>
      <c r="U285" s="15"/>
      <c r="V285" s="15"/>
    </row>
    <row r="288" spans="14:22" x14ac:dyDescent="0.2">
      <c r="N288" s="15"/>
      <c r="O288" s="15"/>
      <c r="P288" s="15"/>
      <c r="Q288" s="15"/>
      <c r="R288" s="15"/>
      <c r="S288" s="15"/>
      <c r="T288" s="15"/>
      <c r="U288" s="15"/>
      <c r="V288" s="15"/>
    </row>
    <row r="291" spans="14:22" x14ac:dyDescent="0.2">
      <c r="N291" s="17"/>
      <c r="O291" s="17"/>
      <c r="P291" s="17"/>
      <c r="Q291" s="17"/>
      <c r="R291" s="17"/>
      <c r="S291" s="17"/>
      <c r="T291" s="17"/>
      <c r="U291" s="17"/>
      <c r="V291" s="17"/>
    </row>
    <row r="297" spans="14:22" x14ac:dyDescent="0.2">
      <c r="N297" s="17"/>
      <c r="O297" s="17"/>
      <c r="P297" s="17"/>
      <c r="Q297" s="17"/>
      <c r="R297" s="17"/>
      <c r="S297" s="17"/>
      <c r="T297" s="17"/>
      <c r="U297" s="17"/>
      <c r="V297" s="17"/>
    </row>
    <row r="307" spans="14:22" ht="15.75" x14ac:dyDescent="0.25">
      <c r="N307" s="19"/>
      <c r="O307" s="19"/>
      <c r="P307" s="19"/>
      <c r="Q307" s="19"/>
      <c r="R307" s="19"/>
      <c r="S307" s="19"/>
      <c r="T307" s="19"/>
      <c r="U307" s="19"/>
      <c r="V307" s="19"/>
    </row>
    <row r="324" spans="14:22" x14ac:dyDescent="0.2">
      <c r="N324" s="15"/>
      <c r="O324" s="15"/>
      <c r="P324" s="15"/>
      <c r="Q324" s="15"/>
      <c r="R324" s="15"/>
      <c r="S324" s="15"/>
      <c r="T324" s="15"/>
      <c r="U324" s="15"/>
      <c r="V324" s="15"/>
    </row>
  </sheetData>
  <sheetProtection algorithmName="SHA-512" hashValue="w2Ps3EGyYNxog5wTJXSbN4cNGkS9pE93bFUhhqDdABFzy5cA0aZQcLV8oeSZo81GzfG+dqEiGorpA8ih17xlvA==" saltValue="K5XAopXeHk8vYRGxTP1qnA==" spinCount="100000" sheet="1" objects="1" scenarios="1"/>
  <phoneticPr fontId="0" type="noConversion"/>
  <dataValidations count="2">
    <dataValidation type="list" allowBlank="1" showInputMessage="1" showErrorMessage="1" sqref="F25 F13 J25 F37">
      <formula1>" ,ja,nee"</formula1>
    </dataValidation>
    <dataValidation type="list" allowBlank="1" showInputMessage="1" showErrorMessage="1" sqref="F12 F24 F36 J24">
      <formula1>"SOVSO,SO,VSO"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Header>&amp;L&amp;"Arial,Vet"&amp;A&amp;C&amp;"Arial,Vet"&amp;F&amp;R&amp;"Arial,Vet"&amp;D</oddHeader>
    <oddFooter>&amp;L&amp;"Arial,Vet"PO-Raad&amp;R&amp;"Arial,Vet"&amp;P</oddFoot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pageSetUpPr fitToPage="1"/>
  </sheetPr>
  <dimension ref="A1:L45"/>
  <sheetViews>
    <sheetView zoomScale="85" zoomScaleNormal="85" zoomScaleSheetLayoutView="85" workbookViewId="0"/>
  </sheetViews>
  <sheetFormatPr defaultColWidth="9.140625" defaultRowHeight="12.75" x14ac:dyDescent="0.2"/>
  <cols>
    <col min="1" max="1" width="43" style="48" customWidth="1"/>
    <col min="2" max="2" width="14.42578125" style="48" customWidth="1"/>
    <col min="3" max="7" width="14.85546875" style="48" customWidth="1"/>
    <col min="8" max="12" width="14.28515625" style="48" customWidth="1"/>
    <col min="13" max="16384" width="9.140625" style="48"/>
  </cols>
  <sheetData>
    <row r="1" spans="1:12" ht="12.75" customHeight="1" x14ac:dyDescent="0.2">
      <c r="B1" s="48" t="s">
        <v>107</v>
      </c>
      <c r="C1" s="48" t="s">
        <v>31</v>
      </c>
      <c r="D1" s="48" t="s">
        <v>32</v>
      </c>
      <c r="E1" s="48" t="s">
        <v>33</v>
      </c>
      <c r="F1" s="48" t="s">
        <v>100</v>
      </c>
    </row>
    <row r="2" spans="1:12" ht="12.75" customHeight="1" x14ac:dyDescent="0.2">
      <c r="A2" s="48" t="s">
        <v>8</v>
      </c>
      <c r="B2" s="48">
        <v>2018</v>
      </c>
      <c r="C2" s="148">
        <v>2019</v>
      </c>
      <c r="D2" s="148">
        <v>2020</v>
      </c>
      <c r="E2" s="148">
        <v>2021</v>
      </c>
      <c r="F2" s="148">
        <f t="shared" ref="F2" si="0">E2+1</f>
        <v>2022</v>
      </c>
      <c r="H2" s="80"/>
      <c r="I2" s="80"/>
      <c r="J2" s="80"/>
      <c r="K2" s="80"/>
      <c r="L2" s="80"/>
    </row>
    <row r="3" spans="1:12" ht="12.75" customHeight="1" x14ac:dyDescent="0.2">
      <c r="A3" s="48" t="s">
        <v>9</v>
      </c>
      <c r="B3" s="48">
        <v>2017</v>
      </c>
      <c r="C3" s="48">
        <v>2018</v>
      </c>
      <c r="D3" s="48">
        <v>2019</v>
      </c>
      <c r="E3" s="48">
        <v>2020</v>
      </c>
      <c r="F3" s="48">
        <f t="shared" ref="F3" si="1">E3+1</f>
        <v>2021</v>
      </c>
    </row>
    <row r="4" spans="1:12" ht="12.75" customHeight="1" x14ac:dyDescent="0.2"/>
    <row r="5" spans="1:12" ht="12.75" hidden="1" customHeight="1" x14ac:dyDescent="0.2">
      <c r="A5" s="2" t="s">
        <v>12</v>
      </c>
      <c r="B5" s="134">
        <v>20268.93</v>
      </c>
      <c r="D5" s="2"/>
      <c r="E5" s="121"/>
      <c r="F5" s="122"/>
      <c r="H5" s="125"/>
      <c r="I5" s="125"/>
      <c r="J5" s="125"/>
      <c r="K5" s="125"/>
      <c r="L5" s="125"/>
    </row>
    <row r="6" spans="1:12" ht="12.75" hidden="1" customHeight="1" x14ac:dyDescent="0.2">
      <c r="A6" s="2" t="s">
        <v>13</v>
      </c>
      <c r="B6" s="134">
        <v>38004.86</v>
      </c>
      <c r="D6" s="2"/>
      <c r="E6" s="123"/>
      <c r="F6" s="122"/>
      <c r="H6" s="125"/>
      <c r="I6" s="125"/>
      <c r="J6" s="125"/>
      <c r="K6" s="125"/>
      <c r="L6" s="125"/>
    </row>
    <row r="7" spans="1:12" hidden="1" x14ac:dyDescent="0.2"/>
    <row r="8" spans="1:12" hidden="1" x14ac:dyDescent="0.2">
      <c r="A8" s="48" t="s">
        <v>6</v>
      </c>
      <c r="B8" s="124">
        <v>99</v>
      </c>
      <c r="C8" s="48" t="s">
        <v>37</v>
      </c>
      <c r="D8" s="135"/>
      <c r="E8" s="135"/>
      <c r="F8" s="135"/>
      <c r="H8" s="135"/>
    </row>
    <row r="9" spans="1:12" hidden="1" x14ac:dyDescent="0.2">
      <c r="A9" s="48" t="s">
        <v>7</v>
      </c>
      <c r="B9" s="125">
        <f>B5</f>
        <v>20268.93</v>
      </c>
    </row>
    <row r="10" spans="1:12" hidden="1" x14ac:dyDescent="0.2">
      <c r="A10" s="48" t="s">
        <v>10</v>
      </c>
      <c r="B10" s="125">
        <f>+B6</f>
        <v>38004.86</v>
      </c>
    </row>
    <row r="11" spans="1:12" hidden="1" x14ac:dyDescent="0.2"/>
    <row r="12" spans="1:12" x14ac:dyDescent="0.2">
      <c r="A12" s="126" t="s">
        <v>52</v>
      </c>
      <c r="B12" s="126"/>
      <c r="C12" s="126"/>
      <c r="D12" s="126"/>
      <c r="E12" s="1"/>
    </row>
    <row r="13" spans="1:12" x14ac:dyDescent="0.2">
      <c r="A13" s="115" t="s">
        <v>53</v>
      </c>
      <c r="B13" s="116">
        <f>+B14+B17</f>
        <v>93509.97</v>
      </c>
      <c r="C13" s="150">
        <f>C14+C17</f>
        <v>94361.44</v>
      </c>
      <c r="D13" s="150">
        <f>D14+D17</f>
        <v>94361.44</v>
      </c>
      <c r="E13" s="62"/>
    </row>
    <row r="14" spans="1:12" x14ac:dyDescent="0.2">
      <c r="A14" s="115" t="s">
        <v>54</v>
      </c>
      <c r="B14" s="117">
        <v>90720.97</v>
      </c>
      <c r="C14" s="117">
        <v>91547.44</v>
      </c>
      <c r="D14" s="117">
        <v>91547.44</v>
      </c>
      <c r="F14" s="62"/>
    </row>
    <row r="15" spans="1:12" x14ac:dyDescent="0.2">
      <c r="A15" s="115" t="s">
        <v>55</v>
      </c>
      <c r="B15" s="117">
        <v>72532.25</v>
      </c>
      <c r="C15" s="118">
        <v>73230.009999999995</v>
      </c>
      <c r="D15" s="118">
        <v>73230.009999999995</v>
      </c>
      <c r="E15" s="87"/>
    </row>
    <row r="16" spans="1:12" x14ac:dyDescent="0.2">
      <c r="A16" s="115" t="s">
        <v>56</v>
      </c>
      <c r="B16" s="116">
        <f>+B14-B15</f>
        <v>18188.72</v>
      </c>
      <c r="C16" s="116">
        <f>+C14-C15</f>
        <v>18317.430000000008</v>
      </c>
      <c r="D16" s="116">
        <f>+D14-D15</f>
        <v>18317.430000000008</v>
      </c>
      <c r="E16" s="150"/>
      <c r="F16" s="149"/>
    </row>
    <row r="17" spans="1:6" x14ac:dyDescent="0.2">
      <c r="A17" s="115" t="s">
        <v>57</v>
      </c>
      <c r="B17" s="117">
        <v>2789</v>
      </c>
      <c r="C17" s="151">
        <v>2814</v>
      </c>
      <c r="D17" s="151">
        <v>2814</v>
      </c>
      <c r="E17" s="136"/>
    </row>
    <row r="18" spans="1:6" x14ac:dyDescent="0.2">
      <c r="A18" s="115" t="s">
        <v>99</v>
      </c>
      <c r="B18" s="118">
        <f>B16+B17</f>
        <v>20977.72</v>
      </c>
      <c r="C18" s="118">
        <f>C16+C17</f>
        <v>21131.430000000008</v>
      </c>
      <c r="D18" s="118">
        <f>D16+D17</f>
        <v>21131.430000000008</v>
      </c>
      <c r="E18" s="136"/>
    </row>
    <row r="19" spans="1:6" x14ac:dyDescent="0.2">
      <c r="A19" s="115" t="s">
        <v>58</v>
      </c>
      <c r="B19" s="117">
        <v>41371.279999999999</v>
      </c>
      <c r="C19" s="117">
        <v>41748.17</v>
      </c>
      <c r="D19" s="117">
        <v>41748.17</v>
      </c>
      <c r="E19" s="136"/>
    </row>
    <row r="20" spans="1:6" x14ac:dyDescent="0.2">
      <c r="A20" s="115" t="s">
        <v>59</v>
      </c>
      <c r="B20" s="117">
        <v>25225.43</v>
      </c>
      <c r="C20" s="118">
        <v>25448.05</v>
      </c>
      <c r="D20" s="118">
        <v>25448.05</v>
      </c>
      <c r="E20" s="136"/>
    </row>
    <row r="21" spans="1:6" x14ac:dyDescent="0.2">
      <c r="A21" s="115" t="s">
        <v>60</v>
      </c>
      <c r="B21" s="117">
        <v>1142.68</v>
      </c>
      <c r="C21" s="118">
        <v>1152.76</v>
      </c>
      <c r="D21" s="118">
        <v>1152.76</v>
      </c>
      <c r="E21" s="136"/>
      <c r="F21" s="87"/>
    </row>
    <row r="22" spans="1:6" x14ac:dyDescent="0.2">
      <c r="A22" s="119" t="s">
        <v>61</v>
      </c>
      <c r="B22" s="117">
        <v>674.02</v>
      </c>
      <c r="C22" s="118">
        <v>727.83</v>
      </c>
      <c r="D22" s="118">
        <v>727.83</v>
      </c>
      <c r="E22" s="137"/>
    </row>
    <row r="23" spans="1:6" x14ac:dyDescent="0.2">
      <c r="A23" s="115" t="s">
        <v>62</v>
      </c>
      <c r="B23" s="120">
        <v>41.4</v>
      </c>
      <c r="C23" s="152">
        <v>41.45</v>
      </c>
      <c r="D23" s="152">
        <v>41.45</v>
      </c>
      <c r="E23" s="136"/>
    </row>
    <row r="24" spans="1:6" x14ac:dyDescent="0.2">
      <c r="B24" s="63"/>
      <c r="C24" s="138"/>
      <c r="D24" s="136"/>
      <c r="E24" s="136"/>
    </row>
    <row r="25" spans="1:6" x14ac:dyDescent="0.2">
      <c r="A25" s="126" t="s">
        <v>116</v>
      </c>
      <c r="B25" s="127"/>
      <c r="C25" s="128"/>
      <c r="D25" s="128"/>
      <c r="E25" s="128"/>
    </row>
    <row r="26" spans="1:6" x14ac:dyDescent="0.2">
      <c r="A26" s="115" t="s">
        <v>63</v>
      </c>
      <c r="B26" s="127" t="s">
        <v>64</v>
      </c>
      <c r="C26" s="128" t="s">
        <v>46</v>
      </c>
      <c r="D26" s="128" t="s">
        <v>65</v>
      </c>
      <c r="E26" s="128" t="s">
        <v>66</v>
      </c>
    </row>
    <row r="27" spans="1:6" x14ac:dyDescent="0.2">
      <c r="A27" s="115" t="s">
        <v>67</v>
      </c>
      <c r="B27" s="140">
        <f>C18</f>
        <v>21131.430000000008</v>
      </c>
      <c r="C27" s="140">
        <f>B27</f>
        <v>21131.430000000008</v>
      </c>
      <c r="D27" s="140">
        <f>B28</f>
        <v>39448.860000000015</v>
      </c>
      <c r="E27" s="140">
        <f>B28</f>
        <v>39448.860000000015</v>
      </c>
    </row>
    <row r="28" spans="1:6" x14ac:dyDescent="0.2">
      <c r="A28" s="115" t="s">
        <v>68</v>
      </c>
      <c r="B28" s="140">
        <f>C18+C16</f>
        <v>39448.860000000015</v>
      </c>
      <c r="C28" s="140">
        <f>C27+2*C16</f>
        <v>57766.290000000023</v>
      </c>
      <c r="D28" s="140">
        <f>B28</f>
        <v>39448.860000000015</v>
      </c>
      <c r="E28" s="140">
        <f>C28</f>
        <v>57766.290000000023</v>
      </c>
    </row>
    <row r="29" spans="1:6" x14ac:dyDescent="0.2">
      <c r="B29" s="63"/>
      <c r="C29" s="138"/>
      <c r="D29" s="136"/>
      <c r="E29" s="136"/>
      <c r="F29" s="137"/>
    </row>
    <row r="30" spans="1:6" x14ac:dyDescent="0.2">
      <c r="B30" s="63"/>
      <c r="C30" s="138"/>
      <c r="D30" s="136"/>
      <c r="E30" s="136"/>
    </row>
    <row r="31" spans="1:6" x14ac:dyDescent="0.2">
      <c r="B31" s="88"/>
      <c r="C31" s="139"/>
      <c r="D31" s="136"/>
      <c r="E31" s="136"/>
    </row>
    <row r="32" spans="1:6" x14ac:dyDescent="0.2">
      <c r="B32" s="87"/>
      <c r="C32" s="87"/>
      <c r="D32" s="136"/>
      <c r="E32" s="136"/>
    </row>
    <row r="33" spans="2:5" x14ac:dyDescent="0.2">
      <c r="B33" s="63"/>
      <c r="C33" s="138"/>
      <c r="D33" s="136"/>
      <c r="E33" s="136"/>
    </row>
    <row r="34" spans="2:5" x14ac:dyDescent="0.2">
      <c r="B34" s="63"/>
      <c r="C34" s="138"/>
      <c r="D34" s="136"/>
      <c r="E34" s="136"/>
    </row>
    <row r="35" spans="2:5" x14ac:dyDescent="0.2">
      <c r="B35" s="63"/>
      <c r="C35" s="138"/>
      <c r="D35" s="136"/>
      <c r="E35" s="136"/>
    </row>
    <row r="36" spans="2:5" x14ac:dyDescent="0.2">
      <c r="B36" s="63"/>
      <c r="C36" s="138"/>
      <c r="D36" s="136"/>
      <c r="E36" s="136"/>
    </row>
    <row r="37" spans="2:5" x14ac:dyDescent="0.2">
      <c r="B37" s="63"/>
      <c r="C37" s="138"/>
      <c r="D37" s="136"/>
      <c r="E37" s="136"/>
    </row>
    <row r="38" spans="2:5" x14ac:dyDescent="0.2">
      <c r="B38" s="63"/>
      <c r="C38" s="138"/>
      <c r="D38" s="136"/>
      <c r="E38" s="136"/>
    </row>
    <row r="39" spans="2:5" x14ac:dyDescent="0.2">
      <c r="B39" s="63"/>
      <c r="C39" s="138"/>
      <c r="D39" s="136"/>
      <c r="E39" s="136"/>
    </row>
    <row r="40" spans="2:5" x14ac:dyDescent="0.2">
      <c r="B40" s="63"/>
      <c r="C40" s="138"/>
      <c r="D40" s="136"/>
      <c r="E40" s="136"/>
    </row>
    <row r="41" spans="2:5" x14ac:dyDescent="0.2">
      <c r="B41" s="63"/>
      <c r="C41" s="138"/>
      <c r="D41" s="136"/>
      <c r="E41" s="136"/>
    </row>
    <row r="42" spans="2:5" x14ac:dyDescent="0.2">
      <c r="B42" s="63"/>
      <c r="C42" s="138"/>
      <c r="D42" s="136"/>
      <c r="E42" s="136"/>
    </row>
    <row r="43" spans="2:5" x14ac:dyDescent="0.2">
      <c r="B43" s="63"/>
      <c r="C43" s="138"/>
      <c r="D43" s="136"/>
      <c r="E43" s="136"/>
    </row>
    <row r="44" spans="2:5" x14ac:dyDescent="0.2">
      <c r="B44" s="63"/>
      <c r="C44" s="138"/>
      <c r="D44" s="136"/>
      <c r="E44" s="136"/>
    </row>
    <row r="45" spans="2:5" x14ac:dyDescent="0.2">
      <c r="B45" s="63"/>
      <c r="C45" s="138"/>
      <c r="D45" s="136"/>
      <c r="E45" s="136"/>
    </row>
  </sheetData>
  <sheetProtection algorithmName="SHA-512" hashValue="l7BPqLqecoVxamw9SkwWCR7knGnUuX2wNWsSiPOfIGPYpcdVl9CIkK3SIdJrNH1qmFuJvck+koom8/vY1BqnGg==" saltValue="n0m9Q8Typ3p6UEmP6/7q9g==" spinCount="100000" sheet="1" objects="1" scenarios="1"/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&amp;L&amp;"Arial,Vet"&amp;A&amp;C&amp;"Arial,Vet"&amp;F&amp;R&amp;"Arial,Vet"&amp;D</oddHeader>
    <oddFooter>&amp;L&amp;"Arial,Vet"PO-Raad&amp;R&amp;"Arial,Vet"&amp;P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toelichting</vt:lpstr>
      <vt:lpstr>data leerlingen</vt:lpstr>
      <vt:lpstr>tab</vt:lpstr>
      <vt:lpstr>'data leerlingen'!Afdrukbereik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fusie basisscholen</dc:title>
  <dc:creator>keizer</dc:creator>
  <cp:lastModifiedBy>B Keizer</cp:lastModifiedBy>
  <cp:lastPrinted>2017-07-14T14:00:03Z</cp:lastPrinted>
  <dcterms:created xsi:type="dcterms:W3CDTF">2000-03-25T21:08:55Z</dcterms:created>
  <dcterms:modified xsi:type="dcterms:W3CDTF">2020-02-27T22:50:49Z</dcterms:modified>
</cp:coreProperties>
</file>