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po\"/>
    </mc:Choice>
  </mc:AlternateContent>
  <bookViews>
    <workbookView xWindow="0" yWindow="0" windowWidth="19200" windowHeight="11205" activeTab="3"/>
  </bookViews>
  <sheets>
    <sheet name="info" sheetId="8" r:id="rId1"/>
    <sheet name="2018" sheetId="9" r:id="rId2"/>
    <sheet name="2019" sheetId="10" r:id="rId3"/>
    <sheet name="2020" sheetId="11" r:id="rId4"/>
    <sheet name="tab" sheetId="2" r:id="rId5"/>
  </sheets>
  <definedNames>
    <definedName name="_xlnm.Print_Area" localSheetId="1">'2018'!$B$2:$Z$215</definedName>
    <definedName name="_xlnm.Print_Area" localSheetId="2">'2019'!$B$2:$Z$215</definedName>
    <definedName name="_xlnm.Print_Area" localSheetId="3">'2020'!$B$2:$Z$215</definedName>
    <definedName name="_xlnm.Print_Area" localSheetId="0">info!$B$1:$L$26</definedName>
    <definedName name="_xlnm.Print_Area" localSheetId="4">tab!$A$1:$I$83</definedName>
    <definedName name="maxschaalnieuw">tab!$E$47:$G$85</definedName>
    <definedName name="maxschaaloud">tab!$A$47:$D$85</definedName>
  </definedNames>
  <calcPr calcId="152511"/>
</workbook>
</file>

<file path=xl/calcChain.xml><?xml version="1.0" encoding="utf-8"?>
<calcChain xmlns="http://schemas.openxmlformats.org/spreadsheetml/2006/main">
  <c r="J212" i="11" l="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K13" i="8" l="1"/>
  <c r="K18" i="9" l="1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K19" i="11" l="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18" i="11"/>
  <c r="C5" i="11"/>
  <c r="X212" i="11" l="1"/>
  <c r="U212" i="11"/>
  <c r="T212" i="11"/>
  <c r="S212" i="11"/>
  <c r="V212" i="11" s="1"/>
  <c r="P212" i="11"/>
  <c r="O212" i="11"/>
  <c r="N212" i="11"/>
  <c r="Q212" i="11" s="1"/>
  <c r="L212" i="11"/>
  <c r="X211" i="11"/>
  <c r="U211" i="11"/>
  <c r="T211" i="11"/>
  <c r="S211" i="11"/>
  <c r="V211" i="11" s="1"/>
  <c r="P211" i="11"/>
  <c r="O211" i="11"/>
  <c r="N211" i="11"/>
  <c r="Q211" i="11" s="1"/>
  <c r="L211" i="11"/>
  <c r="X210" i="11"/>
  <c r="U210" i="11"/>
  <c r="T210" i="11"/>
  <c r="S210" i="11"/>
  <c r="V210" i="11" s="1"/>
  <c r="P210" i="11"/>
  <c r="O210" i="11"/>
  <c r="N210" i="11"/>
  <c r="Q210" i="11" s="1"/>
  <c r="L210" i="11"/>
  <c r="X209" i="11"/>
  <c r="U209" i="11"/>
  <c r="T209" i="11"/>
  <c r="S209" i="11"/>
  <c r="V209" i="11" s="1"/>
  <c r="P209" i="11"/>
  <c r="O209" i="11"/>
  <c r="N209" i="11"/>
  <c r="Q209" i="11" s="1"/>
  <c r="L209" i="11"/>
  <c r="X208" i="11"/>
  <c r="U208" i="11"/>
  <c r="T208" i="11"/>
  <c r="S208" i="11"/>
  <c r="V208" i="11" s="1"/>
  <c r="P208" i="11"/>
  <c r="O208" i="11"/>
  <c r="N208" i="11"/>
  <c r="Q208" i="11" s="1"/>
  <c r="L208" i="11"/>
  <c r="X207" i="11"/>
  <c r="U207" i="11"/>
  <c r="T207" i="11"/>
  <c r="S207" i="11"/>
  <c r="V207" i="11" s="1"/>
  <c r="P207" i="11"/>
  <c r="O207" i="11"/>
  <c r="N207" i="11"/>
  <c r="Q207" i="11" s="1"/>
  <c r="L207" i="11"/>
  <c r="X206" i="11"/>
  <c r="U206" i="11"/>
  <c r="T206" i="11"/>
  <c r="S206" i="11"/>
  <c r="V206" i="11" s="1"/>
  <c r="P206" i="11"/>
  <c r="O206" i="11"/>
  <c r="N206" i="11"/>
  <c r="Q206" i="11" s="1"/>
  <c r="L206" i="11"/>
  <c r="X205" i="11"/>
  <c r="U205" i="11"/>
  <c r="T205" i="11"/>
  <c r="S205" i="11"/>
  <c r="V205" i="11" s="1"/>
  <c r="P205" i="11"/>
  <c r="O205" i="11"/>
  <c r="N205" i="11"/>
  <c r="Q205" i="11" s="1"/>
  <c r="L205" i="11"/>
  <c r="X204" i="11"/>
  <c r="U204" i="11"/>
  <c r="T204" i="11"/>
  <c r="S204" i="11"/>
  <c r="V204" i="11" s="1"/>
  <c r="P204" i="11"/>
  <c r="O204" i="11"/>
  <c r="N204" i="11"/>
  <c r="Q204" i="11" s="1"/>
  <c r="L204" i="11"/>
  <c r="X203" i="11"/>
  <c r="U203" i="11"/>
  <c r="T203" i="11"/>
  <c r="S203" i="11"/>
  <c r="V203" i="11" s="1"/>
  <c r="P203" i="11"/>
  <c r="O203" i="11"/>
  <c r="N203" i="11"/>
  <c r="Q203" i="11" s="1"/>
  <c r="L203" i="11"/>
  <c r="X202" i="11"/>
  <c r="U202" i="11"/>
  <c r="T202" i="11"/>
  <c r="S202" i="11"/>
  <c r="V202" i="11" s="1"/>
  <c r="P202" i="11"/>
  <c r="O202" i="11"/>
  <c r="N202" i="11"/>
  <c r="Q202" i="11" s="1"/>
  <c r="L202" i="11"/>
  <c r="X201" i="11"/>
  <c r="U201" i="11"/>
  <c r="T201" i="11"/>
  <c r="S201" i="11"/>
  <c r="V201" i="11" s="1"/>
  <c r="P201" i="11"/>
  <c r="O201" i="11"/>
  <c r="N201" i="11"/>
  <c r="Q201" i="11" s="1"/>
  <c r="L201" i="11"/>
  <c r="X200" i="11"/>
  <c r="U200" i="11"/>
  <c r="T200" i="11"/>
  <c r="S200" i="11"/>
  <c r="V200" i="11" s="1"/>
  <c r="P200" i="11"/>
  <c r="O200" i="11"/>
  <c r="N200" i="11"/>
  <c r="Q200" i="11" s="1"/>
  <c r="L200" i="11"/>
  <c r="X199" i="11"/>
  <c r="U199" i="11"/>
  <c r="T199" i="11"/>
  <c r="S199" i="11"/>
  <c r="V199" i="11" s="1"/>
  <c r="P199" i="11"/>
  <c r="O199" i="11"/>
  <c r="N199" i="11"/>
  <c r="Q199" i="11" s="1"/>
  <c r="L199" i="11"/>
  <c r="X198" i="11"/>
  <c r="U198" i="11"/>
  <c r="T198" i="11"/>
  <c r="S198" i="11"/>
  <c r="V198" i="11" s="1"/>
  <c r="P198" i="11"/>
  <c r="O198" i="11"/>
  <c r="N198" i="11"/>
  <c r="Q198" i="11" s="1"/>
  <c r="L198" i="11"/>
  <c r="X197" i="11"/>
  <c r="U197" i="11"/>
  <c r="T197" i="11"/>
  <c r="S197" i="11"/>
  <c r="V197" i="11" s="1"/>
  <c r="P197" i="11"/>
  <c r="O197" i="11"/>
  <c r="N197" i="11"/>
  <c r="Q197" i="11" s="1"/>
  <c r="L197" i="11"/>
  <c r="X196" i="11"/>
  <c r="U196" i="11"/>
  <c r="T196" i="11"/>
  <c r="S196" i="11"/>
  <c r="V196" i="11" s="1"/>
  <c r="P196" i="11"/>
  <c r="O196" i="11"/>
  <c r="N196" i="11"/>
  <c r="Q196" i="11" s="1"/>
  <c r="L196" i="11"/>
  <c r="X195" i="11"/>
  <c r="U195" i="11"/>
  <c r="T195" i="11"/>
  <c r="S195" i="11"/>
  <c r="V195" i="11" s="1"/>
  <c r="P195" i="11"/>
  <c r="O195" i="11"/>
  <c r="N195" i="11"/>
  <c r="Q195" i="11" s="1"/>
  <c r="L195" i="11"/>
  <c r="X194" i="11"/>
  <c r="U194" i="11"/>
  <c r="T194" i="11"/>
  <c r="S194" i="11"/>
  <c r="V194" i="11" s="1"/>
  <c r="P194" i="11"/>
  <c r="O194" i="11"/>
  <c r="N194" i="11"/>
  <c r="Q194" i="11" s="1"/>
  <c r="L194" i="11"/>
  <c r="X193" i="11"/>
  <c r="U193" i="11"/>
  <c r="T193" i="11"/>
  <c r="S193" i="11"/>
  <c r="V193" i="11" s="1"/>
  <c r="P193" i="11"/>
  <c r="O193" i="11"/>
  <c r="N193" i="11"/>
  <c r="Q193" i="11" s="1"/>
  <c r="L193" i="11"/>
  <c r="X192" i="11"/>
  <c r="U192" i="11"/>
  <c r="T192" i="11"/>
  <c r="S192" i="11"/>
  <c r="V192" i="11" s="1"/>
  <c r="P192" i="11"/>
  <c r="O192" i="11"/>
  <c r="N192" i="11"/>
  <c r="Q192" i="11" s="1"/>
  <c r="L192" i="11"/>
  <c r="X191" i="11"/>
  <c r="U191" i="11"/>
  <c r="T191" i="11"/>
  <c r="S191" i="11"/>
  <c r="V191" i="11" s="1"/>
  <c r="P191" i="11"/>
  <c r="O191" i="11"/>
  <c r="N191" i="11"/>
  <c r="Q191" i="11" s="1"/>
  <c r="L191" i="11"/>
  <c r="X190" i="11"/>
  <c r="U190" i="11"/>
  <c r="T190" i="11"/>
  <c r="S190" i="11"/>
  <c r="V190" i="11" s="1"/>
  <c r="P190" i="11"/>
  <c r="O190" i="11"/>
  <c r="N190" i="11"/>
  <c r="Q190" i="11" s="1"/>
  <c r="L190" i="11"/>
  <c r="X189" i="11"/>
  <c r="U189" i="11"/>
  <c r="T189" i="11"/>
  <c r="S189" i="11"/>
  <c r="V189" i="11" s="1"/>
  <c r="P189" i="11"/>
  <c r="O189" i="11"/>
  <c r="N189" i="11"/>
  <c r="Q189" i="11" s="1"/>
  <c r="L189" i="11"/>
  <c r="X188" i="11"/>
  <c r="U188" i="11"/>
  <c r="T188" i="11"/>
  <c r="S188" i="11"/>
  <c r="V188" i="11" s="1"/>
  <c r="P188" i="11"/>
  <c r="O188" i="11"/>
  <c r="N188" i="11"/>
  <c r="Q188" i="11" s="1"/>
  <c r="L188" i="11"/>
  <c r="X187" i="11"/>
  <c r="U187" i="11"/>
  <c r="T187" i="11"/>
  <c r="S187" i="11"/>
  <c r="V187" i="11" s="1"/>
  <c r="P187" i="11"/>
  <c r="O187" i="11"/>
  <c r="N187" i="11"/>
  <c r="Q187" i="11" s="1"/>
  <c r="L187" i="11"/>
  <c r="X186" i="11"/>
  <c r="U186" i="11"/>
  <c r="T186" i="11"/>
  <c r="S186" i="11"/>
  <c r="V186" i="11" s="1"/>
  <c r="P186" i="11"/>
  <c r="O186" i="11"/>
  <c r="N186" i="11"/>
  <c r="Q186" i="11" s="1"/>
  <c r="L186" i="11"/>
  <c r="X185" i="11"/>
  <c r="U185" i="11"/>
  <c r="T185" i="11"/>
  <c r="S185" i="11"/>
  <c r="V185" i="11" s="1"/>
  <c r="P185" i="11"/>
  <c r="O185" i="11"/>
  <c r="N185" i="11"/>
  <c r="Q185" i="11" s="1"/>
  <c r="L185" i="11"/>
  <c r="X184" i="11"/>
  <c r="U184" i="11"/>
  <c r="T184" i="11"/>
  <c r="S184" i="11"/>
  <c r="V184" i="11" s="1"/>
  <c r="P184" i="11"/>
  <c r="O184" i="11"/>
  <c r="N184" i="11"/>
  <c r="Q184" i="11" s="1"/>
  <c r="L184" i="11"/>
  <c r="X183" i="11"/>
  <c r="U183" i="11"/>
  <c r="T183" i="11"/>
  <c r="S183" i="11"/>
  <c r="V183" i="11" s="1"/>
  <c r="P183" i="11"/>
  <c r="O183" i="11"/>
  <c r="N183" i="11"/>
  <c r="Q183" i="11" s="1"/>
  <c r="L183" i="11"/>
  <c r="X182" i="11"/>
  <c r="U182" i="11"/>
  <c r="T182" i="11"/>
  <c r="S182" i="11"/>
  <c r="V182" i="11" s="1"/>
  <c r="P182" i="11"/>
  <c r="O182" i="11"/>
  <c r="N182" i="11"/>
  <c r="Q182" i="11" s="1"/>
  <c r="L182" i="11"/>
  <c r="X181" i="11"/>
  <c r="U181" i="11"/>
  <c r="T181" i="11"/>
  <c r="S181" i="11"/>
  <c r="V181" i="11" s="1"/>
  <c r="P181" i="11"/>
  <c r="O181" i="11"/>
  <c r="N181" i="11"/>
  <c r="Q181" i="11" s="1"/>
  <c r="L181" i="11"/>
  <c r="X180" i="11"/>
  <c r="U180" i="11"/>
  <c r="T180" i="11"/>
  <c r="S180" i="11"/>
  <c r="V180" i="11" s="1"/>
  <c r="P180" i="11"/>
  <c r="O180" i="11"/>
  <c r="N180" i="11"/>
  <c r="Q180" i="11" s="1"/>
  <c r="L180" i="11"/>
  <c r="X179" i="11"/>
  <c r="U179" i="11"/>
  <c r="T179" i="11"/>
  <c r="S179" i="11"/>
  <c r="V179" i="11" s="1"/>
  <c r="P179" i="11"/>
  <c r="O179" i="11"/>
  <c r="N179" i="11"/>
  <c r="Q179" i="11" s="1"/>
  <c r="L179" i="11"/>
  <c r="X178" i="11"/>
  <c r="U178" i="11"/>
  <c r="T178" i="11"/>
  <c r="S178" i="11"/>
  <c r="V178" i="11" s="1"/>
  <c r="P178" i="11"/>
  <c r="O178" i="11"/>
  <c r="N178" i="11"/>
  <c r="Q178" i="11" s="1"/>
  <c r="L178" i="11"/>
  <c r="X177" i="11"/>
  <c r="U177" i="11"/>
  <c r="T177" i="11"/>
  <c r="S177" i="11"/>
  <c r="V177" i="11" s="1"/>
  <c r="P177" i="11"/>
  <c r="O177" i="11"/>
  <c r="N177" i="11"/>
  <c r="Q177" i="11" s="1"/>
  <c r="L177" i="11"/>
  <c r="X176" i="11"/>
  <c r="U176" i="11"/>
  <c r="T176" i="11"/>
  <c r="S176" i="11"/>
  <c r="V176" i="11" s="1"/>
  <c r="P176" i="11"/>
  <c r="O176" i="11"/>
  <c r="N176" i="11"/>
  <c r="Q176" i="11" s="1"/>
  <c r="L176" i="11"/>
  <c r="X175" i="11"/>
  <c r="U175" i="11"/>
  <c r="T175" i="11"/>
  <c r="S175" i="11"/>
  <c r="V175" i="11" s="1"/>
  <c r="P175" i="11"/>
  <c r="O175" i="11"/>
  <c r="N175" i="11"/>
  <c r="Q175" i="11" s="1"/>
  <c r="L175" i="11"/>
  <c r="X174" i="11"/>
  <c r="U174" i="11"/>
  <c r="T174" i="11"/>
  <c r="S174" i="11"/>
  <c r="V174" i="11" s="1"/>
  <c r="P174" i="11"/>
  <c r="O174" i="11"/>
  <c r="N174" i="11"/>
  <c r="Q174" i="11" s="1"/>
  <c r="L174" i="11"/>
  <c r="X173" i="11"/>
  <c r="U173" i="11"/>
  <c r="T173" i="11"/>
  <c r="S173" i="11"/>
  <c r="V173" i="11" s="1"/>
  <c r="P173" i="11"/>
  <c r="O173" i="11"/>
  <c r="N173" i="11"/>
  <c r="Q173" i="11" s="1"/>
  <c r="L173" i="11"/>
  <c r="X172" i="11"/>
  <c r="U172" i="11"/>
  <c r="T172" i="11"/>
  <c r="S172" i="11"/>
  <c r="V172" i="11" s="1"/>
  <c r="P172" i="11"/>
  <c r="O172" i="11"/>
  <c r="N172" i="11"/>
  <c r="Q172" i="11" s="1"/>
  <c r="L172" i="11"/>
  <c r="X171" i="11"/>
  <c r="U171" i="11"/>
  <c r="T171" i="11"/>
  <c r="S171" i="11"/>
  <c r="V171" i="11" s="1"/>
  <c r="P171" i="11"/>
  <c r="O171" i="11"/>
  <c r="N171" i="11"/>
  <c r="Q171" i="11" s="1"/>
  <c r="L171" i="11"/>
  <c r="X170" i="11"/>
  <c r="U170" i="11"/>
  <c r="T170" i="11"/>
  <c r="S170" i="11"/>
  <c r="V170" i="11" s="1"/>
  <c r="P170" i="11"/>
  <c r="O170" i="11"/>
  <c r="N170" i="11"/>
  <c r="Q170" i="11" s="1"/>
  <c r="L170" i="11"/>
  <c r="X169" i="11"/>
  <c r="U169" i="11"/>
  <c r="T169" i="11"/>
  <c r="S169" i="11"/>
  <c r="V169" i="11" s="1"/>
  <c r="P169" i="11"/>
  <c r="O169" i="11"/>
  <c r="N169" i="11"/>
  <c r="Q169" i="11" s="1"/>
  <c r="L169" i="11"/>
  <c r="X168" i="11"/>
  <c r="U168" i="11"/>
  <c r="T168" i="11"/>
  <c r="S168" i="11"/>
  <c r="V168" i="11" s="1"/>
  <c r="P168" i="11"/>
  <c r="O168" i="11"/>
  <c r="N168" i="11"/>
  <c r="Q168" i="11" s="1"/>
  <c r="L168" i="11"/>
  <c r="X167" i="11"/>
  <c r="U167" i="11"/>
  <c r="T167" i="11"/>
  <c r="S167" i="11"/>
  <c r="V167" i="11" s="1"/>
  <c r="P167" i="11"/>
  <c r="O167" i="11"/>
  <c r="N167" i="11"/>
  <c r="Q167" i="11" s="1"/>
  <c r="L167" i="11"/>
  <c r="X166" i="11"/>
  <c r="U166" i="11"/>
  <c r="T166" i="11"/>
  <c r="S166" i="11"/>
  <c r="V166" i="11" s="1"/>
  <c r="P166" i="11"/>
  <c r="O166" i="11"/>
  <c r="N166" i="11"/>
  <c r="Q166" i="11" s="1"/>
  <c r="L166" i="11"/>
  <c r="X165" i="11"/>
  <c r="U165" i="11"/>
  <c r="T165" i="11"/>
  <c r="S165" i="11"/>
  <c r="V165" i="11" s="1"/>
  <c r="P165" i="11"/>
  <c r="O165" i="11"/>
  <c r="N165" i="11"/>
  <c r="Q165" i="11" s="1"/>
  <c r="L165" i="11"/>
  <c r="X164" i="11"/>
  <c r="U164" i="11"/>
  <c r="T164" i="11"/>
  <c r="S164" i="11"/>
  <c r="V164" i="11" s="1"/>
  <c r="P164" i="11"/>
  <c r="O164" i="11"/>
  <c r="N164" i="11"/>
  <c r="Q164" i="11" s="1"/>
  <c r="L164" i="11"/>
  <c r="X163" i="11"/>
  <c r="U163" i="11"/>
  <c r="T163" i="11"/>
  <c r="S163" i="11"/>
  <c r="V163" i="11" s="1"/>
  <c r="P163" i="11"/>
  <c r="O163" i="11"/>
  <c r="N163" i="11"/>
  <c r="Q163" i="11" s="1"/>
  <c r="L163" i="11"/>
  <c r="X162" i="11"/>
  <c r="U162" i="11"/>
  <c r="T162" i="11"/>
  <c r="S162" i="11"/>
  <c r="V162" i="11" s="1"/>
  <c r="P162" i="11"/>
  <c r="O162" i="11"/>
  <c r="N162" i="11"/>
  <c r="Q162" i="11" s="1"/>
  <c r="L162" i="11"/>
  <c r="X161" i="11"/>
  <c r="U161" i="11"/>
  <c r="T161" i="11"/>
  <c r="S161" i="11"/>
  <c r="V161" i="11" s="1"/>
  <c r="P161" i="11"/>
  <c r="O161" i="11"/>
  <c r="N161" i="11"/>
  <c r="Q161" i="11" s="1"/>
  <c r="L161" i="11"/>
  <c r="X160" i="11"/>
  <c r="U160" i="11"/>
  <c r="T160" i="11"/>
  <c r="S160" i="11"/>
  <c r="V160" i="11" s="1"/>
  <c r="P160" i="11"/>
  <c r="O160" i="11"/>
  <c r="N160" i="11"/>
  <c r="Q160" i="11" s="1"/>
  <c r="L160" i="11"/>
  <c r="X159" i="11"/>
  <c r="U159" i="11"/>
  <c r="T159" i="11"/>
  <c r="S159" i="11"/>
  <c r="V159" i="11" s="1"/>
  <c r="P159" i="11"/>
  <c r="O159" i="11"/>
  <c r="N159" i="11"/>
  <c r="Q159" i="11" s="1"/>
  <c r="L159" i="11"/>
  <c r="X158" i="11"/>
  <c r="U158" i="11"/>
  <c r="T158" i="11"/>
  <c r="S158" i="11"/>
  <c r="V158" i="11" s="1"/>
  <c r="P158" i="11"/>
  <c r="O158" i="11"/>
  <c r="N158" i="11"/>
  <c r="Q158" i="11" s="1"/>
  <c r="L158" i="11"/>
  <c r="X157" i="11"/>
  <c r="U157" i="11"/>
  <c r="T157" i="11"/>
  <c r="S157" i="11"/>
  <c r="V157" i="11" s="1"/>
  <c r="P157" i="11"/>
  <c r="O157" i="11"/>
  <c r="N157" i="11"/>
  <c r="Q157" i="11" s="1"/>
  <c r="L157" i="11"/>
  <c r="X156" i="11"/>
  <c r="U156" i="11"/>
  <c r="T156" i="11"/>
  <c r="S156" i="11"/>
  <c r="V156" i="11" s="1"/>
  <c r="P156" i="11"/>
  <c r="O156" i="11"/>
  <c r="N156" i="11"/>
  <c r="Q156" i="11" s="1"/>
  <c r="L156" i="11"/>
  <c r="X155" i="11"/>
  <c r="U155" i="11"/>
  <c r="T155" i="11"/>
  <c r="S155" i="11"/>
  <c r="V155" i="11" s="1"/>
  <c r="P155" i="11"/>
  <c r="O155" i="11"/>
  <c r="N155" i="11"/>
  <c r="Q155" i="11" s="1"/>
  <c r="L155" i="11"/>
  <c r="X154" i="11"/>
  <c r="U154" i="11"/>
  <c r="T154" i="11"/>
  <c r="S154" i="11"/>
  <c r="V154" i="11" s="1"/>
  <c r="P154" i="11"/>
  <c r="O154" i="11"/>
  <c r="N154" i="11"/>
  <c r="Q154" i="11" s="1"/>
  <c r="L154" i="11"/>
  <c r="X153" i="11"/>
  <c r="U153" i="11"/>
  <c r="T153" i="11"/>
  <c r="S153" i="11"/>
  <c r="V153" i="11" s="1"/>
  <c r="P153" i="11"/>
  <c r="O153" i="11"/>
  <c r="N153" i="11"/>
  <c r="Q153" i="11" s="1"/>
  <c r="L153" i="11"/>
  <c r="X152" i="11"/>
  <c r="U152" i="11"/>
  <c r="T152" i="11"/>
  <c r="S152" i="11"/>
  <c r="V152" i="11" s="1"/>
  <c r="P152" i="11"/>
  <c r="O152" i="11"/>
  <c r="N152" i="11"/>
  <c r="Q152" i="11" s="1"/>
  <c r="L152" i="11"/>
  <c r="X151" i="11"/>
  <c r="U151" i="11"/>
  <c r="T151" i="11"/>
  <c r="S151" i="11"/>
  <c r="V151" i="11" s="1"/>
  <c r="P151" i="11"/>
  <c r="O151" i="11"/>
  <c r="N151" i="11"/>
  <c r="Q151" i="11" s="1"/>
  <c r="L151" i="11"/>
  <c r="X150" i="11"/>
  <c r="U150" i="11"/>
  <c r="T150" i="11"/>
  <c r="S150" i="11"/>
  <c r="V150" i="11" s="1"/>
  <c r="P150" i="11"/>
  <c r="O150" i="11"/>
  <c r="N150" i="11"/>
  <c r="Q150" i="11" s="1"/>
  <c r="L150" i="11"/>
  <c r="X149" i="11"/>
  <c r="U149" i="11"/>
  <c r="T149" i="11"/>
  <c r="S149" i="11"/>
  <c r="V149" i="11" s="1"/>
  <c r="P149" i="11"/>
  <c r="O149" i="11"/>
  <c r="N149" i="11"/>
  <c r="Q149" i="11" s="1"/>
  <c r="L149" i="11"/>
  <c r="X148" i="11"/>
  <c r="U148" i="11"/>
  <c r="T148" i="11"/>
  <c r="S148" i="11"/>
  <c r="V148" i="11" s="1"/>
  <c r="P148" i="11"/>
  <c r="O148" i="11"/>
  <c r="N148" i="11"/>
  <c r="Q148" i="11" s="1"/>
  <c r="L148" i="11"/>
  <c r="X147" i="11"/>
  <c r="U147" i="11"/>
  <c r="T147" i="11"/>
  <c r="S147" i="11"/>
  <c r="V147" i="11" s="1"/>
  <c r="P147" i="11"/>
  <c r="O147" i="11"/>
  <c r="N147" i="11"/>
  <c r="Q147" i="11" s="1"/>
  <c r="L147" i="11"/>
  <c r="X146" i="11"/>
  <c r="U146" i="11"/>
  <c r="T146" i="11"/>
  <c r="S146" i="11"/>
  <c r="V146" i="11" s="1"/>
  <c r="P146" i="11"/>
  <c r="O146" i="11"/>
  <c r="N146" i="11"/>
  <c r="Q146" i="11" s="1"/>
  <c r="L146" i="11"/>
  <c r="X145" i="11"/>
  <c r="U145" i="11"/>
  <c r="T145" i="11"/>
  <c r="S145" i="11"/>
  <c r="V145" i="11" s="1"/>
  <c r="P145" i="11"/>
  <c r="O145" i="11"/>
  <c r="N145" i="11"/>
  <c r="Q145" i="11" s="1"/>
  <c r="L145" i="11"/>
  <c r="X144" i="11"/>
  <c r="U144" i="11"/>
  <c r="T144" i="11"/>
  <c r="S144" i="11"/>
  <c r="V144" i="11" s="1"/>
  <c r="P144" i="11"/>
  <c r="O144" i="11"/>
  <c r="N144" i="11"/>
  <c r="Q144" i="11" s="1"/>
  <c r="L144" i="11"/>
  <c r="X143" i="11"/>
  <c r="U143" i="11"/>
  <c r="T143" i="11"/>
  <c r="S143" i="11"/>
  <c r="V143" i="11" s="1"/>
  <c r="P143" i="11"/>
  <c r="O143" i="11"/>
  <c r="N143" i="11"/>
  <c r="Q143" i="11" s="1"/>
  <c r="L143" i="11"/>
  <c r="X142" i="11"/>
  <c r="U142" i="11"/>
  <c r="T142" i="11"/>
  <c r="S142" i="11"/>
  <c r="V142" i="11" s="1"/>
  <c r="P142" i="11"/>
  <c r="O142" i="11"/>
  <c r="N142" i="11"/>
  <c r="Q142" i="11" s="1"/>
  <c r="L142" i="11"/>
  <c r="X141" i="11"/>
  <c r="U141" i="11"/>
  <c r="T141" i="11"/>
  <c r="S141" i="11"/>
  <c r="V141" i="11" s="1"/>
  <c r="P141" i="11"/>
  <c r="O141" i="11"/>
  <c r="N141" i="11"/>
  <c r="Q141" i="11" s="1"/>
  <c r="L141" i="11"/>
  <c r="X140" i="11"/>
  <c r="U140" i="11"/>
  <c r="T140" i="11"/>
  <c r="S140" i="11"/>
  <c r="V140" i="11" s="1"/>
  <c r="P140" i="11"/>
  <c r="O140" i="11"/>
  <c r="N140" i="11"/>
  <c r="Q140" i="11" s="1"/>
  <c r="L140" i="11"/>
  <c r="X139" i="11"/>
  <c r="U139" i="11"/>
  <c r="T139" i="11"/>
  <c r="S139" i="11"/>
  <c r="V139" i="11" s="1"/>
  <c r="P139" i="11"/>
  <c r="O139" i="11"/>
  <c r="N139" i="11"/>
  <c r="Q139" i="11" s="1"/>
  <c r="L139" i="11"/>
  <c r="X138" i="11"/>
  <c r="U138" i="11"/>
  <c r="T138" i="11"/>
  <c r="S138" i="11"/>
  <c r="V138" i="11" s="1"/>
  <c r="P138" i="11"/>
  <c r="O138" i="11"/>
  <c r="N138" i="11"/>
  <c r="Q138" i="11" s="1"/>
  <c r="L138" i="11"/>
  <c r="X137" i="11"/>
  <c r="U137" i="11"/>
  <c r="T137" i="11"/>
  <c r="S137" i="11"/>
  <c r="V137" i="11" s="1"/>
  <c r="P137" i="11"/>
  <c r="O137" i="11"/>
  <c r="N137" i="11"/>
  <c r="Q137" i="11" s="1"/>
  <c r="L137" i="11"/>
  <c r="X136" i="11"/>
  <c r="U136" i="11"/>
  <c r="T136" i="11"/>
  <c r="S136" i="11"/>
  <c r="V136" i="11" s="1"/>
  <c r="P136" i="11"/>
  <c r="O136" i="11"/>
  <c r="N136" i="11"/>
  <c r="Q136" i="11" s="1"/>
  <c r="L136" i="11"/>
  <c r="X135" i="11"/>
  <c r="U135" i="11"/>
  <c r="T135" i="11"/>
  <c r="S135" i="11"/>
  <c r="V135" i="11" s="1"/>
  <c r="P135" i="11"/>
  <c r="O135" i="11"/>
  <c r="N135" i="11"/>
  <c r="Q135" i="11" s="1"/>
  <c r="L135" i="11"/>
  <c r="X134" i="11"/>
  <c r="U134" i="11"/>
  <c r="T134" i="11"/>
  <c r="S134" i="11"/>
  <c r="V134" i="11" s="1"/>
  <c r="P134" i="11"/>
  <c r="O134" i="11"/>
  <c r="N134" i="11"/>
  <c r="Q134" i="11" s="1"/>
  <c r="L134" i="11"/>
  <c r="X133" i="11"/>
  <c r="U133" i="11"/>
  <c r="T133" i="11"/>
  <c r="S133" i="11"/>
  <c r="V133" i="11" s="1"/>
  <c r="P133" i="11"/>
  <c r="O133" i="11"/>
  <c r="N133" i="11"/>
  <c r="Q133" i="11" s="1"/>
  <c r="L133" i="11"/>
  <c r="X132" i="11"/>
  <c r="U132" i="11"/>
  <c r="T132" i="11"/>
  <c r="S132" i="11"/>
  <c r="V132" i="11" s="1"/>
  <c r="P132" i="11"/>
  <c r="O132" i="11"/>
  <c r="N132" i="11"/>
  <c r="Q132" i="11" s="1"/>
  <c r="L132" i="11"/>
  <c r="X131" i="11"/>
  <c r="U131" i="11"/>
  <c r="T131" i="11"/>
  <c r="S131" i="11"/>
  <c r="V131" i="11" s="1"/>
  <c r="P131" i="11"/>
  <c r="O131" i="11"/>
  <c r="N131" i="11"/>
  <c r="Q131" i="11" s="1"/>
  <c r="L131" i="11"/>
  <c r="X130" i="11"/>
  <c r="U130" i="11"/>
  <c r="T130" i="11"/>
  <c r="S130" i="11"/>
  <c r="V130" i="11" s="1"/>
  <c r="P130" i="11"/>
  <c r="O130" i="11"/>
  <c r="N130" i="11"/>
  <c r="Q130" i="11" s="1"/>
  <c r="L130" i="11"/>
  <c r="X129" i="11"/>
  <c r="U129" i="11"/>
  <c r="T129" i="11"/>
  <c r="S129" i="11"/>
  <c r="V129" i="11" s="1"/>
  <c r="P129" i="11"/>
  <c r="O129" i="11"/>
  <c r="N129" i="11"/>
  <c r="Q129" i="11" s="1"/>
  <c r="L129" i="11"/>
  <c r="X128" i="11"/>
  <c r="U128" i="11"/>
  <c r="T128" i="11"/>
  <c r="S128" i="11"/>
  <c r="V128" i="11" s="1"/>
  <c r="P128" i="11"/>
  <c r="O128" i="11"/>
  <c r="N128" i="11"/>
  <c r="Q128" i="11" s="1"/>
  <c r="L128" i="11"/>
  <c r="X127" i="11"/>
  <c r="U127" i="11"/>
  <c r="T127" i="11"/>
  <c r="S127" i="11"/>
  <c r="V127" i="11" s="1"/>
  <c r="P127" i="11"/>
  <c r="O127" i="11"/>
  <c r="N127" i="11"/>
  <c r="Q127" i="11" s="1"/>
  <c r="L127" i="11"/>
  <c r="X126" i="11"/>
  <c r="U126" i="11"/>
  <c r="T126" i="11"/>
  <c r="S126" i="11"/>
  <c r="V126" i="11" s="1"/>
  <c r="P126" i="11"/>
  <c r="O126" i="11"/>
  <c r="N126" i="11"/>
  <c r="Q126" i="11" s="1"/>
  <c r="L126" i="11"/>
  <c r="X125" i="11"/>
  <c r="U125" i="11"/>
  <c r="T125" i="11"/>
  <c r="S125" i="11"/>
  <c r="V125" i="11" s="1"/>
  <c r="P125" i="11"/>
  <c r="O125" i="11"/>
  <c r="N125" i="11"/>
  <c r="Q125" i="11" s="1"/>
  <c r="L125" i="11"/>
  <c r="X124" i="11"/>
  <c r="U124" i="11"/>
  <c r="T124" i="11"/>
  <c r="S124" i="11"/>
  <c r="V124" i="11" s="1"/>
  <c r="P124" i="11"/>
  <c r="O124" i="11"/>
  <c r="N124" i="11"/>
  <c r="Q124" i="11" s="1"/>
  <c r="L124" i="11"/>
  <c r="X123" i="11"/>
  <c r="U123" i="11"/>
  <c r="T123" i="11"/>
  <c r="S123" i="11"/>
  <c r="V123" i="11" s="1"/>
  <c r="P123" i="11"/>
  <c r="O123" i="11"/>
  <c r="N123" i="11"/>
  <c r="Q123" i="11" s="1"/>
  <c r="L123" i="11"/>
  <c r="X122" i="11"/>
  <c r="U122" i="11"/>
  <c r="T122" i="11"/>
  <c r="S122" i="11"/>
  <c r="V122" i="11" s="1"/>
  <c r="P122" i="11"/>
  <c r="O122" i="11"/>
  <c r="N122" i="11"/>
  <c r="Q122" i="11" s="1"/>
  <c r="L122" i="11"/>
  <c r="X121" i="11"/>
  <c r="U121" i="11"/>
  <c r="T121" i="11"/>
  <c r="S121" i="11"/>
  <c r="V121" i="11" s="1"/>
  <c r="P121" i="11"/>
  <c r="O121" i="11"/>
  <c r="N121" i="11"/>
  <c r="Q121" i="11" s="1"/>
  <c r="L121" i="11"/>
  <c r="X120" i="11"/>
  <c r="U120" i="11"/>
  <c r="T120" i="11"/>
  <c r="S120" i="11"/>
  <c r="V120" i="11" s="1"/>
  <c r="P120" i="11"/>
  <c r="O120" i="11"/>
  <c r="N120" i="11"/>
  <c r="Q120" i="11" s="1"/>
  <c r="L120" i="11"/>
  <c r="X119" i="11"/>
  <c r="U119" i="11"/>
  <c r="T119" i="11"/>
  <c r="S119" i="11"/>
  <c r="V119" i="11" s="1"/>
  <c r="P119" i="11"/>
  <c r="O119" i="11"/>
  <c r="N119" i="11"/>
  <c r="Q119" i="11" s="1"/>
  <c r="L119" i="11"/>
  <c r="X118" i="11"/>
  <c r="U118" i="11"/>
  <c r="T118" i="11"/>
  <c r="S118" i="11"/>
  <c r="V118" i="11" s="1"/>
  <c r="P118" i="11"/>
  <c r="O118" i="11"/>
  <c r="N118" i="11"/>
  <c r="Q118" i="11" s="1"/>
  <c r="L118" i="11"/>
  <c r="X117" i="11"/>
  <c r="U117" i="11"/>
  <c r="T117" i="11"/>
  <c r="S117" i="11"/>
  <c r="V117" i="11" s="1"/>
  <c r="P117" i="11"/>
  <c r="O117" i="11"/>
  <c r="N117" i="11"/>
  <c r="Q117" i="11" s="1"/>
  <c r="L117" i="11"/>
  <c r="X116" i="11"/>
  <c r="U116" i="11"/>
  <c r="T116" i="11"/>
  <c r="S116" i="11"/>
  <c r="V116" i="11" s="1"/>
  <c r="P116" i="11"/>
  <c r="O116" i="11"/>
  <c r="N116" i="11"/>
  <c r="Q116" i="11" s="1"/>
  <c r="L116" i="11"/>
  <c r="X115" i="11"/>
  <c r="U115" i="11"/>
  <c r="T115" i="11"/>
  <c r="S115" i="11"/>
  <c r="V115" i="11" s="1"/>
  <c r="P115" i="11"/>
  <c r="O115" i="11"/>
  <c r="N115" i="11"/>
  <c r="Q115" i="11" s="1"/>
  <c r="L115" i="11"/>
  <c r="X114" i="11"/>
  <c r="U114" i="11"/>
  <c r="T114" i="11"/>
  <c r="S114" i="11"/>
  <c r="V114" i="11" s="1"/>
  <c r="P114" i="11"/>
  <c r="O114" i="11"/>
  <c r="N114" i="11"/>
  <c r="Q114" i="11" s="1"/>
  <c r="L114" i="11"/>
  <c r="X113" i="11"/>
  <c r="U113" i="11"/>
  <c r="T113" i="11"/>
  <c r="S113" i="11"/>
  <c r="V113" i="11" s="1"/>
  <c r="P113" i="11"/>
  <c r="O113" i="11"/>
  <c r="N113" i="11"/>
  <c r="Q113" i="11" s="1"/>
  <c r="L113" i="11"/>
  <c r="X112" i="11"/>
  <c r="U112" i="11"/>
  <c r="T112" i="11"/>
  <c r="S112" i="11"/>
  <c r="V112" i="11" s="1"/>
  <c r="P112" i="11"/>
  <c r="O112" i="11"/>
  <c r="N112" i="11"/>
  <c r="Q112" i="11" s="1"/>
  <c r="L112" i="11"/>
  <c r="X111" i="11"/>
  <c r="U111" i="11"/>
  <c r="T111" i="11"/>
  <c r="S111" i="11"/>
  <c r="V111" i="11" s="1"/>
  <c r="P111" i="11"/>
  <c r="O111" i="11"/>
  <c r="N111" i="11"/>
  <c r="Q111" i="11" s="1"/>
  <c r="L111" i="11"/>
  <c r="X110" i="11"/>
  <c r="U110" i="11"/>
  <c r="T110" i="11"/>
  <c r="S110" i="11"/>
  <c r="V110" i="11" s="1"/>
  <c r="P110" i="11"/>
  <c r="O110" i="11"/>
  <c r="N110" i="11"/>
  <c r="Q110" i="11" s="1"/>
  <c r="L110" i="11"/>
  <c r="X109" i="11"/>
  <c r="U109" i="11"/>
  <c r="T109" i="11"/>
  <c r="S109" i="11"/>
  <c r="V109" i="11" s="1"/>
  <c r="P109" i="11"/>
  <c r="O109" i="11"/>
  <c r="N109" i="11"/>
  <c r="Q109" i="11" s="1"/>
  <c r="L109" i="11"/>
  <c r="X108" i="11"/>
  <c r="U108" i="11"/>
  <c r="T108" i="11"/>
  <c r="S108" i="11"/>
  <c r="V108" i="11" s="1"/>
  <c r="P108" i="11"/>
  <c r="O108" i="11"/>
  <c r="N108" i="11"/>
  <c r="Q108" i="11" s="1"/>
  <c r="L108" i="11"/>
  <c r="X107" i="11"/>
  <c r="U107" i="11"/>
  <c r="T107" i="11"/>
  <c r="S107" i="11"/>
  <c r="V107" i="11" s="1"/>
  <c r="P107" i="11"/>
  <c r="O107" i="11"/>
  <c r="N107" i="11"/>
  <c r="Q107" i="11" s="1"/>
  <c r="L107" i="11"/>
  <c r="X106" i="11"/>
  <c r="U106" i="11"/>
  <c r="T106" i="11"/>
  <c r="S106" i="11"/>
  <c r="V106" i="11" s="1"/>
  <c r="P106" i="11"/>
  <c r="O106" i="11"/>
  <c r="N106" i="11"/>
  <c r="Q106" i="11" s="1"/>
  <c r="L106" i="11"/>
  <c r="X105" i="11"/>
  <c r="U105" i="11"/>
  <c r="T105" i="11"/>
  <c r="S105" i="11"/>
  <c r="V105" i="11" s="1"/>
  <c r="P105" i="11"/>
  <c r="O105" i="11"/>
  <c r="N105" i="11"/>
  <c r="Q105" i="11" s="1"/>
  <c r="L105" i="11"/>
  <c r="X104" i="11"/>
  <c r="U104" i="11"/>
  <c r="T104" i="11"/>
  <c r="S104" i="11"/>
  <c r="V104" i="11" s="1"/>
  <c r="P104" i="11"/>
  <c r="O104" i="11"/>
  <c r="N104" i="11"/>
  <c r="Q104" i="11" s="1"/>
  <c r="L104" i="11"/>
  <c r="X103" i="11"/>
  <c r="U103" i="11"/>
  <c r="T103" i="11"/>
  <c r="S103" i="11"/>
  <c r="V103" i="11" s="1"/>
  <c r="P103" i="11"/>
  <c r="O103" i="11"/>
  <c r="N103" i="11"/>
  <c r="Q103" i="11" s="1"/>
  <c r="L103" i="11"/>
  <c r="X102" i="11"/>
  <c r="U102" i="11"/>
  <c r="T102" i="11"/>
  <c r="S102" i="11"/>
  <c r="V102" i="11" s="1"/>
  <c r="P102" i="11"/>
  <c r="O102" i="11"/>
  <c r="N102" i="11"/>
  <c r="Q102" i="11" s="1"/>
  <c r="L102" i="11"/>
  <c r="X101" i="11"/>
  <c r="U101" i="11"/>
  <c r="T101" i="11"/>
  <c r="S101" i="11"/>
  <c r="V101" i="11" s="1"/>
  <c r="P101" i="11"/>
  <c r="O101" i="11"/>
  <c r="N101" i="11"/>
  <c r="Q101" i="11" s="1"/>
  <c r="L101" i="11"/>
  <c r="X100" i="11"/>
  <c r="U100" i="11"/>
  <c r="T100" i="11"/>
  <c r="S100" i="11"/>
  <c r="V100" i="11" s="1"/>
  <c r="P100" i="11"/>
  <c r="O100" i="11"/>
  <c r="N100" i="11"/>
  <c r="Q100" i="11" s="1"/>
  <c r="L100" i="11"/>
  <c r="X99" i="11"/>
  <c r="U99" i="11"/>
  <c r="T99" i="11"/>
  <c r="S99" i="11"/>
  <c r="V99" i="11" s="1"/>
  <c r="P99" i="11"/>
  <c r="O99" i="11"/>
  <c r="N99" i="11"/>
  <c r="Q99" i="11" s="1"/>
  <c r="L99" i="11"/>
  <c r="X98" i="11"/>
  <c r="U98" i="11"/>
  <c r="T98" i="11"/>
  <c r="S98" i="11"/>
  <c r="V98" i="11" s="1"/>
  <c r="P98" i="11"/>
  <c r="O98" i="11"/>
  <c r="N98" i="11"/>
  <c r="Q98" i="11" s="1"/>
  <c r="L98" i="11"/>
  <c r="X97" i="11"/>
  <c r="U97" i="11"/>
  <c r="T97" i="11"/>
  <c r="S97" i="11"/>
  <c r="V97" i="11" s="1"/>
  <c r="P97" i="11"/>
  <c r="O97" i="11"/>
  <c r="N97" i="11"/>
  <c r="Q97" i="11" s="1"/>
  <c r="L97" i="11"/>
  <c r="X96" i="11"/>
  <c r="U96" i="11"/>
  <c r="T96" i="11"/>
  <c r="S96" i="11"/>
  <c r="V96" i="11" s="1"/>
  <c r="P96" i="11"/>
  <c r="O96" i="11"/>
  <c r="N96" i="11"/>
  <c r="Q96" i="11" s="1"/>
  <c r="L96" i="11"/>
  <c r="X95" i="11"/>
  <c r="U95" i="11"/>
  <c r="T95" i="11"/>
  <c r="S95" i="11"/>
  <c r="V95" i="11" s="1"/>
  <c r="P95" i="11"/>
  <c r="O95" i="11"/>
  <c r="N95" i="11"/>
  <c r="Q95" i="11" s="1"/>
  <c r="L95" i="11"/>
  <c r="X94" i="11"/>
  <c r="U94" i="11"/>
  <c r="T94" i="11"/>
  <c r="S94" i="11"/>
  <c r="V94" i="11" s="1"/>
  <c r="P94" i="11"/>
  <c r="O94" i="11"/>
  <c r="N94" i="11"/>
  <c r="Q94" i="11" s="1"/>
  <c r="L94" i="11"/>
  <c r="X93" i="11"/>
  <c r="U93" i="11"/>
  <c r="T93" i="11"/>
  <c r="S93" i="11"/>
  <c r="V93" i="11" s="1"/>
  <c r="P93" i="11"/>
  <c r="O93" i="11"/>
  <c r="N93" i="11"/>
  <c r="Q93" i="11" s="1"/>
  <c r="L93" i="11"/>
  <c r="X92" i="11"/>
  <c r="U92" i="11"/>
  <c r="T92" i="11"/>
  <c r="S92" i="11"/>
  <c r="V92" i="11" s="1"/>
  <c r="P92" i="11"/>
  <c r="O92" i="11"/>
  <c r="N92" i="11"/>
  <c r="Q92" i="11" s="1"/>
  <c r="L92" i="11"/>
  <c r="X91" i="11"/>
  <c r="U91" i="11"/>
  <c r="T91" i="11"/>
  <c r="S91" i="11"/>
  <c r="V91" i="11" s="1"/>
  <c r="P91" i="11"/>
  <c r="O91" i="11"/>
  <c r="N91" i="11"/>
  <c r="Q91" i="11" s="1"/>
  <c r="L91" i="11"/>
  <c r="X90" i="11"/>
  <c r="U90" i="11"/>
  <c r="T90" i="11"/>
  <c r="S90" i="11"/>
  <c r="V90" i="11" s="1"/>
  <c r="P90" i="11"/>
  <c r="O90" i="11"/>
  <c r="N90" i="11"/>
  <c r="Q90" i="11" s="1"/>
  <c r="L90" i="11"/>
  <c r="X89" i="11"/>
  <c r="U89" i="11"/>
  <c r="T89" i="11"/>
  <c r="S89" i="11"/>
  <c r="V89" i="11" s="1"/>
  <c r="P89" i="11"/>
  <c r="O89" i="11"/>
  <c r="N89" i="11"/>
  <c r="Q89" i="11" s="1"/>
  <c r="L89" i="11"/>
  <c r="X88" i="11"/>
  <c r="U88" i="11"/>
  <c r="T88" i="11"/>
  <c r="S88" i="11"/>
  <c r="V88" i="11" s="1"/>
  <c r="P88" i="11"/>
  <c r="O88" i="11"/>
  <c r="N88" i="11"/>
  <c r="Q88" i="11" s="1"/>
  <c r="L88" i="11"/>
  <c r="X87" i="11"/>
  <c r="U87" i="11"/>
  <c r="T87" i="11"/>
  <c r="S87" i="11"/>
  <c r="V87" i="11" s="1"/>
  <c r="P87" i="11"/>
  <c r="O87" i="11"/>
  <c r="N87" i="11"/>
  <c r="Q87" i="11" s="1"/>
  <c r="L87" i="11"/>
  <c r="X86" i="11"/>
  <c r="U86" i="11"/>
  <c r="T86" i="11"/>
  <c r="S86" i="11"/>
  <c r="V86" i="11" s="1"/>
  <c r="P86" i="11"/>
  <c r="O86" i="11"/>
  <c r="N86" i="11"/>
  <c r="Q86" i="11" s="1"/>
  <c r="L86" i="11"/>
  <c r="X85" i="11"/>
  <c r="U85" i="11"/>
  <c r="T85" i="11"/>
  <c r="S85" i="11"/>
  <c r="V85" i="11" s="1"/>
  <c r="P85" i="11"/>
  <c r="O85" i="11"/>
  <c r="N85" i="11"/>
  <c r="Q85" i="11" s="1"/>
  <c r="L85" i="11"/>
  <c r="X84" i="11"/>
  <c r="U84" i="11"/>
  <c r="T84" i="11"/>
  <c r="S84" i="11"/>
  <c r="V84" i="11" s="1"/>
  <c r="P84" i="11"/>
  <c r="O84" i="11"/>
  <c r="N84" i="11"/>
  <c r="Q84" i="11" s="1"/>
  <c r="L84" i="11"/>
  <c r="X83" i="11"/>
  <c r="U83" i="11"/>
  <c r="T83" i="11"/>
  <c r="S83" i="11"/>
  <c r="V83" i="11" s="1"/>
  <c r="P83" i="11"/>
  <c r="O83" i="11"/>
  <c r="N83" i="11"/>
  <c r="Q83" i="11" s="1"/>
  <c r="L83" i="11"/>
  <c r="X82" i="11"/>
  <c r="U82" i="11"/>
  <c r="T82" i="11"/>
  <c r="S82" i="11"/>
  <c r="V82" i="11" s="1"/>
  <c r="P82" i="11"/>
  <c r="O82" i="11"/>
  <c r="N82" i="11"/>
  <c r="Q82" i="11" s="1"/>
  <c r="L82" i="11"/>
  <c r="X81" i="11"/>
  <c r="U81" i="11"/>
  <c r="T81" i="11"/>
  <c r="S81" i="11"/>
  <c r="V81" i="11" s="1"/>
  <c r="P81" i="11"/>
  <c r="O81" i="11"/>
  <c r="N81" i="11"/>
  <c r="Q81" i="11" s="1"/>
  <c r="L81" i="11"/>
  <c r="X80" i="11"/>
  <c r="U80" i="11"/>
  <c r="T80" i="11"/>
  <c r="S80" i="11"/>
  <c r="V80" i="11" s="1"/>
  <c r="P80" i="11"/>
  <c r="O80" i="11"/>
  <c r="N80" i="11"/>
  <c r="Q80" i="11" s="1"/>
  <c r="L80" i="11"/>
  <c r="X79" i="11"/>
  <c r="U79" i="11"/>
  <c r="T79" i="11"/>
  <c r="S79" i="11"/>
  <c r="V79" i="11" s="1"/>
  <c r="P79" i="11"/>
  <c r="O79" i="11"/>
  <c r="N79" i="11"/>
  <c r="Q79" i="11" s="1"/>
  <c r="L79" i="11"/>
  <c r="X78" i="11"/>
  <c r="U78" i="11"/>
  <c r="T78" i="11"/>
  <c r="S78" i="11"/>
  <c r="V78" i="11" s="1"/>
  <c r="P78" i="11"/>
  <c r="O78" i="11"/>
  <c r="N78" i="11"/>
  <c r="Q78" i="11" s="1"/>
  <c r="L78" i="11"/>
  <c r="X77" i="11"/>
  <c r="U77" i="11"/>
  <c r="T77" i="11"/>
  <c r="S77" i="11"/>
  <c r="V77" i="11" s="1"/>
  <c r="P77" i="11"/>
  <c r="O77" i="11"/>
  <c r="N77" i="11"/>
  <c r="Q77" i="11" s="1"/>
  <c r="L77" i="11"/>
  <c r="X76" i="11"/>
  <c r="U76" i="11"/>
  <c r="T76" i="11"/>
  <c r="S76" i="11"/>
  <c r="V76" i="11" s="1"/>
  <c r="P76" i="11"/>
  <c r="O76" i="11"/>
  <c r="N76" i="11"/>
  <c r="Q76" i="11" s="1"/>
  <c r="L76" i="11"/>
  <c r="X75" i="11"/>
  <c r="U75" i="11"/>
  <c r="T75" i="11"/>
  <c r="S75" i="11"/>
  <c r="V75" i="11" s="1"/>
  <c r="P75" i="11"/>
  <c r="O75" i="11"/>
  <c r="N75" i="11"/>
  <c r="Q75" i="11" s="1"/>
  <c r="L75" i="11"/>
  <c r="X74" i="11"/>
  <c r="U74" i="11"/>
  <c r="T74" i="11"/>
  <c r="S74" i="11"/>
  <c r="V74" i="11" s="1"/>
  <c r="P74" i="11"/>
  <c r="O74" i="11"/>
  <c r="N74" i="11"/>
  <c r="Q74" i="11" s="1"/>
  <c r="L74" i="11"/>
  <c r="X73" i="11"/>
  <c r="U73" i="11"/>
  <c r="T73" i="11"/>
  <c r="S73" i="11"/>
  <c r="V73" i="11" s="1"/>
  <c r="P73" i="11"/>
  <c r="O73" i="11"/>
  <c r="N73" i="11"/>
  <c r="Q73" i="11" s="1"/>
  <c r="L73" i="11"/>
  <c r="X72" i="11"/>
  <c r="U72" i="11"/>
  <c r="T72" i="11"/>
  <c r="S72" i="11"/>
  <c r="V72" i="11" s="1"/>
  <c r="P72" i="11"/>
  <c r="O72" i="11"/>
  <c r="N72" i="11"/>
  <c r="Q72" i="11" s="1"/>
  <c r="L72" i="11"/>
  <c r="X71" i="11"/>
  <c r="U71" i="11"/>
  <c r="T71" i="11"/>
  <c r="S71" i="11"/>
  <c r="V71" i="11" s="1"/>
  <c r="P71" i="11"/>
  <c r="O71" i="11"/>
  <c r="N71" i="11"/>
  <c r="Q71" i="11" s="1"/>
  <c r="L71" i="11"/>
  <c r="X70" i="11"/>
  <c r="U70" i="11"/>
  <c r="T70" i="11"/>
  <c r="S70" i="11"/>
  <c r="V70" i="11" s="1"/>
  <c r="P70" i="11"/>
  <c r="O70" i="11"/>
  <c r="N70" i="11"/>
  <c r="Q70" i="11" s="1"/>
  <c r="L70" i="11"/>
  <c r="X69" i="11"/>
  <c r="U69" i="11"/>
  <c r="T69" i="11"/>
  <c r="S69" i="11"/>
  <c r="V69" i="11" s="1"/>
  <c r="P69" i="11"/>
  <c r="O69" i="11"/>
  <c r="N69" i="11"/>
  <c r="Q69" i="11" s="1"/>
  <c r="L69" i="11"/>
  <c r="X68" i="11"/>
  <c r="U68" i="11"/>
  <c r="T68" i="11"/>
  <c r="S68" i="11"/>
  <c r="V68" i="11" s="1"/>
  <c r="P68" i="11"/>
  <c r="O68" i="11"/>
  <c r="N68" i="11"/>
  <c r="Q68" i="11" s="1"/>
  <c r="L68" i="11"/>
  <c r="X67" i="11"/>
  <c r="U67" i="11"/>
  <c r="T67" i="11"/>
  <c r="S67" i="11"/>
  <c r="V67" i="11" s="1"/>
  <c r="P67" i="11"/>
  <c r="O67" i="11"/>
  <c r="N67" i="11"/>
  <c r="Q67" i="11" s="1"/>
  <c r="L67" i="11"/>
  <c r="X66" i="11"/>
  <c r="U66" i="11"/>
  <c r="T66" i="11"/>
  <c r="S66" i="11"/>
  <c r="V66" i="11" s="1"/>
  <c r="P66" i="11"/>
  <c r="O66" i="11"/>
  <c r="N66" i="11"/>
  <c r="Q66" i="11" s="1"/>
  <c r="L66" i="11"/>
  <c r="X65" i="11"/>
  <c r="U65" i="11"/>
  <c r="T65" i="11"/>
  <c r="S65" i="11"/>
  <c r="V65" i="11" s="1"/>
  <c r="P65" i="11"/>
  <c r="O65" i="11"/>
  <c r="N65" i="11"/>
  <c r="Q65" i="11" s="1"/>
  <c r="L65" i="11"/>
  <c r="X64" i="11"/>
  <c r="U64" i="11"/>
  <c r="T64" i="11"/>
  <c r="S64" i="11"/>
  <c r="V64" i="11" s="1"/>
  <c r="P64" i="11"/>
  <c r="O64" i="11"/>
  <c r="N64" i="11"/>
  <c r="Q64" i="11" s="1"/>
  <c r="L64" i="11"/>
  <c r="X63" i="11"/>
  <c r="U63" i="11"/>
  <c r="T63" i="11"/>
  <c r="S63" i="11"/>
  <c r="V63" i="11" s="1"/>
  <c r="P63" i="11"/>
  <c r="O63" i="11"/>
  <c r="N63" i="11"/>
  <c r="Q63" i="11" s="1"/>
  <c r="L63" i="11"/>
  <c r="X62" i="11"/>
  <c r="U62" i="11"/>
  <c r="T62" i="11"/>
  <c r="S62" i="11"/>
  <c r="V62" i="11" s="1"/>
  <c r="P62" i="11"/>
  <c r="O62" i="11"/>
  <c r="N62" i="11"/>
  <c r="Q62" i="11" s="1"/>
  <c r="L62" i="11"/>
  <c r="X61" i="11"/>
  <c r="U61" i="11"/>
  <c r="T61" i="11"/>
  <c r="S61" i="11"/>
  <c r="V61" i="11" s="1"/>
  <c r="P61" i="11"/>
  <c r="O61" i="11"/>
  <c r="N61" i="11"/>
  <c r="Q61" i="11" s="1"/>
  <c r="L61" i="11"/>
  <c r="X60" i="11"/>
  <c r="U60" i="11"/>
  <c r="T60" i="11"/>
  <c r="S60" i="11"/>
  <c r="V60" i="11" s="1"/>
  <c r="P60" i="11"/>
  <c r="O60" i="11"/>
  <c r="N60" i="11"/>
  <c r="Q60" i="11" s="1"/>
  <c r="L60" i="11"/>
  <c r="X59" i="11"/>
  <c r="U59" i="11"/>
  <c r="T59" i="11"/>
  <c r="S59" i="11"/>
  <c r="V59" i="11" s="1"/>
  <c r="P59" i="11"/>
  <c r="O59" i="11"/>
  <c r="N59" i="11"/>
  <c r="Q59" i="11" s="1"/>
  <c r="L59" i="11"/>
  <c r="X58" i="11"/>
  <c r="U58" i="11"/>
  <c r="T58" i="11"/>
  <c r="S58" i="11"/>
  <c r="V58" i="11" s="1"/>
  <c r="P58" i="11"/>
  <c r="O58" i="11"/>
  <c r="N58" i="11"/>
  <c r="Q58" i="11" s="1"/>
  <c r="L58" i="11"/>
  <c r="X57" i="11"/>
  <c r="U57" i="11"/>
  <c r="T57" i="11"/>
  <c r="S57" i="11"/>
  <c r="V57" i="11" s="1"/>
  <c r="P57" i="11"/>
  <c r="O57" i="11"/>
  <c r="N57" i="11"/>
  <c r="Q57" i="11" s="1"/>
  <c r="L57" i="11"/>
  <c r="X56" i="11"/>
  <c r="U56" i="11"/>
  <c r="T56" i="11"/>
  <c r="S56" i="11"/>
  <c r="V56" i="11" s="1"/>
  <c r="P56" i="11"/>
  <c r="O56" i="11"/>
  <c r="N56" i="11"/>
  <c r="Q56" i="11" s="1"/>
  <c r="L56" i="11"/>
  <c r="X55" i="11"/>
  <c r="U55" i="11"/>
  <c r="T55" i="11"/>
  <c r="S55" i="11"/>
  <c r="V55" i="11" s="1"/>
  <c r="P55" i="11"/>
  <c r="O55" i="11"/>
  <c r="N55" i="11"/>
  <c r="Q55" i="11" s="1"/>
  <c r="L55" i="11"/>
  <c r="X54" i="11"/>
  <c r="U54" i="11"/>
  <c r="T54" i="11"/>
  <c r="S54" i="11"/>
  <c r="V54" i="11" s="1"/>
  <c r="P54" i="11"/>
  <c r="O54" i="11"/>
  <c r="N54" i="11"/>
  <c r="Q54" i="11" s="1"/>
  <c r="L54" i="11"/>
  <c r="X53" i="11"/>
  <c r="U53" i="11"/>
  <c r="T53" i="11"/>
  <c r="S53" i="11"/>
  <c r="V53" i="11" s="1"/>
  <c r="P53" i="11"/>
  <c r="O53" i="11"/>
  <c r="N53" i="11"/>
  <c r="Q53" i="11" s="1"/>
  <c r="L53" i="11"/>
  <c r="X52" i="11"/>
  <c r="U52" i="11"/>
  <c r="T52" i="11"/>
  <c r="S52" i="11"/>
  <c r="V52" i="11" s="1"/>
  <c r="P52" i="11"/>
  <c r="O52" i="11"/>
  <c r="N52" i="11"/>
  <c r="Q52" i="11" s="1"/>
  <c r="L52" i="11"/>
  <c r="X51" i="11"/>
  <c r="U51" i="11"/>
  <c r="T51" i="11"/>
  <c r="S51" i="11"/>
  <c r="V51" i="11" s="1"/>
  <c r="P51" i="11"/>
  <c r="O51" i="11"/>
  <c r="N51" i="11"/>
  <c r="Q51" i="11" s="1"/>
  <c r="L51" i="11"/>
  <c r="X50" i="11"/>
  <c r="U50" i="11"/>
  <c r="T50" i="11"/>
  <c r="S50" i="11"/>
  <c r="V50" i="11" s="1"/>
  <c r="P50" i="11"/>
  <c r="O50" i="11"/>
  <c r="N50" i="11"/>
  <c r="Q50" i="11" s="1"/>
  <c r="L50" i="11"/>
  <c r="X49" i="11"/>
  <c r="U49" i="11"/>
  <c r="T49" i="11"/>
  <c r="S49" i="11"/>
  <c r="V49" i="11" s="1"/>
  <c r="P49" i="11"/>
  <c r="O49" i="11"/>
  <c r="N49" i="11"/>
  <c r="Q49" i="11" s="1"/>
  <c r="L49" i="11"/>
  <c r="X48" i="11"/>
  <c r="U48" i="11"/>
  <c r="T48" i="11"/>
  <c r="S48" i="11"/>
  <c r="V48" i="11" s="1"/>
  <c r="P48" i="11"/>
  <c r="O48" i="11"/>
  <c r="N48" i="11"/>
  <c r="Q48" i="11" s="1"/>
  <c r="L48" i="11"/>
  <c r="X47" i="11"/>
  <c r="U47" i="11"/>
  <c r="T47" i="11"/>
  <c r="S47" i="11"/>
  <c r="V47" i="11" s="1"/>
  <c r="P47" i="11"/>
  <c r="O47" i="11"/>
  <c r="N47" i="11"/>
  <c r="Q47" i="11" s="1"/>
  <c r="L47" i="11"/>
  <c r="X46" i="11"/>
  <c r="U46" i="11"/>
  <c r="T46" i="11"/>
  <c r="S46" i="11"/>
  <c r="V46" i="11" s="1"/>
  <c r="P46" i="11"/>
  <c r="O46" i="11"/>
  <c r="N46" i="11"/>
  <c r="Q46" i="11" s="1"/>
  <c r="L46" i="11"/>
  <c r="X45" i="11"/>
  <c r="U45" i="11"/>
  <c r="T45" i="11"/>
  <c r="S45" i="11"/>
  <c r="V45" i="11" s="1"/>
  <c r="P45" i="11"/>
  <c r="O45" i="11"/>
  <c r="N45" i="11"/>
  <c r="Q45" i="11" s="1"/>
  <c r="L45" i="11"/>
  <c r="X44" i="11"/>
  <c r="U44" i="11"/>
  <c r="T44" i="11"/>
  <c r="S44" i="11"/>
  <c r="V44" i="11" s="1"/>
  <c r="P44" i="11"/>
  <c r="O44" i="11"/>
  <c r="N44" i="11"/>
  <c r="Q44" i="11" s="1"/>
  <c r="L44" i="11"/>
  <c r="X43" i="11"/>
  <c r="U43" i="11"/>
  <c r="T43" i="11"/>
  <c r="S43" i="11"/>
  <c r="V43" i="11" s="1"/>
  <c r="P43" i="11"/>
  <c r="O43" i="11"/>
  <c r="N43" i="11"/>
  <c r="Q43" i="11" s="1"/>
  <c r="L43" i="11"/>
  <c r="X42" i="11"/>
  <c r="U42" i="11"/>
  <c r="T42" i="11"/>
  <c r="S42" i="11"/>
  <c r="V42" i="11" s="1"/>
  <c r="P42" i="11"/>
  <c r="O42" i="11"/>
  <c r="N42" i="11"/>
  <c r="Q42" i="11" s="1"/>
  <c r="L42" i="11"/>
  <c r="X41" i="11"/>
  <c r="U41" i="11"/>
  <c r="T41" i="11"/>
  <c r="S41" i="11"/>
  <c r="V41" i="11" s="1"/>
  <c r="P41" i="11"/>
  <c r="O41" i="11"/>
  <c r="N41" i="11"/>
  <c r="Q41" i="11" s="1"/>
  <c r="L41" i="11"/>
  <c r="X40" i="11"/>
  <c r="U40" i="11"/>
  <c r="T40" i="11"/>
  <c r="S40" i="11"/>
  <c r="V40" i="11" s="1"/>
  <c r="P40" i="11"/>
  <c r="O40" i="11"/>
  <c r="N40" i="11"/>
  <c r="Q40" i="11" s="1"/>
  <c r="L40" i="11"/>
  <c r="X39" i="11"/>
  <c r="U39" i="11"/>
  <c r="T39" i="11"/>
  <c r="S39" i="11"/>
  <c r="V39" i="11" s="1"/>
  <c r="P39" i="11"/>
  <c r="O39" i="11"/>
  <c r="N39" i="11"/>
  <c r="Q39" i="11" s="1"/>
  <c r="L39" i="11"/>
  <c r="X38" i="11"/>
  <c r="U38" i="11"/>
  <c r="T38" i="11"/>
  <c r="S38" i="11"/>
  <c r="V38" i="11" s="1"/>
  <c r="P38" i="11"/>
  <c r="O38" i="11"/>
  <c r="N38" i="11"/>
  <c r="Q38" i="11" s="1"/>
  <c r="L38" i="11"/>
  <c r="X37" i="11"/>
  <c r="U37" i="11"/>
  <c r="T37" i="11"/>
  <c r="S37" i="11"/>
  <c r="V37" i="11" s="1"/>
  <c r="P37" i="11"/>
  <c r="O37" i="11"/>
  <c r="N37" i="11"/>
  <c r="Q37" i="11" s="1"/>
  <c r="L37" i="11"/>
  <c r="X36" i="11"/>
  <c r="U36" i="11"/>
  <c r="T36" i="11"/>
  <c r="S36" i="11"/>
  <c r="V36" i="11" s="1"/>
  <c r="P36" i="11"/>
  <c r="O36" i="11"/>
  <c r="N36" i="11"/>
  <c r="Q36" i="11" s="1"/>
  <c r="L36" i="11"/>
  <c r="X35" i="11"/>
  <c r="U35" i="11"/>
  <c r="T35" i="11"/>
  <c r="S35" i="11"/>
  <c r="V35" i="11" s="1"/>
  <c r="P35" i="11"/>
  <c r="O35" i="11"/>
  <c r="N35" i="11"/>
  <c r="Q35" i="11" s="1"/>
  <c r="L35" i="11"/>
  <c r="X34" i="11"/>
  <c r="U34" i="11"/>
  <c r="T34" i="11"/>
  <c r="S34" i="11"/>
  <c r="V34" i="11" s="1"/>
  <c r="P34" i="11"/>
  <c r="O34" i="11"/>
  <c r="N34" i="11"/>
  <c r="Q34" i="11" s="1"/>
  <c r="L34" i="11"/>
  <c r="X33" i="11"/>
  <c r="U33" i="11"/>
  <c r="T33" i="11"/>
  <c r="S33" i="11"/>
  <c r="V33" i="11" s="1"/>
  <c r="P33" i="11"/>
  <c r="O33" i="11"/>
  <c r="N33" i="11"/>
  <c r="Q33" i="11" s="1"/>
  <c r="L33" i="11"/>
  <c r="X32" i="11"/>
  <c r="U32" i="11"/>
  <c r="T32" i="11"/>
  <c r="S32" i="11"/>
  <c r="V32" i="11" s="1"/>
  <c r="P32" i="11"/>
  <c r="O32" i="11"/>
  <c r="N32" i="11"/>
  <c r="Q32" i="11" s="1"/>
  <c r="L32" i="11"/>
  <c r="X31" i="11"/>
  <c r="U31" i="11"/>
  <c r="T31" i="11"/>
  <c r="S31" i="11"/>
  <c r="V31" i="11" s="1"/>
  <c r="P31" i="11"/>
  <c r="O31" i="11"/>
  <c r="N31" i="11"/>
  <c r="Q31" i="11" s="1"/>
  <c r="L31" i="11"/>
  <c r="X30" i="11"/>
  <c r="U30" i="11"/>
  <c r="T30" i="11"/>
  <c r="S30" i="11"/>
  <c r="V30" i="11" s="1"/>
  <c r="P30" i="11"/>
  <c r="O30" i="11"/>
  <c r="N30" i="11"/>
  <c r="Q30" i="11" s="1"/>
  <c r="L30" i="11"/>
  <c r="X29" i="11"/>
  <c r="U29" i="11"/>
  <c r="T29" i="11"/>
  <c r="S29" i="11"/>
  <c r="V29" i="11" s="1"/>
  <c r="P29" i="11"/>
  <c r="O29" i="11"/>
  <c r="N29" i="11"/>
  <c r="Q29" i="11" s="1"/>
  <c r="L29" i="11"/>
  <c r="X28" i="11"/>
  <c r="U28" i="11"/>
  <c r="T28" i="11"/>
  <c r="S28" i="11"/>
  <c r="V28" i="11" s="1"/>
  <c r="P28" i="11"/>
  <c r="O28" i="11"/>
  <c r="N28" i="11"/>
  <c r="Q28" i="11" s="1"/>
  <c r="L28" i="11"/>
  <c r="X27" i="11"/>
  <c r="U27" i="11"/>
  <c r="T27" i="11"/>
  <c r="S27" i="11"/>
  <c r="V27" i="11" s="1"/>
  <c r="P27" i="11"/>
  <c r="O27" i="11"/>
  <c r="N27" i="11"/>
  <c r="Q27" i="11" s="1"/>
  <c r="L27" i="11"/>
  <c r="X26" i="11"/>
  <c r="U26" i="11"/>
  <c r="T26" i="11"/>
  <c r="S26" i="11"/>
  <c r="V26" i="11" s="1"/>
  <c r="P26" i="11"/>
  <c r="O26" i="11"/>
  <c r="N26" i="11"/>
  <c r="Q26" i="11" s="1"/>
  <c r="L26" i="11"/>
  <c r="X25" i="11"/>
  <c r="U25" i="11"/>
  <c r="T25" i="11"/>
  <c r="S25" i="11"/>
  <c r="V25" i="11" s="1"/>
  <c r="P25" i="11"/>
  <c r="O25" i="11"/>
  <c r="N25" i="11"/>
  <c r="Q25" i="11" s="1"/>
  <c r="L25" i="11"/>
  <c r="X24" i="11"/>
  <c r="U24" i="11"/>
  <c r="T24" i="11"/>
  <c r="S24" i="11"/>
  <c r="V24" i="11" s="1"/>
  <c r="P24" i="11"/>
  <c r="O24" i="11"/>
  <c r="N24" i="11"/>
  <c r="Q24" i="11" s="1"/>
  <c r="L24" i="11"/>
  <c r="X23" i="11"/>
  <c r="U23" i="11"/>
  <c r="T23" i="11"/>
  <c r="S23" i="11"/>
  <c r="V23" i="11" s="1"/>
  <c r="P23" i="11"/>
  <c r="O23" i="11"/>
  <c r="N23" i="11"/>
  <c r="Q23" i="11" s="1"/>
  <c r="L23" i="11"/>
  <c r="X22" i="11"/>
  <c r="U22" i="11"/>
  <c r="T22" i="11"/>
  <c r="S22" i="11"/>
  <c r="V22" i="11" s="1"/>
  <c r="P22" i="11"/>
  <c r="O22" i="11"/>
  <c r="N22" i="11"/>
  <c r="Q22" i="11" s="1"/>
  <c r="L22" i="11"/>
  <c r="X21" i="11"/>
  <c r="U21" i="11"/>
  <c r="T21" i="11"/>
  <c r="S21" i="11"/>
  <c r="V21" i="11" s="1"/>
  <c r="P21" i="11"/>
  <c r="O21" i="11"/>
  <c r="N21" i="11"/>
  <c r="Q21" i="11" s="1"/>
  <c r="L21" i="11"/>
  <c r="X20" i="11"/>
  <c r="U20" i="11"/>
  <c r="T20" i="11"/>
  <c r="S20" i="11"/>
  <c r="V20" i="11" s="1"/>
  <c r="P20" i="11"/>
  <c r="O20" i="11"/>
  <c r="N20" i="11"/>
  <c r="Q20" i="11" s="1"/>
  <c r="L20" i="11"/>
  <c r="S19" i="11"/>
  <c r="N19" i="11"/>
  <c r="L19" i="11"/>
  <c r="S18" i="11"/>
  <c r="N18" i="11"/>
  <c r="L18" i="11"/>
  <c r="G10" i="11"/>
  <c r="S18" i="9" l="1"/>
  <c r="X103" i="9" l="1"/>
  <c r="U103" i="9"/>
  <c r="T103" i="9"/>
  <c r="S103" i="9"/>
  <c r="V103" i="9" s="1"/>
  <c r="P103" i="9"/>
  <c r="O103" i="9"/>
  <c r="N103" i="9"/>
  <c r="Q103" i="9" s="1"/>
  <c r="L103" i="9"/>
  <c r="K103" i="9"/>
  <c r="X104" i="10"/>
  <c r="U104" i="10"/>
  <c r="T104" i="10"/>
  <c r="S104" i="10"/>
  <c r="V104" i="10" s="1"/>
  <c r="P104" i="10"/>
  <c r="O104" i="10"/>
  <c r="N104" i="10"/>
  <c r="Q104" i="10" s="1"/>
  <c r="L104" i="10"/>
  <c r="K104" i="10"/>
  <c r="S18" i="10" l="1"/>
  <c r="N18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O18" i="10" s="1"/>
  <c r="C5" i="10"/>
  <c r="X212" i="10"/>
  <c r="U212" i="10"/>
  <c r="T212" i="10"/>
  <c r="S212" i="10"/>
  <c r="V212" i="10" s="1"/>
  <c r="P212" i="10"/>
  <c r="O212" i="10"/>
  <c r="N212" i="10"/>
  <c r="Q212" i="10" s="1"/>
  <c r="L212" i="10"/>
  <c r="X211" i="10"/>
  <c r="U211" i="10"/>
  <c r="T211" i="10"/>
  <c r="S211" i="10"/>
  <c r="V211" i="10" s="1"/>
  <c r="P211" i="10"/>
  <c r="O211" i="10"/>
  <c r="N211" i="10"/>
  <c r="Q211" i="10" s="1"/>
  <c r="L211" i="10"/>
  <c r="X210" i="10"/>
  <c r="U210" i="10"/>
  <c r="T210" i="10"/>
  <c r="S210" i="10"/>
  <c r="V210" i="10" s="1"/>
  <c r="P210" i="10"/>
  <c r="O210" i="10"/>
  <c r="N210" i="10"/>
  <c r="Q210" i="10" s="1"/>
  <c r="L210" i="10"/>
  <c r="X209" i="10"/>
  <c r="U209" i="10"/>
  <c r="T209" i="10"/>
  <c r="S209" i="10"/>
  <c r="V209" i="10" s="1"/>
  <c r="P209" i="10"/>
  <c r="O209" i="10"/>
  <c r="N209" i="10"/>
  <c r="Q209" i="10" s="1"/>
  <c r="L209" i="10"/>
  <c r="X208" i="10"/>
  <c r="U208" i="10"/>
  <c r="T208" i="10"/>
  <c r="S208" i="10"/>
  <c r="V208" i="10" s="1"/>
  <c r="P208" i="10"/>
  <c r="O208" i="10"/>
  <c r="N208" i="10"/>
  <c r="Q208" i="10" s="1"/>
  <c r="L208" i="10"/>
  <c r="X207" i="10"/>
  <c r="U207" i="10"/>
  <c r="T207" i="10"/>
  <c r="S207" i="10"/>
  <c r="V207" i="10" s="1"/>
  <c r="P207" i="10"/>
  <c r="O207" i="10"/>
  <c r="N207" i="10"/>
  <c r="Q207" i="10" s="1"/>
  <c r="L207" i="10"/>
  <c r="X206" i="10"/>
  <c r="U206" i="10"/>
  <c r="T206" i="10"/>
  <c r="S206" i="10"/>
  <c r="V206" i="10" s="1"/>
  <c r="P206" i="10"/>
  <c r="O206" i="10"/>
  <c r="N206" i="10"/>
  <c r="Q206" i="10" s="1"/>
  <c r="L206" i="10"/>
  <c r="X205" i="10"/>
  <c r="U205" i="10"/>
  <c r="T205" i="10"/>
  <c r="S205" i="10"/>
  <c r="V205" i="10" s="1"/>
  <c r="P205" i="10"/>
  <c r="O205" i="10"/>
  <c r="N205" i="10"/>
  <c r="Q205" i="10" s="1"/>
  <c r="L205" i="10"/>
  <c r="X204" i="10"/>
  <c r="U204" i="10"/>
  <c r="T204" i="10"/>
  <c r="S204" i="10"/>
  <c r="V204" i="10" s="1"/>
  <c r="P204" i="10"/>
  <c r="O204" i="10"/>
  <c r="N204" i="10"/>
  <c r="Q204" i="10" s="1"/>
  <c r="L204" i="10"/>
  <c r="X203" i="10"/>
  <c r="U203" i="10"/>
  <c r="T203" i="10"/>
  <c r="S203" i="10"/>
  <c r="V203" i="10" s="1"/>
  <c r="P203" i="10"/>
  <c r="O203" i="10"/>
  <c r="N203" i="10"/>
  <c r="Q203" i="10" s="1"/>
  <c r="L203" i="10"/>
  <c r="X202" i="10"/>
  <c r="U202" i="10"/>
  <c r="T202" i="10"/>
  <c r="S202" i="10"/>
  <c r="V202" i="10" s="1"/>
  <c r="P202" i="10"/>
  <c r="O202" i="10"/>
  <c r="N202" i="10"/>
  <c r="Q202" i="10" s="1"/>
  <c r="L202" i="10"/>
  <c r="X201" i="10"/>
  <c r="U201" i="10"/>
  <c r="T201" i="10"/>
  <c r="S201" i="10"/>
  <c r="V201" i="10" s="1"/>
  <c r="P201" i="10"/>
  <c r="O201" i="10"/>
  <c r="N201" i="10"/>
  <c r="Q201" i="10" s="1"/>
  <c r="L201" i="10"/>
  <c r="X200" i="10"/>
  <c r="U200" i="10"/>
  <c r="T200" i="10"/>
  <c r="S200" i="10"/>
  <c r="V200" i="10" s="1"/>
  <c r="P200" i="10"/>
  <c r="O200" i="10"/>
  <c r="N200" i="10"/>
  <c r="Q200" i="10" s="1"/>
  <c r="L200" i="10"/>
  <c r="X199" i="10"/>
  <c r="U199" i="10"/>
  <c r="T199" i="10"/>
  <c r="S199" i="10"/>
  <c r="V199" i="10" s="1"/>
  <c r="P199" i="10"/>
  <c r="O199" i="10"/>
  <c r="N199" i="10"/>
  <c r="Q199" i="10" s="1"/>
  <c r="L199" i="10"/>
  <c r="X198" i="10"/>
  <c r="U198" i="10"/>
  <c r="T198" i="10"/>
  <c r="S198" i="10"/>
  <c r="V198" i="10" s="1"/>
  <c r="P198" i="10"/>
  <c r="O198" i="10"/>
  <c r="N198" i="10"/>
  <c r="Q198" i="10" s="1"/>
  <c r="L198" i="10"/>
  <c r="X197" i="10"/>
  <c r="U197" i="10"/>
  <c r="T197" i="10"/>
  <c r="S197" i="10"/>
  <c r="V197" i="10" s="1"/>
  <c r="P197" i="10"/>
  <c r="O197" i="10"/>
  <c r="N197" i="10"/>
  <c r="Q197" i="10" s="1"/>
  <c r="L197" i="10"/>
  <c r="X196" i="10"/>
  <c r="U196" i="10"/>
  <c r="T196" i="10"/>
  <c r="S196" i="10"/>
  <c r="V196" i="10" s="1"/>
  <c r="P196" i="10"/>
  <c r="O196" i="10"/>
  <c r="N196" i="10"/>
  <c r="Q196" i="10" s="1"/>
  <c r="L196" i="10"/>
  <c r="X195" i="10"/>
  <c r="U195" i="10"/>
  <c r="T195" i="10"/>
  <c r="S195" i="10"/>
  <c r="V195" i="10" s="1"/>
  <c r="P195" i="10"/>
  <c r="O195" i="10"/>
  <c r="N195" i="10"/>
  <c r="Q195" i="10" s="1"/>
  <c r="L195" i="10"/>
  <c r="X194" i="10"/>
  <c r="U194" i="10"/>
  <c r="T194" i="10"/>
  <c r="S194" i="10"/>
  <c r="V194" i="10" s="1"/>
  <c r="P194" i="10"/>
  <c r="O194" i="10"/>
  <c r="N194" i="10"/>
  <c r="Q194" i="10" s="1"/>
  <c r="L194" i="10"/>
  <c r="X193" i="10"/>
  <c r="U193" i="10"/>
  <c r="T193" i="10"/>
  <c r="S193" i="10"/>
  <c r="V193" i="10" s="1"/>
  <c r="P193" i="10"/>
  <c r="O193" i="10"/>
  <c r="N193" i="10"/>
  <c r="Q193" i="10" s="1"/>
  <c r="L193" i="10"/>
  <c r="X192" i="10"/>
  <c r="U192" i="10"/>
  <c r="T192" i="10"/>
  <c r="S192" i="10"/>
  <c r="V192" i="10" s="1"/>
  <c r="P192" i="10"/>
  <c r="O192" i="10"/>
  <c r="N192" i="10"/>
  <c r="Q192" i="10" s="1"/>
  <c r="L192" i="10"/>
  <c r="X191" i="10"/>
  <c r="U191" i="10"/>
  <c r="T191" i="10"/>
  <c r="S191" i="10"/>
  <c r="V191" i="10" s="1"/>
  <c r="P191" i="10"/>
  <c r="O191" i="10"/>
  <c r="N191" i="10"/>
  <c r="Q191" i="10" s="1"/>
  <c r="L191" i="10"/>
  <c r="X190" i="10"/>
  <c r="U190" i="10"/>
  <c r="T190" i="10"/>
  <c r="S190" i="10"/>
  <c r="V190" i="10" s="1"/>
  <c r="P190" i="10"/>
  <c r="O190" i="10"/>
  <c r="N190" i="10"/>
  <c r="Q190" i="10" s="1"/>
  <c r="L190" i="10"/>
  <c r="X189" i="10"/>
  <c r="U189" i="10"/>
  <c r="T189" i="10"/>
  <c r="S189" i="10"/>
  <c r="V189" i="10" s="1"/>
  <c r="P189" i="10"/>
  <c r="O189" i="10"/>
  <c r="N189" i="10"/>
  <c r="Q189" i="10" s="1"/>
  <c r="L189" i="10"/>
  <c r="X188" i="10"/>
  <c r="U188" i="10"/>
  <c r="T188" i="10"/>
  <c r="S188" i="10"/>
  <c r="V188" i="10" s="1"/>
  <c r="P188" i="10"/>
  <c r="O188" i="10"/>
  <c r="N188" i="10"/>
  <c r="Q188" i="10" s="1"/>
  <c r="L188" i="10"/>
  <c r="X187" i="10"/>
  <c r="U187" i="10"/>
  <c r="T187" i="10"/>
  <c r="S187" i="10"/>
  <c r="V187" i="10" s="1"/>
  <c r="P187" i="10"/>
  <c r="O187" i="10"/>
  <c r="N187" i="10"/>
  <c r="Q187" i="10" s="1"/>
  <c r="L187" i="10"/>
  <c r="X186" i="10"/>
  <c r="U186" i="10"/>
  <c r="T186" i="10"/>
  <c r="S186" i="10"/>
  <c r="V186" i="10" s="1"/>
  <c r="P186" i="10"/>
  <c r="O186" i="10"/>
  <c r="N186" i="10"/>
  <c r="Q186" i="10" s="1"/>
  <c r="L186" i="10"/>
  <c r="X185" i="10"/>
  <c r="U185" i="10"/>
  <c r="T185" i="10"/>
  <c r="S185" i="10"/>
  <c r="V185" i="10" s="1"/>
  <c r="P185" i="10"/>
  <c r="O185" i="10"/>
  <c r="N185" i="10"/>
  <c r="Q185" i="10" s="1"/>
  <c r="L185" i="10"/>
  <c r="X184" i="10"/>
  <c r="U184" i="10"/>
  <c r="T184" i="10"/>
  <c r="S184" i="10"/>
  <c r="V184" i="10" s="1"/>
  <c r="P184" i="10"/>
  <c r="O184" i="10"/>
  <c r="N184" i="10"/>
  <c r="Q184" i="10" s="1"/>
  <c r="L184" i="10"/>
  <c r="X183" i="10"/>
  <c r="U183" i="10"/>
  <c r="T183" i="10"/>
  <c r="S183" i="10"/>
  <c r="V183" i="10" s="1"/>
  <c r="P183" i="10"/>
  <c r="O183" i="10"/>
  <c r="N183" i="10"/>
  <c r="Q183" i="10" s="1"/>
  <c r="L183" i="10"/>
  <c r="X182" i="10"/>
  <c r="U182" i="10"/>
  <c r="T182" i="10"/>
  <c r="S182" i="10"/>
  <c r="V182" i="10" s="1"/>
  <c r="P182" i="10"/>
  <c r="O182" i="10"/>
  <c r="N182" i="10"/>
  <c r="Q182" i="10" s="1"/>
  <c r="L182" i="10"/>
  <c r="X181" i="10"/>
  <c r="U181" i="10"/>
  <c r="T181" i="10"/>
  <c r="S181" i="10"/>
  <c r="V181" i="10" s="1"/>
  <c r="P181" i="10"/>
  <c r="O181" i="10"/>
  <c r="N181" i="10"/>
  <c r="Q181" i="10" s="1"/>
  <c r="L181" i="10"/>
  <c r="X180" i="10"/>
  <c r="U180" i="10"/>
  <c r="T180" i="10"/>
  <c r="S180" i="10"/>
  <c r="V180" i="10" s="1"/>
  <c r="P180" i="10"/>
  <c r="O180" i="10"/>
  <c r="N180" i="10"/>
  <c r="Q180" i="10" s="1"/>
  <c r="L180" i="10"/>
  <c r="X179" i="10"/>
  <c r="U179" i="10"/>
  <c r="T179" i="10"/>
  <c r="S179" i="10"/>
  <c r="V179" i="10" s="1"/>
  <c r="P179" i="10"/>
  <c r="O179" i="10"/>
  <c r="N179" i="10"/>
  <c r="Q179" i="10" s="1"/>
  <c r="L179" i="10"/>
  <c r="X178" i="10"/>
  <c r="U178" i="10"/>
  <c r="T178" i="10"/>
  <c r="S178" i="10"/>
  <c r="V178" i="10" s="1"/>
  <c r="P178" i="10"/>
  <c r="O178" i="10"/>
  <c r="N178" i="10"/>
  <c r="Q178" i="10" s="1"/>
  <c r="L178" i="10"/>
  <c r="X177" i="10"/>
  <c r="U177" i="10"/>
  <c r="T177" i="10"/>
  <c r="S177" i="10"/>
  <c r="V177" i="10" s="1"/>
  <c r="P177" i="10"/>
  <c r="O177" i="10"/>
  <c r="N177" i="10"/>
  <c r="Q177" i="10" s="1"/>
  <c r="L177" i="10"/>
  <c r="X176" i="10"/>
  <c r="U176" i="10"/>
  <c r="T176" i="10"/>
  <c r="S176" i="10"/>
  <c r="V176" i="10" s="1"/>
  <c r="P176" i="10"/>
  <c r="O176" i="10"/>
  <c r="N176" i="10"/>
  <c r="Q176" i="10" s="1"/>
  <c r="L176" i="10"/>
  <c r="X175" i="10"/>
  <c r="U175" i="10"/>
  <c r="T175" i="10"/>
  <c r="S175" i="10"/>
  <c r="V175" i="10" s="1"/>
  <c r="P175" i="10"/>
  <c r="O175" i="10"/>
  <c r="N175" i="10"/>
  <c r="Q175" i="10" s="1"/>
  <c r="L175" i="10"/>
  <c r="X174" i="10"/>
  <c r="U174" i="10"/>
  <c r="T174" i="10"/>
  <c r="S174" i="10"/>
  <c r="V174" i="10" s="1"/>
  <c r="P174" i="10"/>
  <c r="O174" i="10"/>
  <c r="N174" i="10"/>
  <c r="Q174" i="10" s="1"/>
  <c r="L174" i="10"/>
  <c r="X173" i="10"/>
  <c r="U173" i="10"/>
  <c r="T173" i="10"/>
  <c r="S173" i="10"/>
  <c r="V173" i="10" s="1"/>
  <c r="P173" i="10"/>
  <c r="O173" i="10"/>
  <c r="N173" i="10"/>
  <c r="Q173" i="10" s="1"/>
  <c r="L173" i="10"/>
  <c r="X172" i="10"/>
  <c r="U172" i="10"/>
  <c r="T172" i="10"/>
  <c r="S172" i="10"/>
  <c r="V172" i="10" s="1"/>
  <c r="P172" i="10"/>
  <c r="O172" i="10"/>
  <c r="N172" i="10"/>
  <c r="Q172" i="10" s="1"/>
  <c r="L172" i="10"/>
  <c r="X171" i="10"/>
  <c r="U171" i="10"/>
  <c r="T171" i="10"/>
  <c r="S171" i="10"/>
  <c r="V171" i="10" s="1"/>
  <c r="P171" i="10"/>
  <c r="O171" i="10"/>
  <c r="N171" i="10"/>
  <c r="Q171" i="10" s="1"/>
  <c r="L171" i="10"/>
  <c r="X170" i="10"/>
  <c r="U170" i="10"/>
  <c r="T170" i="10"/>
  <c r="S170" i="10"/>
  <c r="V170" i="10" s="1"/>
  <c r="P170" i="10"/>
  <c r="O170" i="10"/>
  <c r="N170" i="10"/>
  <c r="Q170" i="10" s="1"/>
  <c r="L170" i="10"/>
  <c r="X169" i="10"/>
  <c r="U169" i="10"/>
  <c r="T169" i="10"/>
  <c r="S169" i="10"/>
  <c r="V169" i="10" s="1"/>
  <c r="P169" i="10"/>
  <c r="O169" i="10"/>
  <c r="N169" i="10"/>
  <c r="Q169" i="10" s="1"/>
  <c r="L169" i="10"/>
  <c r="X168" i="10"/>
  <c r="U168" i="10"/>
  <c r="T168" i="10"/>
  <c r="S168" i="10"/>
  <c r="V168" i="10" s="1"/>
  <c r="P168" i="10"/>
  <c r="O168" i="10"/>
  <c r="N168" i="10"/>
  <c r="Q168" i="10" s="1"/>
  <c r="L168" i="10"/>
  <c r="X167" i="10"/>
  <c r="U167" i="10"/>
  <c r="T167" i="10"/>
  <c r="S167" i="10"/>
  <c r="V167" i="10" s="1"/>
  <c r="P167" i="10"/>
  <c r="O167" i="10"/>
  <c r="N167" i="10"/>
  <c r="Q167" i="10" s="1"/>
  <c r="L167" i="10"/>
  <c r="X166" i="10"/>
  <c r="U166" i="10"/>
  <c r="T166" i="10"/>
  <c r="S166" i="10"/>
  <c r="V166" i="10" s="1"/>
  <c r="P166" i="10"/>
  <c r="O166" i="10"/>
  <c r="N166" i="10"/>
  <c r="Q166" i="10" s="1"/>
  <c r="L166" i="10"/>
  <c r="X165" i="10"/>
  <c r="U165" i="10"/>
  <c r="T165" i="10"/>
  <c r="S165" i="10"/>
  <c r="V165" i="10" s="1"/>
  <c r="P165" i="10"/>
  <c r="O165" i="10"/>
  <c r="N165" i="10"/>
  <c r="Q165" i="10" s="1"/>
  <c r="L165" i="10"/>
  <c r="X164" i="10"/>
  <c r="U164" i="10"/>
  <c r="T164" i="10"/>
  <c r="S164" i="10"/>
  <c r="V164" i="10" s="1"/>
  <c r="P164" i="10"/>
  <c r="O164" i="10"/>
  <c r="N164" i="10"/>
  <c r="Q164" i="10" s="1"/>
  <c r="L164" i="10"/>
  <c r="X163" i="10"/>
  <c r="U163" i="10"/>
  <c r="T163" i="10"/>
  <c r="S163" i="10"/>
  <c r="V163" i="10" s="1"/>
  <c r="P163" i="10"/>
  <c r="O163" i="10"/>
  <c r="N163" i="10"/>
  <c r="Q163" i="10" s="1"/>
  <c r="L163" i="10"/>
  <c r="X162" i="10"/>
  <c r="U162" i="10"/>
  <c r="T162" i="10"/>
  <c r="S162" i="10"/>
  <c r="V162" i="10" s="1"/>
  <c r="P162" i="10"/>
  <c r="O162" i="10"/>
  <c r="N162" i="10"/>
  <c r="Q162" i="10" s="1"/>
  <c r="L162" i="10"/>
  <c r="X161" i="10"/>
  <c r="U161" i="10"/>
  <c r="T161" i="10"/>
  <c r="S161" i="10"/>
  <c r="V161" i="10" s="1"/>
  <c r="P161" i="10"/>
  <c r="O161" i="10"/>
  <c r="N161" i="10"/>
  <c r="Q161" i="10" s="1"/>
  <c r="L161" i="10"/>
  <c r="X160" i="10"/>
  <c r="U160" i="10"/>
  <c r="T160" i="10"/>
  <c r="S160" i="10"/>
  <c r="V160" i="10" s="1"/>
  <c r="P160" i="10"/>
  <c r="O160" i="10"/>
  <c r="N160" i="10"/>
  <c r="Q160" i="10" s="1"/>
  <c r="L160" i="10"/>
  <c r="X159" i="10"/>
  <c r="U159" i="10"/>
  <c r="T159" i="10"/>
  <c r="S159" i="10"/>
  <c r="V159" i="10" s="1"/>
  <c r="P159" i="10"/>
  <c r="O159" i="10"/>
  <c r="N159" i="10"/>
  <c r="Q159" i="10" s="1"/>
  <c r="L159" i="10"/>
  <c r="X158" i="10"/>
  <c r="U158" i="10"/>
  <c r="T158" i="10"/>
  <c r="S158" i="10"/>
  <c r="V158" i="10" s="1"/>
  <c r="P158" i="10"/>
  <c r="O158" i="10"/>
  <c r="N158" i="10"/>
  <c r="Q158" i="10" s="1"/>
  <c r="L158" i="10"/>
  <c r="X157" i="10"/>
  <c r="U157" i="10"/>
  <c r="T157" i="10"/>
  <c r="S157" i="10"/>
  <c r="V157" i="10" s="1"/>
  <c r="P157" i="10"/>
  <c r="O157" i="10"/>
  <c r="N157" i="10"/>
  <c r="Q157" i="10" s="1"/>
  <c r="L157" i="10"/>
  <c r="X156" i="10"/>
  <c r="U156" i="10"/>
  <c r="T156" i="10"/>
  <c r="S156" i="10"/>
  <c r="V156" i="10" s="1"/>
  <c r="P156" i="10"/>
  <c r="O156" i="10"/>
  <c r="N156" i="10"/>
  <c r="Q156" i="10" s="1"/>
  <c r="L156" i="10"/>
  <c r="X155" i="10"/>
  <c r="U155" i="10"/>
  <c r="T155" i="10"/>
  <c r="S155" i="10"/>
  <c r="V155" i="10" s="1"/>
  <c r="P155" i="10"/>
  <c r="O155" i="10"/>
  <c r="N155" i="10"/>
  <c r="Q155" i="10" s="1"/>
  <c r="L155" i="10"/>
  <c r="X154" i="10"/>
  <c r="U154" i="10"/>
  <c r="T154" i="10"/>
  <c r="S154" i="10"/>
  <c r="V154" i="10" s="1"/>
  <c r="P154" i="10"/>
  <c r="O154" i="10"/>
  <c r="N154" i="10"/>
  <c r="Q154" i="10" s="1"/>
  <c r="L154" i="10"/>
  <c r="X153" i="10"/>
  <c r="U153" i="10"/>
  <c r="T153" i="10"/>
  <c r="S153" i="10"/>
  <c r="V153" i="10" s="1"/>
  <c r="P153" i="10"/>
  <c r="O153" i="10"/>
  <c r="N153" i="10"/>
  <c r="Q153" i="10" s="1"/>
  <c r="L153" i="10"/>
  <c r="X152" i="10"/>
  <c r="U152" i="10"/>
  <c r="T152" i="10"/>
  <c r="S152" i="10"/>
  <c r="V152" i="10" s="1"/>
  <c r="P152" i="10"/>
  <c r="O152" i="10"/>
  <c r="N152" i="10"/>
  <c r="Q152" i="10" s="1"/>
  <c r="L152" i="10"/>
  <c r="X151" i="10"/>
  <c r="U151" i="10"/>
  <c r="T151" i="10"/>
  <c r="S151" i="10"/>
  <c r="V151" i="10" s="1"/>
  <c r="P151" i="10"/>
  <c r="O151" i="10"/>
  <c r="N151" i="10"/>
  <c r="Q151" i="10" s="1"/>
  <c r="L151" i="10"/>
  <c r="X150" i="10"/>
  <c r="U150" i="10"/>
  <c r="T150" i="10"/>
  <c r="S150" i="10"/>
  <c r="V150" i="10" s="1"/>
  <c r="P150" i="10"/>
  <c r="O150" i="10"/>
  <c r="N150" i="10"/>
  <c r="Q150" i="10" s="1"/>
  <c r="L150" i="10"/>
  <c r="X149" i="10"/>
  <c r="U149" i="10"/>
  <c r="T149" i="10"/>
  <c r="S149" i="10"/>
  <c r="V149" i="10" s="1"/>
  <c r="P149" i="10"/>
  <c r="O149" i="10"/>
  <c r="N149" i="10"/>
  <c r="Q149" i="10" s="1"/>
  <c r="L149" i="10"/>
  <c r="X148" i="10"/>
  <c r="U148" i="10"/>
  <c r="T148" i="10"/>
  <c r="S148" i="10"/>
  <c r="V148" i="10" s="1"/>
  <c r="P148" i="10"/>
  <c r="O148" i="10"/>
  <c r="N148" i="10"/>
  <c r="Q148" i="10" s="1"/>
  <c r="L148" i="10"/>
  <c r="X147" i="10"/>
  <c r="U147" i="10"/>
  <c r="T147" i="10"/>
  <c r="S147" i="10"/>
  <c r="V147" i="10" s="1"/>
  <c r="P147" i="10"/>
  <c r="O147" i="10"/>
  <c r="N147" i="10"/>
  <c r="Q147" i="10" s="1"/>
  <c r="L147" i="10"/>
  <c r="X146" i="10"/>
  <c r="U146" i="10"/>
  <c r="T146" i="10"/>
  <c r="S146" i="10"/>
  <c r="V146" i="10" s="1"/>
  <c r="P146" i="10"/>
  <c r="O146" i="10"/>
  <c r="N146" i="10"/>
  <c r="Q146" i="10" s="1"/>
  <c r="L146" i="10"/>
  <c r="X145" i="10"/>
  <c r="U145" i="10"/>
  <c r="T145" i="10"/>
  <c r="S145" i="10"/>
  <c r="V145" i="10" s="1"/>
  <c r="P145" i="10"/>
  <c r="O145" i="10"/>
  <c r="N145" i="10"/>
  <c r="Q145" i="10" s="1"/>
  <c r="L145" i="10"/>
  <c r="X144" i="10"/>
  <c r="U144" i="10"/>
  <c r="T144" i="10"/>
  <c r="S144" i="10"/>
  <c r="V144" i="10" s="1"/>
  <c r="P144" i="10"/>
  <c r="O144" i="10"/>
  <c r="N144" i="10"/>
  <c r="Q144" i="10" s="1"/>
  <c r="L144" i="10"/>
  <c r="X143" i="10"/>
  <c r="U143" i="10"/>
  <c r="T143" i="10"/>
  <c r="S143" i="10"/>
  <c r="V143" i="10" s="1"/>
  <c r="P143" i="10"/>
  <c r="O143" i="10"/>
  <c r="N143" i="10"/>
  <c r="Q143" i="10" s="1"/>
  <c r="L143" i="10"/>
  <c r="X142" i="10"/>
  <c r="U142" i="10"/>
  <c r="T142" i="10"/>
  <c r="S142" i="10"/>
  <c r="V142" i="10" s="1"/>
  <c r="P142" i="10"/>
  <c r="O142" i="10"/>
  <c r="N142" i="10"/>
  <c r="Q142" i="10" s="1"/>
  <c r="L142" i="10"/>
  <c r="X141" i="10"/>
  <c r="U141" i="10"/>
  <c r="T141" i="10"/>
  <c r="S141" i="10"/>
  <c r="V141" i="10" s="1"/>
  <c r="P141" i="10"/>
  <c r="O141" i="10"/>
  <c r="N141" i="10"/>
  <c r="Q141" i="10" s="1"/>
  <c r="L141" i="10"/>
  <c r="X140" i="10"/>
  <c r="U140" i="10"/>
  <c r="T140" i="10"/>
  <c r="S140" i="10"/>
  <c r="V140" i="10" s="1"/>
  <c r="P140" i="10"/>
  <c r="O140" i="10"/>
  <c r="N140" i="10"/>
  <c r="Q140" i="10" s="1"/>
  <c r="L140" i="10"/>
  <c r="X139" i="10"/>
  <c r="U139" i="10"/>
  <c r="T139" i="10"/>
  <c r="S139" i="10"/>
  <c r="V139" i="10" s="1"/>
  <c r="P139" i="10"/>
  <c r="O139" i="10"/>
  <c r="N139" i="10"/>
  <c r="Q139" i="10" s="1"/>
  <c r="L139" i="10"/>
  <c r="X138" i="10"/>
  <c r="U138" i="10"/>
  <c r="T138" i="10"/>
  <c r="S138" i="10"/>
  <c r="V138" i="10" s="1"/>
  <c r="P138" i="10"/>
  <c r="O138" i="10"/>
  <c r="N138" i="10"/>
  <c r="Q138" i="10" s="1"/>
  <c r="L138" i="10"/>
  <c r="X137" i="10"/>
  <c r="U137" i="10"/>
  <c r="T137" i="10"/>
  <c r="S137" i="10"/>
  <c r="V137" i="10" s="1"/>
  <c r="P137" i="10"/>
  <c r="O137" i="10"/>
  <c r="N137" i="10"/>
  <c r="Q137" i="10" s="1"/>
  <c r="L137" i="10"/>
  <c r="X136" i="10"/>
  <c r="U136" i="10"/>
  <c r="T136" i="10"/>
  <c r="S136" i="10"/>
  <c r="V136" i="10" s="1"/>
  <c r="P136" i="10"/>
  <c r="O136" i="10"/>
  <c r="N136" i="10"/>
  <c r="Q136" i="10" s="1"/>
  <c r="L136" i="10"/>
  <c r="X135" i="10"/>
  <c r="U135" i="10"/>
  <c r="T135" i="10"/>
  <c r="S135" i="10"/>
  <c r="V135" i="10" s="1"/>
  <c r="P135" i="10"/>
  <c r="O135" i="10"/>
  <c r="N135" i="10"/>
  <c r="Q135" i="10" s="1"/>
  <c r="L135" i="10"/>
  <c r="X134" i="10"/>
  <c r="U134" i="10"/>
  <c r="T134" i="10"/>
  <c r="S134" i="10"/>
  <c r="V134" i="10" s="1"/>
  <c r="P134" i="10"/>
  <c r="O134" i="10"/>
  <c r="N134" i="10"/>
  <c r="Q134" i="10" s="1"/>
  <c r="L134" i="10"/>
  <c r="X133" i="10"/>
  <c r="U133" i="10"/>
  <c r="T133" i="10"/>
  <c r="S133" i="10"/>
  <c r="V133" i="10" s="1"/>
  <c r="P133" i="10"/>
  <c r="O133" i="10"/>
  <c r="N133" i="10"/>
  <c r="Q133" i="10" s="1"/>
  <c r="L133" i="10"/>
  <c r="X132" i="10"/>
  <c r="U132" i="10"/>
  <c r="T132" i="10"/>
  <c r="S132" i="10"/>
  <c r="V132" i="10" s="1"/>
  <c r="P132" i="10"/>
  <c r="O132" i="10"/>
  <c r="N132" i="10"/>
  <c r="Q132" i="10" s="1"/>
  <c r="L132" i="10"/>
  <c r="X131" i="10"/>
  <c r="U131" i="10"/>
  <c r="T131" i="10"/>
  <c r="S131" i="10"/>
  <c r="V131" i="10" s="1"/>
  <c r="P131" i="10"/>
  <c r="O131" i="10"/>
  <c r="N131" i="10"/>
  <c r="Q131" i="10" s="1"/>
  <c r="L131" i="10"/>
  <c r="X130" i="10"/>
  <c r="U130" i="10"/>
  <c r="T130" i="10"/>
  <c r="S130" i="10"/>
  <c r="V130" i="10" s="1"/>
  <c r="P130" i="10"/>
  <c r="O130" i="10"/>
  <c r="N130" i="10"/>
  <c r="Q130" i="10" s="1"/>
  <c r="L130" i="10"/>
  <c r="X129" i="10"/>
  <c r="U129" i="10"/>
  <c r="T129" i="10"/>
  <c r="S129" i="10"/>
  <c r="V129" i="10" s="1"/>
  <c r="P129" i="10"/>
  <c r="O129" i="10"/>
  <c r="N129" i="10"/>
  <c r="Q129" i="10" s="1"/>
  <c r="L129" i="10"/>
  <c r="X128" i="10"/>
  <c r="U128" i="10"/>
  <c r="T128" i="10"/>
  <c r="S128" i="10"/>
  <c r="V128" i="10" s="1"/>
  <c r="P128" i="10"/>
  <c r="O128" i="10"/>
  <c r="N128" i="10"/>
  <c r="Q128" i="10" s="1"/>
  <c r="L128" i="10"/>
  <c r="X127" i="10"/>
  <c r="U127" i="10"/>
  <c r="T127" i="10"/>
  <c r="S127" i="10"/>
  <c r="V127" i="10" s="1"/>
  <c r="P127" i="10"/>
  <c r="O127" i="10"/>
  <c r="N127" i="10"/>
  <c r="Q127" i="10" s="1"/>
  <c r="L127" i="10"/>
  <c r="X126" i="10"/>
  <c r="U126" i="10"/>
  <c r="T126" i="10"/>
  <c r="S126" i="10"/>
  <c r="V126" i="10" s="1"/>
  <c r="P126" i="10"/>
  <c r="O126" i="10"/>
  <c r="N126" i="10"/>
  <c r="Q126" i="10" s="1"/>
  <c r="L126" i="10"/>
  <c r="X125" i="10"/>
  <c r="U125" i="10"/>
  <c r="T125" i="10"/>
  <c r="S125" i="10"/>
  <c r="V125" i="10" s="1"/>
  <c r="P125" i="10"/>
  <c r="O125" i="10"/>
  <c r="N125" i="10"/>
  <c r="Q125" i="10" s="1"/>
  <c r="L125" i="10"/>
  <c r="X124" i="10"/>
  <c r="U124" i="10"/>
  <c r="T124" i="10"/>
  <c r="S124" i="10"/>
  <c r="V124" i="10" s="1"/>
  <c r="P124" i="10"/>
  <c r="O124" i="10"/>
  <c r="N124" i="10"/>
  <c r="Q124" i="10" s="1"/>
  <c r="L124" i="10"/>
  <c r="X123" i="10"/>
  <c r="U123" i="10"/>
  <c r="T123" i="10"/>
  <c r="S123" i="10"/>
  <c r="V123" i="10" s="1"/>
  <c r="P123" i="10"/>
  <c r="O123" i="10"/>
  <c r="N123" i="10"/>
  <c r="Q123" i="10" s="1"/>
  <c r="L123" i="10"/>
  <c r="X122" i="10"/>
  <c r="U122" i="10"/>
  <c r="T122" i="10"/>
  <c r="S122" i="10"/>
  <c r="V122" i="10" s="1"/>
  <c r="P122" i="10"/>
  <c r="O122" i="10"/>
  <c r="N122" i="10"/>
  <c r="Q122" i="10" s="1"/>
  <c r="L122" i="10"/>
  <c r="X121" i="10"/>
  <c r="U121" i="10"/>
  <c r="T121" i="10"/>
  <c r="S121" i="10"/>
  <c r="V121" i="10" s="1"/>
  <c r="P121" i="10"/>
  <c r="O121" i="10"/>
  <c r="N121" i="10"/>
  <c r="Q121" i="10" s="1"/>
  <c r="L121" i="10"/>
  <c r="X120" i="10"/>
  <c r="U120" i="10"/>
  <c r="T120" i="10"/>
  <c r="S120" i="10"/>
  <c r="V120" i="10" s="1"/>
  <c r="P120" i="10"/>
  <c r="O120" i="10"/>
  <c r="N120" i="10"/>
  <c r="Q120" i="10" s="1"/>
  <c r="L120" i="10"/>
  <c r="X119" i="10"/>
  <c r="U119" i="10"/>
  <c r="T119" i="10"/>
  <c r="S119" i="10"/>
  <c r="V119" i="10" s="1"/>
  <c r="P119" i="10"/>
  <c r="O119" i="10"/>
  <c r="N119" i="10"/>
  <c r="Q119" i="10" s="1"/>
  <c r="L119" i="10"/>
  <c r="X118" i="10"/>
  <c r="U118" i="10"/>
  <c r="T118" i="10"/>
  <c r="S118" i="10"/>
  <c r="V118" i="10" s="1"/>
  <c r="P118" i="10"/>
  <c r="O118" i="10"/>
  <c r="N118" i="10"/>
  <c r="Q118" i="10" s="1"/>
  <c r="L118" i="10"/>
  <c r="X117" i="10"/>
  <c r="U117" i="10"/>
  <c r="T117" i="10"/>
  <c r="S117" i="10"/>
  <c r="V117" i="10" s="1"/>
  <c r="P117" i="10"/>
  <c r="O117" i="10"/>
  <c r="N117" i="10"/>
  <c r="Q117" i="10" s="1"/>
  <c r="L117" i="10"/>
  <c r="X116" i="10"/>
  <c r="U116" i="10"/>
  <c r="T116" i="10"/>
  <c r="S116" i="10"/>
  <c r="V116" i="10" s="1"/>
  <c r="P116" i="10"/>
  <c r="O116" i="10"/>
  <c r="N116" i="10"/>
  <c r="Q116" i="10" s="1"/>
  <c r="L116" i="10"/>
  <c r="X115" i="10"/>
  <c r="U115" i="10"/>
  <c r="T115" i="10"/>
  <c r="S115" i="10"/>
  <c r="V115" i="10" s="1"/>
  <c r="P115" i="10"/>
  <c r="O115" i="10"/>
  <c r="N115" i="10"/>
  <c r="Q115" i="10" s="1"/>
  <c r="L115" i="10"/>
  <c r="X114" i="10"/>
  <c r="U114" i="10"/>
  <c r="T114" i="10"/>
  <c r="S114" i="10"/>
  <c r="V114" i="10" s="1"/>
  <c r="P114" i="10"/>
  <c r="O114" i="10"/>
  <c r="N114" i="10"/>
  <c r="Q114" i="10" s="1"/>
  <c r="L114" i="10"/>
  <c r="X113" i="10"/>
  <c r="U113" i="10"/>
  <c r="T113" i="10"/>
  <c r="S113" i="10"/>
  <c r="V113" i="10" s="1"/>
  <c r="P113" i="10"/>
  <c r="O113" i="10"/>
  <c r="N113" i="10"/>
  <c r="Q113" i="10" s="1"/>
  <c r="L113" i="10"/>
  <c r="X112" i="10"/>
  <c r="U112" i="10"/>
  <c r="T112" i="10"/>
  <c r="S112" i="10"/>
  <c r="V112" i="10" s="1"/>
  <c r="P112" i="10"/>
  <c r="O112" i="10"/>
  <c r="N112" i="10"/>
  <c r="Q112" i="10" s="1"/>
  <c r="L112" i="10"/>
  <c r="X111" i="10"/>
  <c r="U111" i="10"/>
  <c r="T111" i="10"/>
  <c r="S111" i="10"/>
  <c r="V111" i="10" s="1"/>
  <c r="P111" i="10"/>
  <c r="O111" i="10"/>
  <c r="N111" i="10"/>
  <c r="Q111" i="10" s="1"/>
  <c r="L111" i="10"/>
  <c r="X110" i="10"/>
  <c r="U110" i="10"/>
  <c r="T110" i="10"/>
  <c r="S110" i="10"/>
  <c r="V110" i="10" s="1"/>
  <c r="P110" i="10"/>
  <c r="O110" i="10"/>
  <c r="N110" i="10"/>
  <c r="Q110" i="10" s="1"/>
  <c r="L110" i="10"/>
  <c r="X109" i="10"/>
  <c r="U109" i="10"/>
  <c r="T109" i="10"/>
  <c r="S109" i="10"/>
  <c r="V109" i="10" s="1"/>
  <c r="P109" i="10"/>
  <c r="O109" i="10"/>
  <c r="N109" i="10"/>
  <c r="Q109" i="10" s="1"/>
  <c r="L109" i="10"/>
  <c r="X108" i="10"/>
  <c r="U108" i="10"/>
  <c r="T108" i="10"/>
  <c r="S108" i="10"/>
  <c r="V108" i="10" s="1"/>
  <c r="P108" i="10"/>
  <c r="O108" i="10"/>
  <c r="N108" i="10"/>
  <c r="Q108" i="10" s="1"/>
  <c r="L108" i="10"/>
  <c r="X107" i="10"/>
  <c r="U107" i="10"/>
  <c r="T107" i="10"/>
  <c r="S107" i="10"/>
  <c r="V107" i="10" s="1"/>
  <c r="P107" i="10"/>
  <c r="O107" i="10"/>
  <c r="N107" i="10"/>
  <c r="Q107" i="10" s="1"/>
  <c r="L107" i="10"/>
  <c r="X106" i="10"/>
  <c r="U106" i="10"/>
  <c r="T106" i="10"/>
  <c r="S106" i="10"/>
  <c r="V106" i="10" s="1"/>
  <c r="P106" i="10"/>
  <c r="O106" i="10"/>
  <c r="N106" i="10"/>
  <c r="Q106" i="10" s="1"/>
  <c r="L106" i="10"/>
  <c r="X105" i="10"/>
  <c r="U105" i="10"/>
  <c r="T105" i="10"/>
  <c r="S105" i="10"/>
  <c r="V105" i="10" s="1"/>
  <c r="P105" i="10"/>
  <c r="O105" i="10"/>
  <c r="N105" i="10"/>
  <c r="Q105" i="10" s="1"/>
  <c r="L105" i="10"/>
  <c r="X103" i="10"/>
  <c r="U103" i="10"/>
  <c r="T103" i="10"/>
  <c r="S103" i="10"/>
  <c r="V103" i="10" s="1"/>
  <c r="P103" i="10"/>
  <c r="O103" i="10"/>
  <c r="N103" i="10"/>
  <c r="Q103" i="10" s="1"/>
  <c r="L103" i="10"/>
  <c r="X102" i="10"/>
  <c r="U102" i="10"/>
  <c r="T102" i="10"/>
  <c r="S102" i="10"/>
  <c r="V102" i="10" s="1"/>
  <c r="P102" i="10"/>
  <c r="O102" i="10"/>
  <c r="N102" i="10"/>
  <c r="Q102" i="10" s="1"/>
  <c r="L102" i="10"/>
  <c r="X101" i="10"/>
  <c r="U101" i="10"/>
  <c r="T101" i="10"/>
  <c r="S101" i="10"/>
  <c r="V101" i="10" s="1"/>
  <c r="P101" i="10"/>
  <c r="O101" i="10"/>
  <c r="N101" i="10"/>
  <c r="Q101" i="10" s="1"/>
  <c r="L101" i="10"/>
  <c r="X100" i="10"/>
  <c r="U100" i="10"/>
  <c r="T100" i="10"/>
  <c r="S100" i="10"/>
  <c r="V100" i="10" s="1"/>
  <c r="P100" i="10"/>
  <c r="O100" i="10"/>
  <c r="N100" i="10"/>
  <c r="Q100" i="10" s="1"/>
  <c r="L100" i="10"/>
  <c r="X99" i="10"/>
  <c r="U99" i="10"/>
  <c r="T99" i="10"/>
  <c r="S99" i="10"/>
  <c r="V99" i="10" s="1"/>
  <c r="P99" i="10"/>
  <c r="O99" i="10"/>
  <c r="N99" i="10"/>
  <c r="Q99" i="10" s="1"/>
  <c r="L99" i="10"/>
  <c r="X98" i="10"/>
  <c r="U98" i="10"/>
  <c r="T98" i="10"/>
  <c r="S98" i="10"/>
  <c r="V98" i="10" s="1"/>
  <c r="P98" i="10"/>
  <c r="O98" i="10"/>
  <c r="N98" i="10"/>
  <c r="Q98" i="10" s="1"/>
  <c r="L98" i="10"/>
  <c r="X97" i="10"/>
  <c r="U97" i="10"/>
  <c r="T97" i="10"/>
  <c r="S97" i="10"/>
  <c r="V97" i="10" s="1"/>
  <c r="P97" i="10"/>
  <c r="O97" i="10"/>
  <c r="N97" i="10"/>
  <c r="Q97" i="10" s="1"/>
  <c r="L97" i="10"/>
  <c r="X96" i="10"/>
  <c r="U96" i="10"/>
  <c r="T96" i="10"/>
  <c r="S96" i="10"/>
  <c r="V96" i="10" s="1"/>
  <c r="P96" i="10"/>
  <c r="O96" i="10"/>
  <c r="N96" i="10"/>
  <c r="Q96" i="10" s="1"/>
  <c r="L96" i="10"/>
  <c r="X95" i="10"/>
  <c r="U95" i="10"/>
  <c r="T95" i="10"/>
  <c r="S95" i="10"/>
  <c r="V95" i="10" s="1"/>
  <c r="P95" i="10"/>
  <c r="O95" i="10"/>
  <c r="N95" i="10"/>
  <c r="Q95" i="10" s="1"/>
  <c r="L95" i="10"/>
  <c r="X94" i="10"/>
  <c r="U94" i="10"/>
  <c r="T94" i="10"/>
  <c r="S94" i="10"/>
  <c r="V94" i="10" s="1"/>
  <c r="P94" i="10"/>
  <c r="O94" i="10"/>
  <c r="N94" i="10"/>
  <c r="Q94" i="10" s="1"/>
  <c r="L94" i="10"/>
  <c r="X93" i="10"/>
  <c r="U93" i="10"/>
  <c r="T93" i="10"/>
  <c r="S93" i="10"/>
  <c r="V93" i="10" s="1"/>
  <c r="P93" i="10"/>
  <c r="O93" i="10"/>
  <c r="N93" i="10"/>
  <c r="Q93" i="10" s="1"/>
  <c r="L93" i="10"/>
  <c r="X92" i="10"/>
  <c r="U92" i="10"/>
  <c r="T92" i="10"/>
  <c r="S92" i="10"/>
  <c r="V92" i="10" s="1"/>
  <c r="P92" i="10"/>
  <c r="O92" i="10"/>
  <c r="N92" i="10"/>
  <c r="Q92" i="10" s="1"/>
  <c r="L92" i="10"/>
  <c r="X91" i="10"/>
  <c r="U91" i="10"/>
  <c r="T91" i="10"/>
  <c r="S91" i="10"/>
  <c r="V91" i="10" s="1"/>
  <c r="P91" i="10"/>
  <c r="O91" i="10"/>
  <c r="N91" i="10"/>
  <c r="Q91" i="10" s="1"/>
  <c r="L91" i="10"/>
  <c r="X90" i="10"/>
  <c r="U90" i="10"/>
  <c r="T90" i="10"/>
  <c r="S90" i="10"/>
  <c r="V90" i="10" s="1"/>
  <c r="P90" i="10"/>
  <c r="O90" i="10"/>
  <c r="N90" i="10"/>
  <c r="Q90" i="10" s="1"/>
  <c r="L90" i="10"/>
  <c r="X89" i="10"/>
  <c r="U89" i="10"/>
  <c r="T89" i="10"/>
  <c r="S89" i="10"/>
  <c r="V89" i="10" s="1"/>
  <c r="P89" i="10"/>
  <c r="O89" i="10"/>
  <c r="N89" i="10"/>
  <c r="Q89" i="10" s="1"/>
  <c r="L89" i="10"/>
  <c r="X88" i="10"/>
  <c r="U88" i="10"/>
  <c r="T88" i="10"/>
  <c r="S88" i="10"/>
  <c r="V88" i="10" s="1"/>
  <c r="P88" i="10"/>
  <c r="O88" i="10"/>
  <c r="N88" i="10"/>
  <c r="Q88" i="10" s="1"/>
  <c r="L88" i="10"/>
  <c r="X87" i="10"/>
  <c r="U87" i="10"/>
  <c r="T87" i="10"/>
  <c r="S87" i="10"/>
  <c r="V87" i="10" s="1"/>
  <c r="P87" i="10"/>
  <c r="O87" i="10"/>
  <c r="N87" i="10"/>
  <c r="Q87" i="10" s="1"/>
  <c r="L87" i="10"/>
  <c r="X86" i="10"/>
  <c r="U86" i="10"/>
  <c r="T86" i="10"/>
  <c r="S86" i="10"/>
  <c r="V86" i="10" s="1"/>
  <c r="P86" i="10"/>
  <c r="O86" i="10"/>
  <c r="N86" i="10"/>
  <c r="Q86" i="10" s="1"/>
  <c r="L86" i="10"/>
  <c r="X85" i="10"/>
  <c r="U85" i="10"/>
  <c r="T85" i="10"/>
  <c r="S85" i="10"/>
  <c r="V85" i="10" s="1"/>
  <c r="P85" i="10"/>
  <c r="O85" i="10"/>
  <c r="N85" i="10"/>
  <c r="Q85" i="10" s="1"/>
  <c r="L85" i="10"/>
  <c r="X84" i="10"/>
  <c r="U84" i="10"/>
  <c r="T84" i="10"/>
  <c r="S84" i="10"/>
  <c r="V84" i="10" s="1"/>
  <c r="P84" i="10"/>
  <c r="O84" i="10"/>
  <c r="N84" i="10"/>
  <c r="Q84" i="10" s="1"/>
  <c r="L84" i="10"/>
  <c r="X83" i="10"/>
  <c r="U83" i="10"/>
  <c r="T83" i="10"/>
  <c r="S83" i="10"/>
  <c r="V83" i="10" s="1"/>
  <c r="P83" i="10"/>
  <c r="O83" i="10"/>
  <c r="N83" i="10"/>
  <c r="Q83" i="10" s="1"/>
  <c r="L83" i="10"/>
  <c r="X82" i="10"/>
  <c r="U82" i="10"/>
  <c r="T82" i="10"/>
  <c r="S82" i="10"/>
  <c r="V82" i="10" s="1"/>
  <c r="P82" i="10"/>
  <c r="O82" i="10"/>
  <c r="N82" i="10"/>
  <c r="Q82" i="10" s="1"/>
  <c r="L82" i="10"/>
  <c r="X81" i="10"/>
  <c r="U81" i="10"/>
  <c r="T81" i="10"/>
  <c r="S81" i="10"/>
  <c r="V81" i="10" s="1"/>
  <c r="P81" i="10"/>
  <c r="O81" i="10"/>
  <c r="N81" i="10"/>
  <c r="Q81" i="10" s="1"/>
  <c r="L81" i="10"/>
  <c r="X80" i="10"/>
  <c r="U80" i="10"/>
  <c r="T80" i="10"/>
  <c r="S80" i="10"/>
  <c r="V80" i="10" s="1"/>
  <c r="P80" i="10"/>
  <c r="O80" i="10"/>
  <c r="N80" i="10"/>
  <c r="Q80" i="10" s="1"/>
  <c r="L80" i="10"/>
  <c r="X79" i="10"/>
  <c r="U79" i="10"/>
  <c r="T79" i="10"/>
  <c r="S79" i="10"/>
  <c r="V79" i="10" s="1"/>
  <c r="P79" i="10"/>
  <c r="O79" i="10"/>
  <c r="N79" i="10"/>
  <c r="Q79" i="10" s="1"/>
  <c r="L79" i="10"/>
  <c r="X78" i="10"/>
  <c r="U78" i="10"/>
  <c r="T78" i="10"/>
  <c r="S78" i="10"/>
  <c r="V78" i="10" s="1"/>
  <c r="P78" i="10"/>
  <c r="O78" i="10"/>
  <c r="N78" i="10"/>
  <c r="Q78" i="10" s="1"/>
  <c r="L78" i="10"/>
  <c r="X77" i="10"/>
  <c r="U77" i="10"/>
  <c r="T77" i="10"/>
  <c r="S77" i="10"/>
  <c r="V77" i="10" s="1"/>
  <c r="P77" i="10"/>
  <c r="O77" i="10"/>
  <c r="N77" i="10"/>
  <c r="Q77" i="10" s="1"/>
  <c r="L77" i="10"/>
  <c r="X76" i="10"/>
  <c r="U76" i="10"/>
  <c r="T76" i="10"/>
  <c r="S76" i="10"/>
  <c r="V76" i="10" s="1"/>
  <c r="P76" i="10"/>
  <c r="O76" i="10"/>
  <c r="N76" i="10"/>
  <c r="Q76" i="10" s="1"/>
  <c r="L76" i="10"/>
  <c r="X75" i="10"/>
  <c r="U75" i="10"/>
  <c r="T75" i="10"/>
  <c r="S75" i="10"/>
  <c r="V75" i="10" s="1"/>
  <c r="P75" i="10"/>
  <c r="O75" i="10"/>
  <c r="N75" i="10"/>
  <c r="Q75" i="10" s="1"/>
  <c r="L75" i="10"/>
  <c r="X74" i="10"/>
  <c r="U74" i="10"/>
  <c r="T74" i="10"/>
  <c r="S74" i="10"/>
  <c r="V74" i="10" s="1"/>
  <c r="P74" i="10"/>
  <c r="O74" i="10"/>
  <c r="N74" i="10"/>
  <c r="Q74" i="10" s="1"/>
  <c r="L74" i="10"/>
  <c r="X73" i="10"/>
  <c r="U73" i="10"/>
  <c r="T73" i="10"/>
  <c r="S73" i="10"/>
  <c r="V73" i="10" s="1"/>
  <c r="P73" i="10"/>
  <c r="O73" i="10"/>
  <c r="N73" i="10"/>
  <c r="Q73" i="10" s="1"/>
  <c r="L73" i="10"/>
  <c r="X72" i="10"/>
  <c r="U72" i="10"/>
  <c r="T72" i="10"/>
  <c r="S72" i="10"/>
  <c r="V72" i="10" s="1"/>
  <c r="P72" i="10"/>
  <c r="O72" i="10"/>
  <c r="N72" i="10"/>
  <c r="Q72" i="10" s="1"/>
  <c r="L72" i="10"/>
  <c r="X71" i="10"/>
  <c r="U71" i="10"/>
  <c r="T71" i="10"/>
  <c r="S71" i="10"/>
  <c r="V71" i="10" s="1"/>
  <c r="P71" i="10"/>
  <c r="O71" i="10"/>
  <c r="N71" i="10"/>
  <c r="Q71" i="10" s="1"/>
  <c r="L71" i="10"/>
  <c r="X70" i="10"/>
  <c r="U70" i="10"/>
  <c r="T70" i="10"/>
  <c r="S70" i="10"/>
  <c r="V70" i="10" s="1"/>
  <c r="P70" i="10"/>
  <c r="O70" i="10"/>
  <c r="N70" i="10"/>
  <c r="Q70" i="10" s="1"/>
  <c r="L70" i="10"/>
  <c r="X69" i="10"/>
  <c r="U69" i="10"/>
  <c r="T69" i="10"/>
  <c r="S69" i="10"/>
  <c r="V69" i="10" s="1"/>
  <c r="P69" i="10"/>
  <c r="O69" i="10"/>
  <c r="N69" i="10"/>
  <c r="Q69" i="10" s="1"/>
  <c r="L69" i="10"/>
  <c r="X68" i="10"/>
  <c r="U68" i="10"/>
  <c r="T68" i="10"/>
  <c r="S68" i="10"/>
  <c r="V68" i="10" s="1"/>
  <c r="P68" i="10"/>
  <c r="O68" i="10"/>
  <c r="N68" i="10"/>
  <c r="Q68" i="10" s="1"/>
  <c r="L68" i="10"/>
  <c r="X67" i="10"/>
  <c r="U67" i="10"/>
  <c r="T67" i="10"/>
  <c r="S67" i="10"/>
  <c r="V67" i="10" s="1"/>
  <c r="P67" i="10"/>
  <c r="O67" i="10"/>
  <c r="N67" i="10"/>
  <c r="Q67" i="10" s="1"/>
  <c r="L67" i="10"/>
  <c r="X66" i="10"/>
  <c r="U66" i="10"/>
  <c r="T66" i="10"/>
  <c r="S66" i="10"/>
  <c r="V66" i="10" s="1"/>
  <c r="P66" i="10"/>
  <c r="O66" i="10"/>
  <c r="N66" i="10"/>
  <c r="Q66" i="10" s="1"/>
  <c r="L66" i="10"/>
  <c r="X65" i="10"/>
  <c r="U65" i="10"/>
  <c r="T65" i="10"/>
  <c r="S65" i="10"/>
  <c r="V65" i="10" s="1"/>
  <c r="P65" i="10"/>
  <c r="O65" i="10"/>
  <c r="N65" i="10"/>
  <c r="Q65" i="10" s="1"/>
  <c r="L65" i="10"/>
  <c r="X64" i="10"/>
  <c r="U64" i="10"/>
  <c r="T64" i="10"/>
  <c r="S64" i="10"/>
  <c r="V64" i="10" s="1"/>
  <c r="P64" i="10"/>
  <c r="O64" i="10"/>
  <c r="N64" i="10"/>
  <c r="Q64" i="10" s="1"/>
  <c r="L64" i="10"/>
  <c r="X63" i="10"/>
  <c r="U63" i="10"/>
  <c r="T63" i="10"/>
  <c r="S63" i="10"/>
  <c r="V63" i="10" s="1"/>
  <c r="P63" i="10"/>
  <c r="O63" i="10"/>
  <c r="N63" i="10"/>
  <c r="Q63" i="10" s="1"/>
  <c r="L63" i="10"/>
  <c r="X62" i="10"/>
  <c r="U62" i="10"/>
  <c r="T62" i="10"/>
  <c r="S62" i="10"/>
  <c r="V62" i="10" s="1"/>
  <c r="P62" i="10"/>
  <c r="O62" i="10"/>
  <c r="N62" i="10"/>
  <c r="Q62" i="10" s="1"/>
  <c r="L62" i="10"/>
  <c r="X61" i="10"/>
  <c r="U61" i="10"/>
  <c r="T61" i="10"/>
  <c r="S61" i="10"/>
  <c r="V61" i="10" s="1"/>
  <c r="P61" i="10"/>
  <c r="O61" i="10"/>
  <c r="N61" i="10"/>
  <c r="Q61" i="10" s="1"/>
  <c r="L61" i="10"/>
  <c r="X60" i="10"/>
  <c r="U60" i="10"/>
  <c r="T60" i="10"/>
  <c r="S60" i="10"/>
  <c r="V60" i="10" s="1"/>
  <c r="P60" i="10"/>
  <c r="O60" i="10"/>
  <c r="N60" i="10"/>
  <c r="Q60" i="10" s="1"/>
  <c r="L60" i="10"/>
  <c r="X59" i="10"/>
  <c r="U59" i="10"/>
  <c r="T59" i="10"/>
  <c r="S59" i="10"/>
  <c r="V59" i="10" s="1"/>
  <c r="P59" i="10"/>
  <c r="O59" i="10"/>
  <c r="N59" i="10"/>
  <c r="Q59" i="10" s="1"/>
  <c r="L59" i="10"/>
  <c r="X58" i="10"/>
  <c r="U58" i="10"/>
  <c r="T58" i="10"/>
  <c r="S58" i="10"/>
  <c r="V58" i="10" s="1"/>
  <c r="P58" i="10"/>
  <c r="O58" i="10"/>
  <c r="N58" i="10"/>
  <c r="Q58" i="10" s="1"/>
  <c r="L58" i="10"/>
  <c r="X57" i="10"/>
  <c r="U57" i="10"/>
  <c r="T57" i="10"/>
  <c r="S57" i="10"/>
  <c r="V57" i="10" s="1"/>
  <c r="P57" i="10"/>
  <c r="O57" i="10"/>
  <c r="N57" i="10"/>
  <c r="Q57" i="10" s="1"/>
  <c r="L57" i="10"/>
  <c r="X56" i="10"/>
  <c r="U56" i="10"/>
  <c r="T56" i="10"/>
  <c r="S56" i="10"/>
  <c r="V56" i="10" s="1"/>
  <c r="P56" i="10"/>
  <c r="O56" i="10"/>
  <c r="N56" i="10"/>
  <c r="Q56" i="10" s="1"/>
  <c r="L56" i="10"/>
  <c r="X55" i="10"/>
  <c r="U55" i="10"/>
  <c r="T55" i="10"/>
  <c r="S55" i="10"/>
  <c r="V55" i="10" s="1"/>
  <c r="P55" i="10"/>
  <c r="O55" i="10"/>
  <c r="N55" i="10"/>
  <c r="Q55" i="10" s="1"/>
  <c r="L55" i="10"/>
  <c r="X54" i="10"/>
  <c r="U54" i="10"/>
  <c r="T54" i="10"/>
  <c r="S54" i="10"/>
  <c r="V54" i="10" s="1"/>
  <c r="P54" i="10"/>
  <c r="O54" i="10"/>
  <c r="N54" i="10"/>
  <c r="Q54" i="10" s="1"/>
  <c r="L54" i="10"/>
  <c r="X53" i="10"/>
  <c r="U53" i="10"/>
  <c r="T53" i="10"/>
  <c r="S53" i="10"/>
  <c r="V53" i="10" s="1"/>
  <c r="P53" i="10"/>
  <c r="O53" i="10"/>
  <c r="N53" i="10"/>
  <c r="Q53" i="10" s="1"/>
  <c r="L53" i="10"/>
  <c r="X52" i="10"/>
  <c r="U52" i="10"/>
  <c r="T52" i="10"/>
  <c r="S52" i="10"/>
  <c r="V52" i="10" s="1"/>
  <c r="P52" i="10"/>
  <c r="O52" i="10"/>
  <c r="N52" i="10"/>
  <c r="Q52" i="10" s="1"/>
  <c r="L52" i="10"/>
  <c r="X51" i="10"/>
  <c r="U51" i="10"/>
  <c r="T51" i="10"/>
  <c r="S51" i="10"/>
  <c r="V51" i="10" s="1"/>
  <c r="P51" i="10"/>
  <c r="O51" i="10"/>
  <c r="N51" i="10"/>
  <c r="Q51" i="10" s="1"/>
  <c r="L51" i="10"/>
  <c r="X50" i="10"/>
  <c r="U50" i="10"/>
  <c r="T50" i="10"/>
  <c r="S50" i="10"/>
  <c r="V50" i="10" s="1"/>
  <c r="P50" i="10"/>
  <c r="O50" i="10"/>
  <c r="N50" i="10"/>
  <c r="Q50" i="10" s="1"/>
  <c r="L50" i="10"/>
  <c r="X49" i="10"/>
  <c r="U49" i="10"/>
  <c r="T49" i="10"/>
  <c r="S49" i="10"/>
  <c r="V49" i="10" s="1"/>
  <c r="P49" i="10"/>
  <c r="O49" i="10"/>
  <c r="N49" i="10"/>
  <c r="Q49" i="10" s="1"/>
  <c r="L49" i="10"/>
  <c r="X48" i="10"/>
  <c r="U48" i="10"/>
  <c r="T48" i="10"/>
  <c r="S48" i="10"/>
  <c r="V48" i="10" s="1"/>
  <c r="P48" i="10"/>
  <c r="O48" i="10"/>
  <c r="N48" i="10"/>
  <c r="Q48" i="10" s="1"/>
  <c r="L48" i="10"/>
  <c r="X47" i="10"/>
  <c r="U47" i="10"/>
  <c r="T47" i="10"/>
  <c r="S47" i="10"/>
  <c r="V47" i="10" s="1"/>
  <c r="P47" i="10"/>
  <c r="O47" i="10"/>
  <c r="N47" i="10"/>
  <c r="Q47" i="10" s="1"/>
  <c r="L47" i="10"/>
  <c r="X46" i="10"/>
  <c r="U46" i="10"/>
  <c r="T46" i="10"/>
  <c r="S46" i="10"/>
  <c r="V46" i="10" s="1"/>
  <c r="P46" i="10"/>
  <c r="O46" i="10"/>
  <c r="N46" i="10"/>
  <c r="Q46" i="10" s="1"/>
  <c r="L46" i="10"/>
  <c r="X45" i="10"/>
  <c r="U45" i="10"/>
  <c r="T45" i="10"/>
  <c r="S45" i="10"/>
  <c r="V45" i="10" s="1"/>
  <c r="P45" i="10"/>
  <c r="O45" i="10"/>
  <c r="N45" i="10"/>
  <c r="Q45" i="10" s="1"/>
  <c r="L45" i="10"/>
  <c r="X44" i="10"/>
  <c r="U44" i="10"/>
  <c r="T44" i="10"/>
  <c r="S44" i="10"/>
  <c r="V44" i="10" s="1"/>
  <c r="P44" i="10"/>
  <c r="O44" i="10"/>
  <c r="N44" i="10"/>
  <c r="Q44" i="10" s="1"/>
  <c r="L44" i="10"/>
  <c r="X43" i="10"/>
  <c r="U43" i="10"/>
  <c r="T43" i="10"/>
  <c r="S43" i="10"/>
  <c r="V43" i="10" s="1"/>
  <c r="P43" i="10"/>
  <c r="O43" i="10"/>
  <c r="N43" i="10"/>
  <c r="Q43" i="10" s="1"/>
  <c r="L43" i="10"/>
  <c r="X42" i="10"/>
  <c r="U42" i="10"/>
  <c r="T42" i="10"/>
  <c r="S42" i="10"/>
  <c r="V42" i="10" s="1"/>
  <c r="P42" i="10"/>
  <c r="O42" i="10"/>
  <c r="N42" i="10"/>
  <c r="Q42" i="10" s="1"/>
  <c r="L42" i="10"/>
  <c r="X41" i="10"/>
  <c r="U41" i="10"/>
  <c r="T41" i="10"/>
  <c r="S41" i="10"/>
  <c r="V41" i="10" s="1"/>
  <c r="P41" i="10"/>
  <c r="O41" i="10"/>
  <c r="N41" i="10"/>
  <c r="Q41" i="10" s="1"/>
  <c r="L41" i="10"/>
  <c r="X40" i="10"/>
  <c r="U40" i="10"/>
  <c r="T40" i="10"/>
  <c r="S40" i="10"/>
  <c r="V40" i="10" s="1"/>
  <c r="P40" i="10"/>
  <c r="O40" i="10"/>
  <c r="N40" i="10"/>
  <c r="Q40" i="10" s="1"/>
  <c r="L40" i="10"/>
  <c r="X39" i="10"/>
  <c r="U39" i="10"/>
  <c r="T39" i="10"/>
  <c r="S39" i="10"/>
  <c r="V39" i="10" s="1"/>
  <c r="P39" i="10"/>
  <c r="O39" i="10"/>
  <c r="N39" i="10"/>
  <c r="Q39" i="10" s="1"/>
  <c r="L39" i="10"/>
  <c r="X38" i="10"/>
  <c r="U38" i="10"/>
  <c r="T38" i="10"/>
  <c r="S38" i="10"/>
  <c r="V38" i="10" s="1"/>
  <c r="P38" i="10"/>
  <c r="O38" i="10"/>
  <c r="N38" i="10"/>
  <c r="Q38" i="10" s="1"/>
  <c r="L38" i="10"/>
  <c r="X37" i="10"/>
  <c r="U37" i="10"/>
  <c r="T37" i="10"/>
  <c r="S37" i="10"/>
  <c r="V37" i="10" s="1"/>
  <c r="P37" i="10"/>
  <c r="O37" i="10"/>
  <c r="N37" i="10"/>
  <c r="Q37" i="10" s="1"/>
  <c r="L37" i="10"/>
  <c r="X36" i="10"/>
  <c r="U36" i="10"/>
  <c r="T36" i="10"/>
  <c r="S36" i="10"/>
  <c r="V36" i="10" s="1"/>
  <c r="P36" i="10"/>
  <c r="O36" i="10"/>
  <c r="N36" i="10"/>
  <c r="Q36" i="10" s="1"/>
  <c r="L36" i="10"/>
  <c r="X35" i="10"/>
  <c r="U35" i="10"/>
  <c r="T35" i="10"/>
  <c r="S35" i="10"/>
  <c r="V35" i="10" s="1"/>
  <c r="P35" i="10"/>
  <c r="O35" i="10"/>
  <c r="N35" i="10"/>
  <c r="Q35" i="10" s="1"/>
  <c r="L35" i="10"/>
  <c r="X34" i="10"/>
  <c r="U34" i="10"/>
  <c r="T34" i="10"/>
  <c r="S34" i="10"/>
  <c r="V34" i="10" s="1"/>
  <c r="P34" i="10"/>
  <c r="O34" i="10"/>
  <c r="N34" i="10"/>
  <c r="Q34" i="10" s="1"/>
  <c r="L34" i="10"/>
  <c r="X33" i="10"/>
  <c r="U33" i="10"/>
  <c r="T33" i="10"/>
  <c r="S33" i="10"/>
  <c r="V33" i="10" s="1"/>
  <c r="P33" i="10"/>
  <c r="O33" i="10"/>
  <c r="N33" i="10"/>
  <c r="Q33" i="10" s="1"/>
  <c r="L33" i="10"/>
  <c r="X32" i="10"/>
  <c r="U32" i="10"/>
  <c r="T32" i="10"/>
  <c r="S32" i="10"/>
  <c r="V32" i="10" s="1"/>
  <c r="P32" i="10"/>
  <c r="O32" i="10"/>
  <c r="N32" i="10"/>
  <c r="Q32" i="10" s="1"/>
  <c r="L32" i="10"/>
  <c r="X31" i="10"/>
  <c r="U31" i="10"/>
  <c r="T31" i="10"/>
  <c r="S31" i="10"/>
  <c r="V31" i="10" s="1"/>
  <c r="P31" i="10"/>
  <c r="O31" i="10"/>
  <c r="N31" i="10"/>
  <c r="Q31" i="10" s="1"/>
  <c r="L31" i="10"/>
  <c r="X30" i="10"/>
  <c r="U30" i="10"/>
  <c r="T30" i="10"/>
  <c r="S30" i="10"/>
  <c r="V30" i="10" s="1"/>
  <c r="P30" i="10"/>
  <c r="O30" i="10"/>
  <c r="N30" i="10"/>
  <c r="Q30" i="10" s="1"/>
  <c r="L30" i="10"/>
  <c r="X29" i="10"/>
  <c r="U29" i="10"/>
  <c r="T29" i="10"/>
  <c r="S29" i="10"/>
  <c r="V29" i="10" s="1"/>
  <c r="P29" i="10"/>
  <c r="O29" i="10"/>
  <c r="N29" i="10"/>
  <c r="Q29" i="10" s="1"/>
  <c r="L29" i="10"/>
  <c r="X28" i="10"/>
  <c r="U28" i="10"/>
  <c r="T28" i="10"/>
  <c r="S28" i="10"/>
  <c r="V28" i="10" s="1"/>
  <c r="P28" i="10"/>
  <c r="O28" i="10"/>
  <c r="N28" i="10"/>
  <c r="Q28" i="10" s="1"/>
  <c r="L28" i="10"/>
  <c r="X27" i="10"/>
  <c r="U27" i="10"/>
  <c r="T27" i="10"/>
  <c r="S27" i="10"/>
  <c r="V27" i="10" s="1"/>
  <c r="P27" i="10"/>
  <c r="O27" i="10"/>
  <c r="N27" i="10"/>
  <c r="Q27" i="10" s="1"/>
  <c r="L27" i="10"/>
  <c r="X26" i="10"/>
  <c r="U26" i="10"/>
  <c r="T26" i="10"/>
  <c r="S26" i="10"/>
  <c r="V26" i="10" s="1"/>
  <c r="P26" i="10"/>
  <c r="O26" i="10"/>
  <c r="N26" i="10"/>
  <c r="Q26" i="10" s="1"/>
  <c r="L26" i="10"/>
  <c r="X25" i="10"/>
  <c r="U25" i="10"/>
  <c r="T25" i="10"/>
  <c r="S25" i="10"/>
  <c r="V25" i="10" s="1"/>
  <c r="P25" i="10"/>
  <c r="O25" i="10"/>
  <c r="N25" i="10"/>
  <c r="Q25" i="10" s="1"/>
  <c r="L25" i="10"/>
  <c r="X24" i="10"/>
  <c r="U24" i="10"/>
  <c r="T24" i="10"/>
  <c r="S24" i="10"/>
  <c r="V24" i="10" s="1"/>
  <c r="P24" i="10"/>
  <c r="O24" i="10"/>
  <c r="N24" i="10"/>
  <c r="Q24" i="10" s="1"/>
  <c r="L24" i="10"/>
  <c r="X23" i="10"/>
  <c r="U23" i="10"/>
  <c r="T23" i="10"/>
  <c r="S23" i="10"/>
  <c r="V23" i="10" s="1"/>
  <c r="P23" i="10"/>
  <c r="O23" i="10"/>
  <c r="N23" i="10"/>
  <c r="Q23" i="10" s="1"/>
  <c r="L23" i="10"/>
  <c r="X22" i="10"/>
  <c r="U22" i="10"/>
  <c r="T22" i="10"/>
  <c r="S22" i="10"/>
  <c r="V22" i="10" s="1"/>
  <c r="P22" i="10"/>
  <c r="O22" i="10"/>
  <c r="N22" i="10"/>
  <c r="Q22" i="10" s="1"/>
  <c r="L22" i="10"/>
  <c r="X21" i="10"/>
  <c r="U21" i="10"/>
  <c r="T21" i="10"/>
  <c r="S21" i="10"/>
  <c r="V21" i="10" s="1"/>
  <c r="P21" i="10"/>
  <c r="O21" i="10"/>
  <c r="N21" i="10"/>
  <c r="Q21" i="10" s="1"/>
  <c r="L21" i="10"/>
  <c r="X20" i="10"/>
  <c r="U20" i="10"/>
  <c r="T20" i="10"/>
  <c r="S20" i="10"/>
  <c r="V20" i="10" s="1"/>
  <c r="P20" i="10"/>
  <c r="O20" i="10"/>
  <c r="N20" i="10"/>
  <c r="Q20" i="10" s="1"/>
  <c r="L20" i="10"/>
  <c r="S19" i="10"/>
  <c r="N19" i="10"/>
  <c r="L19" i="10"/>
  <c r="L18" i="10"/>
  <c r="G10" i="10"/>
  <c r="T18" i="10" l="1"/>
  <c r="P18" i="10"/>
  <c r="Q18" i="10" s="1"/>
  <c r="O19" i="10"/>
  <c r="T19" i="10"/>
  <c r="P19" i="10"/>
  <c r="O19" i="11" l="1"/>
  <c r="P19" i="11"/>
  <c r="T19" i="11"/>
  <c r="O18" i="11"/>
  <c r="T18" i="11"/>
  <c r="P18" i="11"/>
  <c r="Q19" i="10"/>
  <c r="G10" i="9"/>
  <c r="X209" i="9"/>
  <c r="U196" i="9"/>
  <c r="X188" i="9"/>
  <c r="L176" i="9"/>
  <c r="O169" i="9"/>
  <c r="O165" i="9"/>
  <c r="L160" i="9"/>
  <c r="O157" i="9"/>
  <c r="O149" i="9"/>
  <c r="O129" i="9"/>
  <c r="O125" i="9"/>
  <c r="P124" i="9"/>
  <c r="O121" i="9"/>
  <c r="P120" i="9"/>
  <c r="O117" i="9"/>
  <c r="O113" i="9"/>
  <c r="P112" i="9"/>
  <c r="X109" i="9"/>
  <c r="K96" i="9"/>
  <c r="X95" i="9"/>
  <c r="K92" i="9"/>
  <c r="K88" i="9"/>
  <c r="X87" i="9"/>
  <c r="K84" i="9"/>
  <c r="K80" i="9"/>
  <c r="X79" i="9"/>
  <c r="K76" i="9"/>
  <c r="K72" i="9"/>
  <c r="K68" i="9"/>
  <c r="K64" i="9"/>
  <c r="X63" i="9"/>
  <c r="K60" i="9"/>
  <c r="K56" i="9"/>
  <c r="X55" i="9"/>
  <c r="K52" i="9"/>
  <c r="S51" i="9"/>
  <c r="V51" i="9" s="1"/>
  <c r="K48" i="9"/>
  <c r="X47" i="9"/>
  <c r="K44" i="9"/>
  <c r="S43" i="9"/>
  <c r="V43" i="9" s="1"/>
  <c r="K40" i="9"/>
  <c r="K36" i="9"/>
  <c r="S35" i="9"/>
  <c r="V35" i="9" s="1"/>
  <c r="K32" i="9"/>
  <c r="X31" i="9"/>
  <c r="K28" i="9"/>
  <c r="S27" i="9"/>
  <c r="V27" i="9" s="1"/>
  <c r="K24" i="9"/>
  <c r="K20" i="9"/>
  <c r="K211" i="9"/>
  <c r="K210" i="9"/>
  <c r="K207" i="9"/>
  <c r="K206" i="9"/>
  <c r="K203" i="9"/>
  <c r="K202" i="9"/>
  <c r="K199" i="9"/>
  <c r="K198" i="9"/>
  <c r="K195" i="9"/>
  <c r="K194" i="9"/>
  <c r="K191" i="9"/>
  <c r="K190" i="9"/>
  <c r="K187" i="9"/>
  <c r="K186" i="9"/>
  <c r="K183" i="9"/>
  <c r="K182" i="9"/>
  <c r="K179" i="9"/>
  <c r="K178" i="9"/>
  <c r="K175" i="9"/>
  <c r="K174" i="9"/>
  <c r="K171" i="9"/>
  <c r="K170" i="9"/>
  <c r="K167" i="9"/>
  <c r="K166" i="9"/>
  <c r="K163" i="9"/>
  <c r="K162" i="9"/>
  <c r="K159" i="9"/>
  <c r="K158" i="9"/>
  <c r="K155" i="9"/>
  <c r="K154" i="9"/>
  <c r="K151" i="9"/>
  <c r="K150" i="9"/>
  <c r="K147" i="9"/>
  <c r="K146" i="9"/>
  <c r="K143" i="9"/>
  <c r="K142" i="9"/>
  <c r="K139" i="9"/>
  <c r="K138" i="9"/>
  <c r="K135" i="9"/>
  <c r="K134" i="9"/>
  <c r="K131" i="9"/>
  <c r="K130" i="9"/>
  <c r="K127" i="9"/>
  <c r="K126" i="9"/>
  <c r="K123" i="9"/>
  <c r="K122" i="9"/>
  <c r="K119" i="9"/>
  <c r="K118" i="9"/>
  <c r="K115" i="9"/>
  <c r="K114" i="9"/>
  <c r="K111" i="9"/>
  <c r="K110" i="9"/>
  <c r="K107" i="9"/>
  <c r="K106" i="9"/>
  <c r="K102" i="9"/>
  <c r="K101" i="9"/>
  <c r="K98" i="9"/>
  <c r="K97" i="9"/>
  <c r="K94" i="9"/>
  <c r="K93" i="9"/>
  <c r="K90" i="9"/>
  <c r="K89" i="9"/>
  <c r="K86" i="9"/>
  <c r="K85" i="9"/>
  <c r="K82" i="9"/>
  <c r="K81" i="9"/>
  <c r="K78" i="9"/>
  <c r="K77" i="9"/>
  <c r="K74" i="9"/>
  <c r="K73" i="9"/>
  <c r="K70" i="9"/>
  <c r="K69" i="9"/>
  <c r="K66" i="9"/>
  <c r="K65" i="9"/>
  <c r="K62" i="9"/>
  <c r="K61" i="9"/>
  <c r="K58" i="9"/>
  <c r="K57" i="9"/>
  <c r="K54" i="9"/>
  <c r="K53" i="9"/>
  <c r="K50" i="9"/>
  <c r="K49" i="9"/>
  <c r="K46" i="9"/>
  <c r="K45" i="9"/>
  <c r="K42" i="9"/>
  <c r="K41" i="9"/>
  <c r="K38" i="9"/>
  <c r="K37" i="9"/>
  <c r="K34" i="9"/>
  <c r="K33" i="9"/>
  <c r="K30" i="9"/>
  <c r="K29" i="9"/>
  <c r="K26" i="9"/>
  <c r="K25" i="9"/>
  <c r="K22" i="9"/>
  <c r="K21" i="9"/>
  <c r="N18" i="9"/>
  <c r="C5" i="9"/>
  <c r="X211" i="9"/>
  <c r="U211" i="9"/>
  <c r="T211" i="9"/>
  <c r="S211" i="9"/>
  <c r="V211" i="9" s="1"/>
  <c r="P211" i="9"/>
  <c r="O211" i="9"/>
  <c r="N211" i="9"/>
  <c r="Q211" i="9" s="1"/>
  <c r="L211" i="9"/>
  <c r="X210" i="9"/>
  <c r="U210" i="9"/>
  <c r="T210" i="9"/>
  <c r="S210" i="9"/>
  <c r="V210" i="9" s="1"/>
  <c r="P210" i="9"/>
  <c r="O210" i="9"/>
  <c r="N210" i="9"/>
  <c r="Q210" i="9" s="1"/>
  <c r="L210" i="9"/>
  <c r="X207" i="9"/>
  <c r="U207" i="9"/>
  <c r="T207" i="9"/>
  <c r="S207" i="9"/>
  <c r="V207" i="9" s="1"/>
  <c r="P207" i="9"/>
  <c r="O207" i="9"/>
  <c r="N207" i="9"/>
  <c r="Q207" i="9" s="1"/>
  <c r="L207" i="9"/>
  <c r="X206" i="9"/>
  <c r="U206" i="9"/>
  <c r="T206" i="9"/>
  <c r="S206" i="9"/>
  <c r="V206" i="9" s="1"/>
  <c r="P206" i="9"/>
  <c r="O206" i="9"/>
  <c r="N206" i="9"/>
  <c r="Q206" i="9" s="1"/>
  <c r="L206" i="9"/>
  <c r="X205" i="9"/>
  <c r="L205" i="9"/>
  <c r="X203" i="9"/>
  <c r="U203" i="9"/>
  <c r="T203" i="9"/>
  <c r="S203" i="9"/>
  <c r="V203" i="9" s="1"/>
  <c r="P203" i="9"/>
  <c r="O203" i="9"/>
  <c r="N203" i="9"/>
  <c r="Q203" i="9" s="1"/>
  <c r="L203" i="9"/>
  <c r="X202" i="9"/>
  <c r="U202" i="9"/>
  <c r="T202" i="9"/>
  <c r="S202" i="9"/>
  <c r="V202" i="9" s="1"/>
  <c r="P202" i="9"/>
  <c r="O202" i="9"/>
  <c r="N202" i="9"/>
  <c r="Q202" i="9" s="1"/>
  <c r="L202" i="9"/>
  <c r="N201" i="9"/>
  <c r="Q201" i="9" s="1"/>
  <c r="L201" i="9"/>
  <c r="X199" i="9"/>
  <c r="U199" i="9"/>
  <c r="T199" i="9"/>
  <c r="S199" i="9"/>
  <c r="V199" i="9" s="1"/>
  <c r="P199" i="9"/>
  <c r="O199" i="9"/>
  <c r="N199" i="9"/>
  <c r="Q199" i="9" s="1"/>
  <c r="L199" i="9"/>
  <c r="X198" i="9"/>
  <c r="U198" i="9"/>
  <c r="T198" i="9"/>
  <c r="S198" i="9"/>
  <c r="V198" i="9" s="1"/>
  <c r="P198" i="9"/>
  <c r="O198" i="9"/>
  <c r="N198" i="9"/>
  <c r="Q198" i="9" s="1"/>
  <c r="L198" i="9"/>
  <c r="N197" i="9"/>
  <c r="Q197" i="9" s="1"/>
  <c r="X195" i="9"/>
  <c r="U195" i="9"/>
  <c r="T195" i="9"/>
  <c r="S195" i="9"/>
  <c r="V195" i="9" s="1"/>
  <c r="P195" i="9"/>
  <c r="O195" i="9"/>
  <c r="N195" i="9"/>
  <c r="Q195" i="9" s="1"/>
  <c r="L195" i="9"/>
  <c r="X194" i="9"/>
  <c r="U194" i="9"/>
  <c r="T194" i="9"/>
  <c r="S194" i="9"/>
  <c r="V194" i="9" s="1"/>
  <c r="P194" i="9"/>
  <c r="O194" i="9"/>
  <c r="N194" i="9"/>
  <c r="Q194" i="9" s="1"/>
  <c r="L194" i="9"/>
  <c r="X191" i="9"/>
  <c r="U191" i="9"/>
  <c r="T191" i="9"/>
  <c r="S191" i="9"/>
  <c r="V191" i="9" s="1"/>
  <c r="P191" i="9"/>
  <c r="O191" i="9"/>
  <c r="N191" i="9"/>
  <c r="Q191" i="9" s="1"/>
  <c r="L191" i="9"/>
  <c r="X190" i="9"/>
  <c r="U190" i="9"/>
  <c r="T190" i="9"/>
  <c r="S190" i="9"/>
  <c r="V190" i="9" s="1"/>
  <c r="P190" i="9"/>
  <c r="O190" i="9"/>
  <c r="N190" i="9"/>
  <c r="Q190" i="9" s="1"/>
  <c r="L190" i="9"/>
  <c r="X189" i="9"/>
  <c r="L189" i="9"/>
  <c r="X187" i="9"/>
  <c r="U187" i="9"/>
  <c r="T187" i="9"/>
  <c r="S187" i="9"/>
  <c r="V187" i="9" s="1"/>
  <c r="P187" i="9"/>
  <c r="O187" i="9"/>
  <c r="N187" i="9"/>
  <c r="Q187" i="9" s="1"/>
  <c r="L187" i="9"/>
  <c r="X186" i="9"/>
  <c r="U186" i="9"/>
  <c r="T186" i="9"/>
  <c r="S186" i="9"/>
  <c r="V186" i="9" s="1"/>
  <c r="P186" i="9"/>
  <c r="O186" i="9"/>
  <c r="N186" i="9"/>
  <c r="Q186" i="9" s="1"/>
  <c r="L186" i="9"/>
  <c r="N185" i="9"/>
  <c r="Q185" i="9" s="1"/>
  <c r="L185" i="9"/>
  <c r="X183" i="9"/>
  <c r="U183" i="9"/>
  <c r="T183" i="9"/>
  <c r="S183" i="9"/>
  <c r="V183" i="9" s="1"/>
  <c r="P183" i="9"/>
  <c r="O183" i="9"/>
  <c r="N183" i="9"/>
  <c r="Q183" i="9" s="1"/>
  <c r="L183" i="9"/>
  <c r="X182" i="9"/>
  <c r="U182" i="9"/>
  <c r="T182" i="9"/>
  <c r="S182" i="9"/>
  <c r="V182" i="9" s="1"/>
  <c r="P182" i="9"/>
  <c r="O182" i="9"/>
  <c r="N182" i="9"/>
  <c r="Q182" i="9" s="1"/>
  <c r="L182" i="9"/>
  <c r="N181" i="9"/>
  <c r="Q181" i="9" s="1"/>
  <c r="X179" i="9"/>
  <c r="U179" i="9"/>
  <c r="T179" i="9"/>
  <c r="S179" i="9"/>
  <c r="V179" i="9" s="1"/>
  <c r="P179" i="9"/>
  <c r="O179" i="9"/>
  <c r="N179" i="9"/>
  <c r="Q179" i="9" s="1"/>
  <c r="L179" i="9"/>
  <c r="X178" i="9"/>
  <c r="U178" i="9"/>
  <c r="T178" i="9"/>
  <c r="S178" i="9"/>
  <c r="V178" i="9" s="1"/>
  <c r="P178" i="9"/>
  <c r="O178" i="9"/>
  <c r="N178" i="9"/>
  <c r="Q178" i="9" s="1"/>
  <c r="L178" i="9"/>
  <c r="X177" i="9"/>
  <c r="T177" i="9"/>
  <c r="N177" i="9"/>
  <c r="Q177" i="9" s="1"/>
  <c r="X175" i="9"/>
  <c r="U175" i="9"/>
  <c r="T175" i="9"/>
  <c r="S175" i="9"/>
  <c r="V175" i="9" s="1"/>
  <c r="P175" i="9"/>
  <c r="O175" i="9"/>
  <c r="N175" i="9"/>
  <c r="Q175" i="9" s="1"/>
  <c r="L175" i="9"/>
  <c r="X174" i="9"/>
  <c r="U174" i="9"/>
  <c r="T174" i="9"/>
  <c r="S174" i="9"/>
  <c r="V174" i="9" s="1"/>
  <c r="P174" i="9"/>
  <c r="O174" i="9"/>
  <c r="N174" i="9"/>
  <c r="Q174" i="9" s="1"/>
  <c r="L174" i="9"/>
  <c r="X173" i="9"/>
  <c r="T173" i="9"/>
  <c r="N173" i="9"/>
  <c r="Q173" i="9" s="1"/>
  <c r="X171" i="9"/>
  <c r="U171" i="9"/>
  <c r="T171" i="9"/>
  <c r="S171" i="9"/>
  <c r="V171" i="9" s="1"/>
  <c r="P171" i="9"/>
  <c r="O171" i="9"/>
  <c r="N171" i="9"/>
  <c r="Q171" i="9" s="1"/>
  <c r="L171" i="9"/>
  <c r="X170" i="9"/>
  <c r="U170" i="9"/>
  <c r="T170" i="9"/>
  <c r="S170" i="9"/>
  <c r="V170" i="9" s="1"/>
  <c r="P170" i="9"/>
  <c r="O170" i="9"/>
  <c r="N170" i="9"/>
  <c r="Q170" i="9" s="1"/>
  <c r="L170" i="9"/>
  <c r="X169" i="9"/>
  <c r="T169" i="9"/>
  <c r="N169" i="9"/>
  <c r="Q169" i="9" s="1"/>
  <c r="L168" i="9"/>
  <c r="X167" i="9"/>
  <c r="U167" i="9"/>
  <c r="T167" i="9"/>
  <c r="S167" i="9"/>
  <c r="V167" i="9" s="1"/>
  <c r="P167" i="9"/>
  <c r="O167" i="9"/>
  <c r="N167" i="9"/>
  <c r="Q167" i="9" s="1"/>
  <c r="L167" i="9"/>
  <c r="X166" i="9"/>
  <c r="U166" i="9"/>
  <c r="T166" i="9"/>
  <c r="S166" i="9"/>
  <c r="V166" i="9" s="1"/>
  <c r="P166" i="9"/>
  <c r="O166" i="9"/>
  <c r="N166" i="9"/>
  <c r="Q166" i="9" s="1"/>
  <c r="L166" i="9"/>
  <c r="X165" i="9"/>
  <c r="T165" i="9"/>
  <c r="N165" i="9"/>
  <c r="Q165" i="9" s="1"/>
  <c r="X163" i="9"/>
  <c r="U163" i="9"/>
  <c r="T163" i="9"/>
  <c r="S163" i="9"/>
  <c r="V163" i="9" s="1"/>
  <c r="P163" i="9"/>
  <c r="O163" i="9"/>
  <c r="N163" i="9"/>
  <c r="Q163" i="9" s="1"/>
  <c r="L163" i="9"/>
  <c r="X162" i="9"/>
  <c r="U162" i="9"/>
  <c r="T162" i="9"/>
  <c r="S162" i="9"/>
  <c r="V162" i="9" s="1"/>
  <c r="P162" i="9"/>
  <c r="O162" i="9"/>
  <c r="N162" i="9"/>
  <c r="Q162" i="9" s="1"/>
  <c r="L162" i="9"/>
  <c r="X161" i="9"/>
  <c r="T161" i="9"/>
  <c r="N161" i="9"/>
  <c r="Q161" i="9" s="1"/>
  <c r="X159" i="9"/>
  <c r="U159" i="9"/>
  <c r="T159" i="9"/>
  <c r="S159" i="9"/>
  <c r="V159" i="9" s="1"/>
  <c r="P159" i="9"/>
  <c r="O159" i="9"/>
  <c r="N159" i="9"/>
  <c r="Q159" i="9" s="1"/>
  <c r="L159" i="9"/>
  <c r="X158" i="9"/>
  <c r="U158" i="9"/>
  <c r="T158" i="9"/>
  <c r="S158" i="9"/>
  <c r="V158" i="9" s="1"/>
  <c r="P158" i="9"/>
  <c r="O158" i="9"/>
  <c r="N158" i="9"/>
  <c r="Q158" i="9" s="1"/>
  <c r="L158" i="9"/>
  <c r="X157" i="9"/>
  <c r="T157" i="9"/>
  <c r="N157" i="9"/>
  <c r="Q157" i="9" s="1"/>
  <c r="X155" i="9"/>
  <c r="U155" i="9"/>
  <c r="T155" i="9"/>
  <c r="S155" i="9"/>
  <c r="V155" i="9" s="1"/>
  <c r="P155" i="9"/>
  <c r="O155" i="9"/>
  <c r="N155" i="9"/>
  <c r="Q155" i="9" s="1"/>
  <c r="L155" i="9"/>
  <c r="X154" i="9"/>
  <c r="U154" i="9"/>
  <c r="T154" i="9"/>
  <c r="S154" i="9"/>
  <c r="V154" i="9" s="1"/>
  <c r="P154" i="9"/>
  <c r="O154" i="9"/>
  <c r="N154" i="9"/>
  <c r="Q154" i="9" s="1"/>
  <c r="L154" i="9"/>
  <c r="X153" i="9"/>
  <c r="T153" i="9"/>
  <c r="N153" i="9"/>
  <c r="Q153" i="9" s="1"/>
  <c r="L152" i="9"/>
  <c r="X151" i="9"/>
  <c r="U151" i="9"/>
  <c r="T151" i="9"/>
  <c r="S151" i="9"/>
  <c r="V151" i="9" s="1"/>
  <c r="P151" i="9"/>
  <c r="O151" i="9"/>
  <c r="N151" i="9"/>
  <c r="Q151" i="9" s="1"/>
  <c r="L151" i="9"/>
  <c r="X150" i="9"/>
  <c r="U150" i="9"/>
  <c r="T150" i="9"/>
  <c r="S150" i="9"/>
  <c r="V150" i="9" s="1"/>
  <c r="P150" i="9"/>
  <c r="O150" i="9"/>
  <c r="N150" i="9"/>
  <c r="Q150" i="9" s="1"/>
  <c r="L150" i="9"/>
  <c r="X149" i="9"/>
  <c r="T149" i="9"/>
  <c r="N149" i="9"/>
  <c r="Q149" i="9" s="1"/>
  <c r="X147" i="9"/>
  <c r="U147" i="9"/>
  <c r="T147" i="9"/>
  <c r="S147" i="9"/>
  <c r="V147" i="9" s="1"/>
  <c r="P147" i="9"/>
  <c r="O147" i="9"/>
  <c r="N147" i="9"/>
  <c r="Q147" i="9" s="1"/>
  <c r="L147" i="9"/>
  <c r="X146" i="9"/>
  <c r="U146" i="9"/>
  <c r="T146" i="9"/>
  <c r="S146" i="9"/>
  <c r="V146" i="9" s="1"/>
  <c r="P146" i="9"/>
  <c r="O146" i="9"/>
  <c r="N146" i="9"/>
  <c r="Q146" i="9" s="1"/>
  <c r="L146" i="9"/>
  <c r="X145" i="9"/>
  <c r="T145" i="9"/>
  <c r="N145" i="9"/>
  <c r="Q145" i="9" s="1"/>
  <c r="X143" i="9"/>
  <c r="U143" i="9"/>
  <c r="T143" i="9"/>
  <c r="S143" i="9"/>
  <c r="V143" i="9" s="1"/>
  <c r="P143" i="9"/>
  <c r="O143" i="9"/>
  <c r="N143" i="9"/>
  <c r="Q143" i="9" s="1"/>
  <c r="L143" i="9"/>
  <c r="X142" i="9"/>
  <c r="U142" i="9"/>
  <c r="T142" i="9"/>
  <c r="S142" i="9"/>
  <c r="V142" i="9" s="1"/>
  <c r="P142" i="9"/>
  <c r="O142" i="9"/>
  <c r="N142" i="9"/>
  <c r="Q142" i="9" s="1"/>
  <c r="L142" i="9"/>
  <c r="X141" i="9"/>
  <c r="T141" i="9"/>
  <c r="N141" i="9"/>
  <c r="Q141" i="9" s="1"/>
  <c r="X139" i="9"/>
  <c r="U139" i="9"/>
  <c r="T139" i="9"/>
  <c r="S139" i="9"/>
  <c r="V139" i="9" s="1"/>
  <c r="P139" i="9"/>
  <c r="O139" i="9"/>
  <c r="N139" i="9"/>
  <c r="Q139" i="9" s="1"/>
  <c r="L139" i="9"/>
  <c r="X138" i="9"/>
  <c r="U138" i="9"/>
  <c r="T138" i="9"/>
  <c r="S138" i="9"/>
  <c r="V138" i="9" s="1"/>
  <c r="P138" i="9"/>
  <c r="O138" i="9"/>
  <c r="N138" i="9"/>
  <c r="Q138" i="9" s="1"/>
  <c r="L138" i="9"/>
  <c r="X137" i="9"/>
  <c r="T137" i="9"/>
  <c r="N137" i="9"/>
  <c r="Q137" i="9" s="1"/>
  <c r="L136" i="9"/>
  <c r="X135" i="9"/>
  <c r="U135" i="9"/>
  <c r="T135" i="9"/>
  <c r="S135" i="9"/>
  <c r="V135" i="9" s="1"/>
  <c r="P135" i="9"/>
  <c r="O135" i="9"/>
  <c r="N135" i="9"/>
  <c r="Q135" i="9" s="1"/>
  <c r="L135" i="9"/>
  <c r="X134" i="9"/>
  <c r="U134" i="9"/>
  <c r="T134" i="9"/>
  <c r="S134" i="9"/>
  <c r="V134" i="9" s="1"/>
  <c r="P134" i="9"/>
  <c r="O134" i="9"/>
  <c r="N134" i="9"/>
  <c r="Q134" i="9" s="1"/>
  <c r="L134" i="9"/>
  <c r="X133" i="9"/>
  <c r="T133" i="9"/>
  <c r="N133" i="9"/>
  <c r="Q133" i="9" s="1"/>
  <c r="X131" i="9"/>
  <c r="U131" i="9"/>
  <c r="T131" i="9"/>
  <c r="S131" i="9"/>
  <c r="V131" i="9" s="1"/>
  <c r="P131" i="9"/>
  <c r="O131" i="9"/>
  <c r="N131" i="9"/>
  <c r="Q131" i="9" s="1"/>
  <c r="L131" i="9"/>
  <c r="X130" i="9"/>
  <c r="U130" i="9"/>
  <c r="T130" i="9"/>
  <c r="S130" i="9"/>
  <c r="V130" i="9" s="1"/>
  <c r="P130" i="9"/>
  <c r="O130" i="9"/>
  <c r="N130" i="9"/>
  <c r="Q130" i="9" s="1"/>
  <c r="L130" i="9"/>
  <c r="X129" i="9"/>
  <c r="T129" i="9"/>
  <c r="N129" i="9"/>
  <c r="Q129" i="9" s="1"/>
  <c r="X127" i="9"/>
  <c r="U127" i="9"/>
  <c r="T127" i="9"/>
  <c r="S127" i="9"/>
  <c r="V127" i="9" s="1"/>
  <c r="P127" i="9"/>
  <c r="O127" i="9"/>
  <c r="N127" i="9"/>
  <c r="Q127" i="9" s="1"/>
  <c r="L127" i="9"/>
  <c r="X126" i="9"/>
  <c r="U126" i="9"/>
  <c r="T126" i="9"/>
  <c r="S126" i="9"/>
  <c r="V126" i="9" s="1"/>
  <c r="P126" i="9"/>
  <c r="O126" i="9"/>
  <c r="N126" i="9"/>
  <c r="Q126" i="9" s="1"/>
  <c r="L126" i="9"/>
  <c r="X125" i="9"/>
  <c r="T125" i="9"/>
  <c r="N125" i="9"/>
  <c r="Q125" i="9" s="1"/>
  <c r="X123" i="9"/>
  <c r="U123" i="9"/>
  <c r="T123" i="9"/>
  <c r="S123" i="9"/>
  <c r="V123" i="9" s="1"/>
  <c r="P123" i="9"/>
  <c r="O123" i="9"/>
  <c r="N123" i="9"/>
  <c r="Q123" i="9" s="1"/>
  <c r="L123" i="9"/>
  <c r="X122" i="9"/>
  <c r="U122" i="9"/>
  <c r="T122" i="9"/>
  <c r="S122" i="9"/>
  <c r="V122" i="9" s="1"/>
  <c r="P122" i="9"/>
  <c r="O122" i="9"/>
  <c r="N122" i="9"/>
  <c r="Q122" i="9" s="1"/>
  <c r="L122" i="9"/>
  <c r="X121" i="9"/>
  <c r="T121" i="9"/>
  <c r="N121" i="9"/>
  <c r="Q121" i="9" s="1"/>
  <c r="X119" i="9"/>
  <c r="U119" i="9"/>
  <c r="T119" i="9"/>
  <c r="S119" i="9"/>
  <c r="V119" i="9" s="1"/>
  <c r="P119" i="9"/>
  <c r="O119" i="9"/>
  <c r="N119" i="9"/>
  <c r="Q119" i="9" s="1"/>
  <c r="L119" i="9"/>
  <c r="X118" i="9"/>
  <c r="U118" i="9"/>
  <c r="T118" i="9"/>
  <c r="S118" i="9"/>
  <c r="V118" i="9" s="1"/>
  <c r="P118" i="9"/>
  <c r="O118" i="9"/>
  <c r="N118" i="9"/>
  <c r="Q118" i="9" s="1"/>
  <c r="L118" i="9"/>
  <c r="X117" i="9"/>
  <c r="T117" i="9"/>
  <c r="N117" i="9"/>
  <c r="Q117" i="9" s="1"/>
  <c r="X115" i="9"/>
  <c r="U115" i="9"/>
  <c r="T115" i="9"/>
  <c r="S115" i="9"/>
  <c r="V115" i="9" s="1"/>
  <c r="P115" i="9"/>
  <c r="O115" i="9"/>
  <c r="N115" i="9"/>
  <c r="Q115" i="9" s="1"/>
  <c r="L115" i="9"/>
  <c r="X114" i="9"/>
  <c r="U114" i="9"/>
  <c r="T114" i="9"/>
  <c r="S114" i="9"/>
  <c r="V114" i="9" s="1"/>
  <c r="P114" i="9"/>
  <c r="O114" i="9"/>
  <c r="N114" i="9"/>
  <c r="Q114" i="9" s="1"/>
  <c r="L114" i="9"/>
  <c r="X113" i="9"/>
  <c r="T113" i="9"/>
  <c r="N113" i="9"/>
  <c r="Q113" i="9" s="1"/>
  <c r="X111" i="9"/>
  <c r="U111" i="9"/>
  <c r="T111" i="9"/>
  <c r="S111" i="9"/>
  <c r="V111" i="9" s="1"/>
  <c r="P111" i="9"/>
  <c r="O111" i="9"/>
  <c r="N111" i="9"/>
  <c r="Q111" i="9" s="1"/>
  <c r="L111" i="9"/>
  <c r="X110" i="9"/>
  <c r="U110" i="9"/>
  <c r="T110" i="9"/>
  <c r="S110" i="9"/>
  <c r="V110" i="9" s="1"/>
  <c r="P110" i="9"/>
  <c r="O110" i="9"/>
  <c r="N110" i="9"/>
  <c r="Q110" i="9" s="1"/>
  <c r="L110" i="9"/>
  <c r="T109" i="9"/>
  <c r="O109" i="9"/>
  <c r="N109" i="9"/>
  <c r="Q109" i="9" s="1"/>
  <c r="U108" i="9"/>
  <c r="X107" i="9"/>
  <c r="U107" i="9"/>
  <c r="T107" i="9"/>
  <c r="S107" i="9"/>
  <c r="V107" i="9" s="1"/>
  <c r="P107" i="9"/>
  <c r="O107" i="9"/>
  <c r="N107" i="9"/>
  <c r="Q107" i="9" s="1"/>
  <c r="L107" i="9"/>
  <c r="X106" i="9"/>
  <c r="U106" i="9"/>
  <c r="T106" i="9"/>
  <c r="S106" i="9"/>
  <c r="V106" i="9" s="1"/>
  <c r="P106" i="9"/>
  <c r="O106" i="9"/>
  <c r="N106" i="9"/>
  <c r="Q106" i="9" s="1"/>
  <c r="L106" i="9"/>
  <c r="T105" i="9"/>
  <c r="S105" i="9"/>
  <c r="V105" i="9" s="1"/>
  <c r="N105" i="9"/>
  <c r="Q105" i="9" s="1"/>
  <c r="L105" i="9"/>
  <c r="T104" i="9"/>
  <c r="X102" i="9"/>
  <c r="U102" i="9"/>
  <c r="T102" i="9"/>
  <c r="S102" i="9"/>
  <c r="V102" i="9" s="1"/>
  <c r="P102" i="9"/>
  <c r="O102" i="9"/>
  <c r="N102" i="9"/>
  <c r="Q102" i="9" s="1"/>
  <c r="L102" i="9"/>
  <c r="X101" i="9"/>
  <c r="U101" i="9"/>
  <c r="T101" i="9"/>
  <c r="S101" i="9"/>
  <c r="V101" i="9" s="1"/>
  <c r="P101" i="9"/>
  <c r="O101" i="9"/>
  <c r="N101" i="9"/>
  <c r="Q101" i="9" s="1"/>
  <c r="L101" i="9"/>
  <c r="X100" i="9"/>
  <c r="S100" i="9"/>
  <c r="V100" i="9" s="1"/>
  <c r="L100" i="9"/>
  <c r="N99" i="9"/>
  <c r="Q99" i="9" s="1"/>
  <c r="X98" i="9"/>
  <c r="U98" i="9"/>
  <c r="T98" i="9"/>
  <c r="S98" i="9"/>
  <c r="V98" i="9" s="1"/>
  <c r="P98" i="9"/>
  <c r="O98" i="9"/>
  <c r="N98" i="9"/>
  <c r="Q98" i="9" s="1"/>
  <c r="L98" i="9"/>
  <c r="X97" i="9"/>
  <c r="U97" i="9"/>
  <c r="T97" i="9"/>
  <c r="S97" i="9"/>
  <c r="V97" i="9" s="1"/>
  <c r="P97" i="9"/>
  <c r="O97" i="9"/>
  <c r="N97" i="9"/>
  <c r="Q97" i="9" s="1"/>
  <c r="L97" i="9"/>
  <c r="U96" i="9"/>
  <c r="T96" i="9"/>
  <c r="P96" i="9"/>
  <c r="O96" i="9"/>
  <c r="S95" i="9"/>
  <c r="V95" i="9" s="1"/>
  <c r="X94" i="9"/>
  <c r="U94" i="9"/>
  <c r="T94" i="9"/>
  <c r="S94" i="9"/>
  <c r="V94" i="9" s="1"/>
  <c r="P94" i="9"/>
  <c r="O94" i="9"/>
  <c r="N94" i="9"/>
  <c r="Q94" i="9" s="1"/>
  <c r="L94" i="9"/>
  <c r="X93" i="9"/>
  <c r="U93" i="9"/>
  <c r="T93" i="9"/>
  <c r="S93" i="9"/>
  <c r="V93" i="9" s="1"/>
  <c r="P93" i="9"/>
  <c r="O93" i="9"/>
  <c r="N93" i="9"/>
  <c r="Q93" i="9" s="1"/>
  <c r="L93" i="9"/>
  <c r="U92" i="9"/>
  <c r="T92" i="9"/>
  <c r="P92" i="9"/>
  <c r="O92" i="9"/>
  <c r="X91" i="9"/>
  <c r="N91" i="9"/>
  <c r="Q91" i="9" s="1"/>
  <c r="X90" i="9"/>
  <c r="U90" i="9"/>
  <c r="T90" i="9"/>
  <c r="S90" i="9"/>
  <c r="V90" i="9" s="1"/>
  <c r="P90" i="9"/>
  <c r="O90" i="9"/>
  <c r="N90" i="9"/>
  <c r="Q90" i="9" s="1"/>
  <c r="L90" i="9"/>
  <c r="X89" i="9"/>
  <c r="U89" i="9"/>
  <c r="T89" i="9"/>
  <c r="S89" i="9"/>
  <c r="V89" i="9" s="1"/>
  <c r="P89" i="9"/>
  <c r="O89" i="9"/>
  <c r="N89" i="9"/>
  <c r="Q89" i="9" s="1"/>
  <c r="L89" i="9"/>
  <c r="U88" i="9"/>
  <c r="T88" i="9"/>
  <c r="P88" i="9"/>
  <c r="O88" i="9"/>
  <c r="S87" i="9"/>
  <c r="V87" i="9" s="1"/>
  <c r="X86" i="9"/>
  <c r="U86" i="9"/>
  <c r="T86" i="9"/>
  <c r="S86" i="9"/>
  <c r="V86" i="9" s="1"/>
  <c r="P86" i="9"/>
  <c r="O86" i="9"/>
  <c r="N86" i="9"/>
  <c r="Q86" i="9" s="1"/>
  <c r="L86" i="9"/>
  <c r="X85" i="9"/>
  <c r="U85" i="9"/>
  <c r="T85" i="9"/>
  <c r="S85" i="9"/>
  <c r="V85" i="9" s="1"/>
  <c r="P85" i="9"/>
  <c r="O85" i="9"/>
  <c r="N85" i="9"/>
  <c r="Q85" i="9" s="1"/>
  <c r="L85" i="9"/>
  <c r="U84" i="9"/>
  <c r="T84" i="9"/>
  <c r="P84" i="9"/>
  <c r="O84" i="9"/>
  <c r="X83" i="9"/>
  <c r="N83" i="9"/>
  <c r="Q83" i="9" s="1"/>
  <c r="X82" i="9"/>
  <c r="U82" i="9"/>
  <c r="T82" i="9"/>
  <c r="S82" i="9"/>
  <c r="V82" i="9" s="1"/>
  <c r="P82" i="9"/>
  <c r="O82" i="9"/>
  <c r="N82" i="9"/>
  <c r="Q82" i="9" s="1"/>
  <c r="L82" i="9"/>
  <c r="X81" i="9"/>
  <c r="U81" i="9"/>
  <c r="T81" i="9"/>
  <c r="S81" i="9"/>
  <c r="V81" i="9" s="1"/>
  <c r="P81" i="9"/>
  <c r="O81" i="9"/>
  <c r="N81" i="9"/>
  <c r="Q81" i="9" s="1"/>
  <c r="L81" i="9"/>
  <c r="U80" i="9"/>
  <c r="T80" i="9"/>
  <c r="P80" i="9"/>
  <c r="O80" i="9"/>
  <c r="S79" i="9"/>
  <c r="V79" i="9" s="1"/>
  <c r="X78" i="9"/>
  <c r="U78" i="9"/>
  <c r="T78" i="9"/>
  <c r="S78" i="9"/>
  <c r="V78" i="9" s="1"/>
  <c r="P78" i="9"/>
  <c r="O78" i="9"/>
  <c r="N78" i="9"/>
  <c r="Q78" i="9" s="1"/>
  <c r="L78" i="9"/>
  <c r="X77" i="9"/>
  <c r="U77" i="9"/>
  <c r="T77" i="9"/>
  <c r="S77" i="9"/>
  <c r="V77" i="9" s="1"/>
  <c r="P77" i="9"/>
  <c r="O77" i="9"/>
  <c r="N77" i="9"/>
  <c r="Q77" i="9" s="1"/>
  <c r="L77" i="9"/>
  <c r="U76" i="9"/>
  <c r="T76" i="9"/>
  <c r="P76" i="9"/>
  <c r="O76" i="9"/>
  <c r="X75" i="9"/>
  <c r="N75" i="9"/>
  <c r="Q75" i="9" s="1"/>
  <c r="X74" i="9"/>
  <c r="U74" i="9"/>
  <c r="T74" i="9"/>
  <c r="S74" i="9"/>
  <c r="V74" i="9" s="1"/>
  <c r="P74" i="9"/>
  <c r="O74" i="9"/>
  <c r="N74" i="9"/>
  <c r="Q74" i="9" s="1"/>
  <c r="L74" i="9"/>
  <c r="X73" i="9"/>
  <c r="U73" i="9"/>
  <c r="T73" i="9"/>
  <c r="S73" i="9"/>
  <c r="V73" i="9" s="1"/>
  <c r="P73" i="9"/>
  <c r="O73" i="9"/>
  <c r="N73" i="9"/>
  <c r="Q73" i="9" s="1"/>
  <c r="L73" i="9"/>
  <c r="U72" i="9"/>
  <c r="T72" i="9"/>
  <c r="P72" i="9"/>
  <c r="O72" i="9"/>
  <c r="S71" i="9"/>
  <c r="V71" i="9" s="1"/>
  <c r="X70" i="9"/>
  <c r="U70" i="9"/>
  <c r="T70" i="9"/>
  <c r="S70" i="9"/>
  <c r="V70" i="9" s="1"/>
  <c r="P70" i="9"/>
  <c r="O70" i="9"/>
  <c r="N70" i="9"/>
  <c r="Q70" i="9" s="1"/>
  <c r="L70" i="9"/>
  <c r="X69" i="9"/>
  <c r="U69" i="9"/>
  <c r="T69" i="9"/>
  <c r="S69" i="9"/>
  <c r="V69" i="9" s="1"/>
  <c r="P69" i="9"/>
  <c r="O69" i="9"/>
  <c r="N69" i="9"/>
  <c r="Q69" i="9" s="1"/>
  <c r="L69" i="9"/>
  <c r="U68" i="9"/>
  <c r="T68" i="9"/>
  <c r="P68" i="9"/>
  <c r="O68" i="9"/>
  <c r="X67" i="9"/>
  <c r="N67" i="9"/>
  <c r="Q67" i="9" s="1"/>
  <c r="X66" i="9"/>
  <c r="U66" i="9"/>
  <c r="T66" i="9"/>
  <c r="S66" i="9"/>
  <c r="V66" i="9" s="1"/>
  <c r="P66" i="9"/>
  <c r="O66" i="9"/>
  <c r="N66" i="9"/>
  <c r="Q66" i="9" s="1"/>
  <c r="L66" i="9"/>
  <c r="X65" i="9"/>
  <c r="U65" i="9"/>
  <c r="T65" i="9"/>
  <c r="S65" i="9"/>
  <c r="V65" i="9" s="1"/>
  <c r="P65" i="9"/>
  <c r="O65" i="9"/>
  <c r="N65" i="9"/>
  <c r="Q65" i="9" s="1"/>
  <c r="L65" i="9"/>
  <c r="U64" i="9"/>
  <c r="T64" i="9"/>
  <c r="P64" i="9"/>
  <c r="O64" i="9"/>
  <c r="S63" i="9"/>
  <c r="V63" i="9" s="1"/>
  <c r="X62" i="9"/>
  <c r="U62" i="9"/>
  <c r="T62" i="9"/>
  <c r="S62" i="9"/>
  <c r="V62" i="9" s="1"/>
  <c r="P62" i="9"/>
  <c r="O62" i="9"/>
  <c r="N62" i="9"/>
  <c r="Q62" i="9" s="1"/>
  <c r="L62" i="9"/>
  <c r="X61" i="9"/>
  <c r="U61" i="9"/>
  <c r="T61" i="9"/>
  <c r="S61" i="9"/>
  <c r="V61" i="9" s="1"/>
  <c r="P61" i="9"/>
  <c r="O61" i="9"/>
  <c r="N61" i="9"/>
  <c r="Q61" i="9" s="1"/>
  <c r="L61" i="9"/>
  <c r="U60" i="9"/>
  <c r="T60" i="9"/>
  <c r="P60" i="9"/>
  <c r="O60" i="9"/>
  <c r="X59" i="9"/>
  <c r="N59" i="9"/>
  <c r="Q59" i="9" s="1"/>
  <c r="X58" i="9"/>
  <c r="U58" i="9"/>
  <c r="T58" i="9"/>
  <c r="S58" i="9"/>
  <c r="V58" i="9" s="1"/>
  <c r="P58" i="9"/>
  <c r="O58" i="9"/>
  <c r="N58" i="9"/>
  <c r="Q58" i="9" s="1"/>
  <c r="L58" i="9"/>
  <c r="X57" i="9"/>
  <c r="U57" i="9"/>
  <c r="T57" i="9"/>
  <c r="S57" i="9"/>
  <c r="V57" i="9" s="1"/>
  <c r="P57" i="9"/>
  <c r="O57" i="9"/>
  <c r="N57" i="9"/>
  <c r="Q57" i="9" s="1"/>
  <c r="L57" i="9"/>
  <c r="U56" i="9"/>
  <c r="T56" i="9"/>
  <c r="P56" i="9"/>
  <c r="O56" i="9"/>
  <c r="S55" i="9"/>
  <c r="V55" i="9" s="1"/>
  <c r="X54" i="9"/>
  <c r="U54" i="9"/>
  <c r="T54" i="9"/>
  <c r="S54" i="9"/>
  <c r="V54" i="9" s="1"/>
  <c r="P54" i="9"/>
  <c r="O54" i="9"/>
  <c r="N54" i="9"/>
  <c r="Q54" i="9" s="1"/>
  <c r="L54" i="9"/>
  <c r="X53" i="9"/>
  <c r="U53" i="9"/>
  <c r="T53" i="9"/>
  <c r="S53" i="9"/>
  <c r="V53" i="9" s="1"/>
  <c r="P53" i="9"/>
  <c r="O53" i="9"/>
  <c r="N53" i="9"/>
  <c r="Q53" i="9" s="1"/>
  <c r="L53" i="9"/>
  <c r="U52" i="9"/>
  <c r="T52" i="9"/>
  <c r="P52" i="9"/>
  <c r="O52" i="9"/>
  <c r="X51" i="9"/>
  <c r="N51" i="9"/>
  <c r="Q51" i="9" s="1"/>
  <c r="X50" i="9"/>
  <c r="U50" i="9"/>
  <c r="T50" i="9"/>
  <c r="S50" i="9"/>
  <c r="V50" i="9" s="1"/>
  <c r="P50" i="9"/>
  <c r="O50" i="9"/>
  <c r="N50" i="9"/>
  <c r="Q50" i="9" s="1"/>
  <c r="L50" i="9"/>
  <c r="X49" i="9"/>
  <c r="U49" i="9"/>
  <c r="T49" i="9"/>
  <c r="S49" i="9"/>
  <c r="V49" i="9" s="1"/>
  <c r="P49" i="9"/>
  <c r="O49" i="9"/>
  <c r="N49" i="9"/>
  <c r="Q49" i="9" s="1"/>
  <c r="L49" i="9"/>
  <c r="U48" i="9"/>
  <c r="T48" i="9"/>
  <c r="P48" i="9"/>
  <c r="O48" i="9"/>
  <c r="S47" i="9"/>
  <c r="V47" i="9" s="1"/>
  <c r="X46" i="9"/>
  <c r="U46" i="9"/>
  <c r="T46" i="9"/>
  <c r="S46" i="9"/>
  <c r="V46" i="9" s="1"/>
  <c r="P46" i="9"/>
  <c r="O46" i="9"/>
  <c r="N46" i="9"/>
  <c r="Q46" i="9" s="1"/>
  <c r="L46" i="9"/>
  <c r="X45" i="9"/>
  <c r="U45" i="9"/>
  <c r="T45" i="9"/>
  <c r="S45" i="9"/>
  <c r="V45" i="9" s="1"/>
  <c r="P45" i="9"/>
  <c r="O45" i="9"/>
  <c r="N45" i="9"/>
  <c r="Q45" i="9" s="1"/>
  <c r="L45" i="9"/>
  <c r="U44" i="9"/>
  <c r="T44" i="9"/>
  <c r="P44" i="9"/>
  <c r="O44" i="9"/>
  <c r="X43" i="9"/>
  <c r="N43" i="9"/>
  <c r="Q43" i="9" s="1"/>
  <c r="X42" i="9"/>
  <c r="U42" i="9"/>
  <c r="T42" i="9"/>
  <c r="S42" i="9"/>
  <c r="V42" i="9" s="1"/>
  <c r="P42" i="9"/>
  <c r="O42" i="9"/>
  <c r="N42" i="9"/>
  <c r="Q42" i="9" s="1"/>
  <c r="L42" i="9"/>
  <c r="X41" i="9"/>
  <c r="U41" i="9"/>
  <c r="T41" i="9"/>
  <c r="S41" i="9"/>
  <c r="V41" i="9" s="1"/>
  <c r="P41" i="9"/>
  <c r="O41" i="9"/>
  <c r="N41" i="9"/>
  <c r="Q41" i="9" s="1"/>
  <c r="L41" i="9"/>
  <c r="U40" i="9"/>
  <c r="T40" i="9"/>
  <c r="P40" i="9"/>
  <c r="O40" i="9"/>
  <c r="S39" i="9"/>
  <c r="V39" i="9" s="1"/>
  <c r="X38" i="9"/>
  <c r="U38" i="9"/>
  <c r="T38" i="9"/>
  <c r="S38" i="9"/>
  <c r="V38" i="9" s="1"/>
  <c r="P38" i="9"/>
  <c r="O38" i="9"/>
  <c r="N38" i="9"/>
  <c r="Q38" i="9" s="1"/>
  <c r="L38" i="9"/>
  <c r="X37" i="9"/>
  <c r="U37" i="9"/>
  <c r="T37" i="9"/>
  <c r="S37" i="9"/>
  <c r="V37" i="9" s="1"/>
  <c r="P37" i="9"/>
  <c r="O37" i="9"/>
  <c r="N37" i="9"/>
  <c r="Q37" i="9" s="1"/>
  <c r="L37" i="9"/>
  <c r="U36" i="9"/>
  <c r="T36" i="9"/>
  <c r="P36" i="9"/>
  <c r="O36" i="9"/>
  <c r="X35" i="9"/>
  <c r="N35" i="9"/>
  <c r="Q35" i="9" s="1"/>
  <c r="X34" i="9"/>
  <c r="U34" i="9"/>
  <c r="T34" i="9"/>
  <c r="S34" i="9"/>
  <c r="V34" i="9" s="1"/>
  <c r="P34" i="9"/>
  <c r="O34" i="9"/>
  <c r="N34" i="9"/>
  <c r="Q34" i="9" s="1"/>
  <c r="L34" i="9"/>
  <c r="X33" i="9"/>
  <c r="U33" i="9"/>
  <c r="T33" i="9"/>
  <c r="S33" i="9"/>
  <c r="V33" i="9" s="1"/>
  <c r="P33" i="9"/>
  <c r="O33" i="9"/>
  <c r="N33" i="9"/>
  <c r="Q33" i="9" s="1"/>
  <c r="L33" i="9"/>
  <c r="U32" i="9"/>
  <c r="T32" i="9"/>
  <c r="P32" i="9"/>
  <c r="O32" i="9"/>
  <c r="S31" i="9"/>
  <c r="V31" i="9" s="1"/>
  <c r="X30" i="9"/>
  <c r="U30" i="9"/>
  <c r="T30" i="9"/>
  <c r="S30" i="9"/>
  <c r="V30" i="9" s="1"/>
  <c r="P30" i="9"/>
  <c r="O30" i="9"/>
  <c r="N30" i="9"/>
  <c r="Q30" i="9" s="1"/>
  <c r="L30" i="9"/>
  <c r="X29" i="9"/>
  <c r="U29" i="9"/>
  <c r="T29" i="9"/>
  <c r="S29" i="9"/>
  <c r="V29" i="9" s="1"/>
  <c r="P29" i="9"/>
  <c r="O29" i="9"/>
  <c r="N29" i="9"/>
  <c r="Q29" i="9" s="1"/>
  <c r="L29" i="9"/>
  <c r="U28" i="9"/>
  <c r="T28" i="9"/>
  <c r="P28" i="9"/>
  <c r="O28" i="9"/>
  <c r="X27" i="9"/>
  <c r="N27" i="9"/>
  <c r="Q27" i="9" s="1"/>
  <c r="X26" i="9"/>
  <c r="U26" i="9"/>
  <c r="T26" i="9"/>
  <c r="S26" i="9"/>
  <c r="V26" i="9" s="1"/>
  <c r="P26" i="9"/>
  <c r="O26" i="9"/>
  <c r="N26" i="9"/>
  <c r="Q26" i="9" s="1"/>
  <c r="L26" i="9"/>
  <c r="X25" i="9"/>
  <c r="U25" i="9"/>
  <c r="T25" i="9"/>
  <c r="S25" i="9"/>
  <c r="V25" i="9" s="1"/>
  <c r="P25" i="9"/>
  <c r="O25" i="9"/>
  <c r="N25" i="9"/>
  <c r="Q25" i="9" s="1"/>
  <c r="L25" i="9"/>
  <c r="U24" i="9"/>
  <c r="T24" i="9"/>
  <c r="P24" i="9"/>
  <c r="O24" i="9"/>
  <c r="S23" i="9"/>
  <c r="V23" i="9" s="1"/>
  <c r="X22" i="9"/>
  <c r="U22" i="9"/>
  <c r="T22" i="9"/>
  <c r="S22" i="9"/>
  <c r="V22" i="9" s="1"/>
  <c r="P22" i="9"/>
  <c r="O22" i="9"/>
  <c r="N22" i="9"/>
  <c r="Q22" i="9" s="1"/>
  <c r="L22" i="9"/>
  <c r="X21" i="9"/>
  <c r="U21" i="9"/>
  <c r="T21" i="9"/>
  <c r="S21" i="9"/>
  <c r="V21" i="9" s="1"/>
  <c r="P21" i="9"/>
  <c r="O21" i="9"/>
  <c r="N21" i="9"/>
  <c r="Q21" i="9" s="1"/>
  <c r="L21" i="9"/>
  <c r="U20" i="9"/>
  <c r="T20" i="9"/>
  <c r="P20" i="9"/>
  <c r="O20" i="9"/>
  <c r="S19" i="9"/>
  <c r="L18" i="9"/>
  <c r="Q19" i="11" l="1"/>
  <c r="Q18" i="11"/>
  <c r="T18" i="9"/>
  <c r="K19" i="9"/>
  <c r="T19" i="9" s="1"/>
  <c r="L19" i="9"/>
  <c r="N19" i="9"/>
  <c r="K23" i="9"/>
  <c r="U23" i="9"/>
  <c r="P23" i="9"/>
  <c r="T23" i="9"/>
  <c r="O23" i="9"/>
  <c r="K39" i="9"/>
  <c r="U39" i="9"/>
  <c r="P39" i="9"/>
  <c r="T39" i="9"/>
  <c r="O39" i="9"/>
  <c r="U59" i="9"/>
  <c r="P59" i="9"/>
  <c r="O59" i="9"/>
  <c r="T59" i="9"/>
  <c r="K67" i="9"/>
  <c r="U67" i="9"/>
  <c r="P67" i="9"/>
  <c r="T67" i="9"/>
  <c r="O67" i="9"/>
  <c r="K71" i="9"/>
  <c r="U71" i="9"/>
  <c r="P71" i="9"/>
  <c r="T71" i="9"/>
  <c r="O71" i="9"/>
  <c r="K75" i="9"/>
  <c r="U75" i="9"/>
  <c r="P75" i="9"/>
  <c r="O75" i="9"/>
  <c r="T75" i="9"/>
  <c r="K83" i="9"/>
  <c r="U83" i="9"/>
  <c r="P83" i="9"/>
  <c r="T83" i="9"/>
  <c r="O83" i="9"/>
  <c r="U91" i="9"/>
  <c r="P91" i="9"/>
  <c r="K91" i="9"/>
  <c r="T91" i="9"/>
  <c r="O91" i="9"/>
  <c r="K99" i="9"/>
  <c r="X99" i="9"/>
  <c r="U99" i="9"/>
  <c r="P99" i="9"/>
  <c r="T99" i="9"/>
  <c r="O99" i="9"/>
  <c r="K104" i="9"/>
  <c r="X104" i="9"/>
  <c r="S104" i="9"/>
  <c r="V104" i="9" s="1"/>
  <c r="N104" i="9"/>
  <c r="Q104" i="9" s="1"/>
  <c r="P104" i="9"/>
  <c r="U104" i="9"/>
  <c r="O104" i="9"/>
  <c r="K108" i="9"/>
  <c r="X108" i="9"/>
  <c r="S108" i="9"/>
  <c r="V108" i="9" s="1"/>
  <c r="N108" i="9"/>
  <c r="Q108" i="9" s="1"/>
  <c r="P108" i="9"/>
  <c r="K116" i="9"/>
  <c r="T116" i="9"/>
  <c r="O116" i="9"/>
  <c r="X116" i="9"/>
  <c r="S116" i="9"/>
  <c r="V116" i="9" s="1"/>
  <c r="N116" i="9"/>
  <c r="Q116" i="9" s="1"/>
  <c r="U116" i="9"/>
  <c r="K128" i="9"/>
  <c r="T128" i="9"/>
  <c r="O128" i="9"/>
  <c r="X128" i="9"/>
  <c r="S128" i="9"/>
  <c r="V128" i="9" s="1"/>
  <c r="N128" i="9"/>
  <c r="Q128" i="9" s="1"/>
  <c r="U128" i="9"/>
  <c r="K136" i="9"/>
  <c r="T136" i="9"/>
  <c r="O136" i="9"/>
  <c r="X136" i="9"/>
  <c r="S136" i="9"/>
  <c r="V136" i="9" s="1"/>
  <c r="N136" i="9"/>
  <c r="Q136" i="9" s="1"/>
  <c r="U136" i="9"/>
  <c r="P136" i="9"/>
  <c r="K144" i="9"/>
  <c r="T144" i="9"/>
  <c r="O144" i="9"/>
  <c r="X144" i="9"/>
  <c r="S144" i="9"/>
  <c r="V144" i="9" s="1"/>
  <c r="N144" i="9"/>
  <c r="Q144" i="9" s="1"/>
  <c r="U144" i="9"/>
  <c r="P144" i="9"/>
  <c r="K156" i="9"/>
  <c r="T156" i="9"/>
  <c r="O156" i="9"/>
  <c r="X156" i="9"/>
  <c r="S156" i="9"/>
  <c r="V156" i="9" s="1"/>
  <c r="N156" i="9"/>
  <c r="Q156" i="9" s="1"/>
  <c r="U156" i="9"/>
  <c r="P156" i="9"/>
  <c r="K164" i="9"/>
  <c r="T164" i="9"/>
  <c r="O164" i="9"/>
  <c r="X164" i="9"/>
  <c r="S164" i="9"/>
  <c r="V164" i="9" s="1"/>
  <c r="N164" i="9"/>
  <c r="Q164" i="9" s="1"/>
  <c r="U164" i="9"/>
  <c r="P164" i="9"/>
  <c r="K168" i="9"/>
  <c r="T168" i="9"/>
  <c r="O168" i="9"/>
  <c r="X168" i="9"/>
  <c r="S168" i="9"/>
  <c r="V168" i="9" s="1"/>
  <c r="N168" i="9"/>
  <c r="Q168" i="9" s="1"/>
  <c r="U168" i="9"/>
  <c r="P168" i="9"/>
  <c r="K172" i="9"/>
  <c r="T172" i="9"/>
  <c r="O172" i="9"/>
  <c r="X172" i="9"/>
  <c r="S172" i="9"/>
  <c r="V172" i="9" s="1"/>
  <c r="N172" i="9"/>
  <c r="Q172" i="9" s="1"/>
  <c r="U172" i="9"/>
  <c r="P172" i="9"/>
  <c r="K180" i="9"/>
  <c r="L180" i="9"/>
  <c r="S180" i="9"/>
  <c r="V180" i="9" s="1"/>
  <c r="X180" i="9"/>
  <c r="P180" i="9"/>
  <c r="T180" i="9"/>
  <c r="O180" i="9"/>
  <c r="N180" i="9"/>
  <c r="Q180" i="9" s="1"/>
  <c r="K184" i="9"/>
  <c r="L184" i="9"/>
  <c r="X184" i="9"/>
  <c r="P184" i="9"/>
  <c r="U184" i="9"/>
  <c r="O184" i="9"/>
  <c r="T184" i="9"/>
  <c r="N184" i="9"/>
  <c r="Q184" i="9" s="1"/>
  <c r="S184" i="9"/>
  <c r="V184" i="9" s="1"/>
  <c r="K192" i="9"/>
  <c r="L192" i="9"/>
  <c r="T192" i="9"/>
  <c r="N192" i="9"/>
  <c r="Q192" i="9" s="1"/>
  <c r="S192" i="9"/>
  <c r="V192" i="9" s="1"/>
  <c r="O192" i="9"/>
  <c r="X192" i="9"/>
  <c r="U192" i="9"/>
  <c r="K208" i="9"/>
  <c r="L208" i="9"/>
  <c r="T208" i="9"/>
  <c r="N208" i="9"/>
  <c r="Q208" i="9" s="1"/>
  <c r="S208" i="9"/>
  <c r="V208" i="9" s="1"/>
  <c r="O208" i="9"/>
  <c r="X208" i="9"/>
  <c r="U208" i="9"/>
  <c r="K212" i="9"/>
  <c r="L212" i="9"/>
  <c r="S212" i="9"/>
  <c r="V212" i="9" s="1"/>
  <c r="X212" i="9"/>
  <c r="P212" i="9"/>
  <c r="T212" i="9"/>
  <c r="O212" i="9"/>
  <c r="N212" i="9"/>
  <c r="Q212" i="9" s="1"/>
  <c r="L23" i="9"/>
  <c r="L31" i="9"/>
  <c r="L39" i="9"/>
  <c r="L47" i="9"/>
  <c r="L55" i="9"/>
  <c r="L71" i="9"/>
  <c r="L95" i="9"/>
  <c r="L108" i="9"/>
  <c r="O112" i="9"/>
  <c r="L116" i="9"/>
  <c r="L128" i="9"/>
  <c r="L132" i="9"/>
  <c r="L148" i="9"/>
  <c r="N23" i="9"/>
  <c r="Q23" i="9" s="1"/>
  <c r="X23" i="9"/>
  <c r="N31" i="9"/>
  <c r="Q31" i="9" s="1"/>
  <c r="N39" i="9"/>
  <c r="Q39" i="9" s="1"/>
  <c r="X39" i="9"/>
  <c r="N47" i="9"/>
  <c r="Q47" i="9" s="1"/>
  <c r="N55" i="9"/>
  <c r="Q55" i="9" s="1"/>
  <c r="S59" i="9"/>
  <c r="V59" i="9" s="1"/>
  <c r="N63" i="9"/>
  <c r="Q63" i="9" s="1"/>
  <c r="S67" i="9"/>
  <c r="V67" i="9" s="1"/>
  <c r="N71" i="9"/>
  <c r="Q71" i="9" s="1"/>
  <c r="X71" i="9"/>
  <c r="S75" i="9"/>
  <c r="V75" i="9" s="1"/>
  <c r="N79" i="9"/>
  <c r="Q79" i="9" s="1"/>
  <c r="S83" i="9"/>
  <c r="V83" i="9" s="1"/>
  <c r="N87" i="9"/>
  <c r="Q87" i="9" s="1"/>
  <c r="S91" i="9"/>
  <c r="V91" i="9" s="1"/>
  <c r="N95" i="9"/>
  <c r="Q95" i="9" s="1"/>
  <c r="S99" i="9"/>
  <c r="V99" i="9" s="1"/>
  <c r="L104" i="9"/>
  <c r="O108" i="9"/>
  <c r="P116" i="9"/>
  <c r="P128" i="9"/>
  <c r="L144" i="9"/>
  <c r="U180" i="9"/>
  <c r="P192" i="9"/>
  <c r="P208" i="9"/>
  <c r="U212" i="9"/>
  <c r="U27" i="9"/>
  <c r="P27" i="9"/>
  <c r="T27" i="9"/>
  <c r="O27" i="9"/>
  <c r="K27" i="9"/>
  <c r="K31" i="9"/>
  <c r="U31" i="9"/>
  <c r="P31" i="9"/>
  <c r="T31" i="9"/>
  <c r="O31" i="9"/>
  <c r="K35" i="9"/>
  <c r="U35" i="9"/>
  <c r="P35" i="9"/>
  <c r="T35" i="9"/>
  <c r="O35" i="9"/>
  <c r="K43" i="9"/>
  <c r="U43" i="9"/>
  <c r="P43" i="9"/>
  <c r="T43" i="9"/>
  <c r="O43" i="9"/>
  <c r="K47" i="9"/>
  <c r="U47" i="9"/>
  <c r="P47" i="9"/>
  <c r="O47" i="9"/>
  <c r="T47" i="9"/>
  <c r="K51" i="9"/>
  <c r="U51" i="9"/>
  <c r="P51" i="9"/>
  <c r="T51" i="9"/>
  <c r="O51" i="9"/>
  <c r="U55" i="9"/>
  <c r="P55" i="9"/>
  <c r="O55" i="9"/>
  <c r="T55" i="9"/>
  <c r="K55" i="9"/>
  <c r="K63" i="9"/>
  <c r="U63" i="9"/>
  <c r="P63" i="9"/>
  <c r="O63" i="9"/>
  <c r="T63" i="9"/>
  <c r="K79" i="9"/>
  <c r="U79" i="9"/>
  <c r="P79" i="9"/>
  <c r="T79" i="9"/>
  <c r="O79" i="9"/>
  <c r="K87" i="9"/>
  <c r="U87" i="9"/>
  <c r="P87" i="9"/>
  <c r="T87" i="9"/>
  <c r="O87" i="9"/>
  <c r="K95" i="9"/>
  <c r="U95" i="9"/>
  <c r="P95" i="9"/>
  <c r="T95" i="9"/>
  <c r="O95" i="9"/>
  <c r="K112" i="9"/>
  <c r="T112" i="9"/>
  <c r="X112" i="9"/>
  <c r="S112" i="9"/>
  <c r="V112" i="9" s="1"/>
  <c r="N112" i="9"/>
  <c r="Q112" i="9" s="1"/>
  <c r="U112" i="9"/>
  <c r="L112" i="9"/>
  <c r="K120" i="9"/>
  <c r="T120" i="9"/>
  <c r="O120" i="9"/>
  <c r="X120" i="9"/>
  <c r="S120" i="9"/>
  <c r="V120" i="9" s="1"/>
  <c r="N120" i="9"/>
  <c r="Q120" i="9" s="1"/>
  <c r="U120" i="9"/>
  <c r="K124" i="9"/>
  <c r="T124" i="9"/>
  <c r="O124" i="9"/>
  <c r="X124" i="9"/>
  <c r="S124" i="9"/>
  <c r="V124" i="9" s="1"/>
  <c r="N124" i="9"/>
  <c r="Q124" i="9" s="1"/>
  <c r="U124" i="9"/>
  <c r="K132" i="9"/>
  <c r="T132" i="9"/>
  <c r="O132" i="9"/>
  <c r="X132" i="9"/>
  <c r="S132" i="9"/>
  <c r="V132" i="9" s="1"/>
  <c r="N132" i="9"/>
  <c r="Q132" i="9" s="1"/>
  <c r="U132" i="9"/>
  <c r="P132" i="9"/>
  <c r="K140" i="9"/>
  <c r="T140" i="9"/>
  <c r="O140" i="9"/>
  <c r="X140" i="9"/>
  <c r="S140" i="9"/>
  <c r="V140" i="9" s="1"/>
  <c r="N140" i="9"/>
  <c r="Q140" i="9" s="1"/>
  <c r="U140" i="9"/>
  <c r="P140" i="9"/>
  <c r="K148" i="9"/>
  <c r="T148" i="9"/>
  <c r="O148" i="9"/>
  <c r="X148" i="9"/>
  <c r="S148" i="9"/>
  <c r="V148" i="9" s="1"/>
  <c r="N148" i="9"/>
  <c r="Q148" i="9" s="1"/>
  <c r="U148" i="9"/>
  <c r="P148" i="9"/>
  <c r="K152" i="9"/>
  <c r="T152" i="9"/>
  <c r="O152" i="9"/>
  <c r="X152" i="9"/>
  <c r="S152" i="9"/>
  <c r="V152" i="9" s="1"/>
  <c r="N152" i="9"/>
  <c r="Q152" i="9" s="1"/>
  <c r="U152" i="9"/>
  <c r="P152" i="9"/>
  <c r="K160" i="9"/>
  <c r="T160" i="9"/>
  <c r="O160" i="9"/>
  <c r="X160" i="9"/>
  <c r="S160" i="9"/>
  <c r="V160" i="9" s="1"/>
  <c r="N160" i="9"/>
  <c r="Q160" i="9" s="1"/>
  <c r="U160" i="9"/>
  <c r="P160" i="9"/>
  <c r="K176" i="9"/>
  <c r="T176" i="9"/>
  <c r="O176" i="9"/>
  <c r="X176" i="9"/>
  <c r="S176" i="9"/>
  <c r="V176" i="9" s="1"/>
  <c r="N176" i="9"/>
  <c r="Q176" i="9" s="1"/>
  <c r="U176" i="9"/>
  <c r="P176" i="9"/>
  <c r="K188" i="9"/>
  <c r="L188" i="9"/>
  <c r="U188" i="9"/>
  <c r="O188" i="9"/>
  <c r="T188" i="9"/>
  <c r="N188" i="9"/>
  <c r="Q188" i="9" s="1"/>
  <c r="S188" i="9"/>
  <c r="V188" i="9" s="1"/>
  <c r="P188" i="9"/>
  <c r="K196" i="9"/>
  <c r="L196" i="9"/>
  <c r="S196" i="9"/>
  <c r="V196" i="9" s="1"/>
  <c r="X196" i="9"/>
  <c r="P196" i="9"/>
  <c r="T196" i="9"/>
  <c r="N196" i="9"/>
  <c r="Q196" i="9" s="1"/>
  <c r="O196" i="9"/>
  <c r="K200" i="9"/>
  <c r="L200" i="9"/>
  <c r="X200" i="9"/>
  <c r="P200" i="9"/>
  <c r="U200" i="9"/>
  <c r="O200" i="9"/>
  <c r="T200" i="9"/>
  <c r="S200" i="9"/>
  <c r="V200" i="9" s="1"/>
  <c r="N200" i="9"/>
  <c r="Q200" i="9" s="1"/>
  <c r="K204" i="9"/>
  <c r="L204" i="9"/>
  <c r="U204" i="9"/>
  <c r="O204" i="9"/>
  <c r="T204" i="9"/>
  <c r="N204" i="9"/>
  <c r="Q204" i="9" s="1"/>
  <c r="S204" i="9"/>
  <c r="V204" i="9" s="1"/>
  <c r="P204" i="9"/>
  <c r="L63" i="9"/>
  <c r="L79" i="9"/>
  <c r="L87" i="9"/>
  <c r="L120" i="9"/>
  <c r="L124" i="9"/>
  <c r="L164" i="9"/>
  <c r="X204" i="9"/>
  <c r="L27" i="9"/>
  <c r="L35" i="9"/>
  <c r="L43" i="9"/>
  <c r="L51" i="9"/>
  <c r="L59" i="9"/>
  <c r="L67" i="9"/>
  <c r="L75" i="9"/>
  <c r="L83" i="9"/>
  <c r="L91" i="9"/>
  <c r="L99" i="9"/>
  <c r="T108" i="9"/>
  <c r="L140" i="9"/>
  <c r="L156" i="9"/>
  <c r="L172" i="9"/>
  <c r="K59" i="9"/>
  <c r="K100" i="9"/>
  <c r="U100" i="9"/>
  <c r="P100" i="9"/>
  <c r="K105" i="9"/>
  <c r="U105" i="9"/>
  <c r="P105" i="9"/>
  <c r="K133" i="9"/>
  <c r="L133" i="9"/>
  <c r="U133" i="9"/>
  <c r="P133" i="9"/>
  <c r="K137" i="9"/>
  <c r="L137" i="9"/>
  <c r="U137" i="9"/>
  <c r="P137" i="9"/>
  <c r="K141" i="9"/>
  <c r="L141" i="9"/>
  <c r="U141" i="9"/>
  <c r="P141" i="9"/>
  <c r="K145" i="9"/>
  <c r="L145" i="9"/>
  <c r="U145" i="9"/>
  <c r="P145" i="9"/>
  <c r="K153" i="9"/>
  <c r="L153" i="9"/>
  <c r="U153" i="9"/>
  <c r="P153" i="9"/>
  <c r="K161" i="9"/>
  <c r="L161" i="9"/>
  <c r="U161" i="9"/>
  <c r="P161" i="9"/>
  <c r="K173" i="9"/>
  <c r="L173" i="9"/>
  <c r="U173" i="9"/>
  <c r="P173" i="9"/>
  <c r="K177" i="9"/>
  <c r="L177" i="9"/>
  <c r="U177" i="9"/>
  <c r="P177" i="9"/>
  <c r="K181" i="9"/>
  <c r="T181" i="9"/>
  <c r="O181" i="9"/>
  <c r="S181" i="9"/>
  <c r="V181" i="9" s="1"/>
  <c r="L181" i="9"/>
  <c r="X181" i="9"/>
  <c r="K185" i="9"/>
  <c r="T185" i="9"/>
  <c r="O185" i="9"/>
  <c r="X185" i="9"/>
  <c r="P185" i="9"/>
  <c r="K189" i="9"/>
  <c r="T189" i="9"/>
  <c r="O189" i="9"/>
  <c r="P189" i="9"/>
  <c r="U189" i="9"/>
  <c r="N189" i="9"/>
  <c r="Q189" i="9" s="1"/>
  <c r="K193" i="9"/>
  <c r="T193" i="9"/>
  <c r="O193" i="9"/>
  <c r="U193" i="9"/>
  <c r="N193" i="9"/>
  <c r="Q193" i="9" s="1"/>
  <c r="S193" i="9"/>
  <c r="V193" i="9" s="1"/>
  <c r="L193" i="9"/>
  <c r="K197" i="9"/>
  <c r="T197" i="9"/>
  <c r="O197" i="9"/>
  <c r="S197" i="9"/>
  <c r="V197" i="9" s="1"/>
  <c r="L197" i="9"/>
  <c r="X197" i="9"/>
  <c r="K201" i="9"/>
  <c r="T201" i="9"/>
  <c r="O201" i="9"/>
  <c r="X201" i="9"/>
  <c r="P201" i="9"/>
  <c r="L28" i="9"/>
  <c r="L32" i="9"/>
  <c r="L36" i="9"/>
  <c r="L40" i="9"/>
  <c r="L44" i="9"/>
  <c r="L52" i="9"/>
  <c r="L68" i="9"/>
  <c r="L72" i="9"/>
  <c r="L80" i="9"/>
  <c r="L84" i="9"/>
  <c r="L88" i="9"/>
  <c r="L92" i="9"/>
  <c r="L96" i="9"/>
  <c r="N100" i="9"/>
  <c r="Q100" i="9" s="1"/>
  <c r="T100" i="9"/>
  <c r="O105" i="9"/>
  <c r="O133" i="9"/>
  <c r="O137" i="9"/>
  <c r="O141" i="9"/>
  <c r="O145" i="9"/>
  <c r="O153" i="9"/>
  <c r="O161" i="9"/>
  <c r="O173" i="9"/>
  <c r="O177" i="9"/>
  <c r="P181" i="9"/>
  <c r="S185" i="9"/>
  <c r="V185" i="9" s="1"/>
  <c r="X193" i="9"/>
  <c r="P197" i="9"/>
  <c r="S201" i="9"/>
  <c r="V201" i="9" s="1"/>
  <c r="K109" i="9"/>
  <c r="U109" i="9"/>
  <c r="P109" i="9"/>
  <c r="K113" i="9"/>
  <c r="L113" i="9"/>
  <c r="U113" i="9"/>
  <c r="P113" i="9"/>
  <c r="K117" i="9"/>
  <c r="L117" i="9"/>
  <c r="U117" i="9"/>
  <c r="P117" i="9"/>
  <c r="K121" i="9"/>
  <c r="L121" i="9"/>
  <c r="U121" i="9"/>
  <c r="P121" i="9"/>
  <c r="K125" i="9"/>
  <c r="L125" i="9"/>
  <c r="U125" i="9"/>
  <c r="P125" i="9"/>
  <c r="K129" i="9"/>
  <c r="L129" i="9"/>
  <c r="U129" i="9"/>
  <c r="P129" i="9"/>
  <c r="K149" i="9"/>
  <c r="L149" i="9"/>
  <c r="U149" i="9"/>
  <c r="P149" i="9"/>
  <c r="K157" i="9"/>
  <c r="L157" i="9"/>
  <c r="U157" i="9"/>
  <c r="P157" i="9"/>
  <c r="K165" i="9"/>
  <c r="L165" i="9"/>
  <c r="U165" i="9"/>
  <c r="P165" i="9"/>
  <c r="K169" i="9"/>
  <c r="L169" i="9"/>
  <c r="U169" i="9"/>
  <c r="P169" i="9"/>
  <c r="K205" i="9"/>
  <c r="T205" i="9"/>
  <c r="O205" i="9"/>
  <c r="P205" i="9"/>
  <c r="U205" i="9"/>
  <c r="N205" i="9"/>
  <c r="Q205" i="9" s="1"/>
  <c r="K209" i="9"/>
  <c r="T209" i="9"/>
  <c r="O209" i="9"/>
  <c r="U209" i="9"/>
  <c r="N209" i="9"/>
  <c r="Q209" i="9" s="1"/>
  <c r="S209" i="9"/>
  <c r="V209" i="9" s="1"/>
  <c r="L209" i="9"/>
  <c r="L20" i="9"/>
  <c r="L24" i="9"/>
  <c r="L48" i="9"/>
  <c r="L56" i="9"/>
  <c r="L60" i="9"/>
  <c r="L64" i="9"/>
  <c r="L76" i="9"/>
  <c r="N20" i="9"/>
  <c r="Q20" i="9" s="1"/>
  <c r="S20" i="9"/>
  <c r="V20" i="9" s="1"/>
  <c r="X20" i="9"/>
  <c r="N24" i="9"/>
  <c r="Q24" i="9" s="1"/>
  <c r="S24" i="9"/>
  <c r="V24" i="9" s="1"/>
  <c r="X24" i="9"/>
  <c r="N28" i="9"/>
  <c r="Q28" i="9" s="1"/>
  <c r="S28" i="9"/>
  <c r="V28" i="9" s="1"/>
  <c r="X28" i="9"/>
  <c r="N32" i="9"/>
  <c r="Q32" i="9" s="1"/>
  <c r="S32" i="9"/>
  <c r="V32" i="9" s="1"/>
  <c r="X32" i="9"/>
  <c r="N36" i="9"/>
  <c r="Q36" i="9" s="1"/>
  <c r="S36" i="9"/>
  <c r="V36" i="9" s="1"/>
  <c r="X36" i="9"/>
  <c r="N40" i="9"/>
  <c r="Q40" i="9" s="1"/>
  <c r="S40" i="9"/>
  <c r="V40" i="9" s="1"/>
  <c r="X40" i="9"/>
  <c r="N44" i="9"/>
  <c r="Q44" i="9" s="1"/>
  <c r="S44" i="9"/>
  <c r="V44" i="9" s="1"/>
  <c r="X44" i="9"/>
  <c r="N48" i="9"/>
  <c r="Q48" i="9" s="1"/>
  <c r="S48" i="9"/>
  <c r="V48" i="9" s="1"/>
  <c r="X48" i="9"/>
  <c r="N52" i="9"/>
  <c r="Q52" i="9" s="1"/>
  <c r="S52" i="9"/>
  <c r="V52" i="9" s="1"/>
  <c r="X52" i="9"/>
  <c r="N56" i="9"/>
  <c r="Q56" i="9" s="1"/>
  <c r="S56" i="9"/>
  <c r="V56" i="9" s="1"/>
  <c r="X56" i="9"/>
  <c r="N60" i="9"/>
  <c r="Q60" i="9" s="1"/>
  <c r="S60" i="9"/>
  <c r="V60" i="9" s="1"/>
  <c r="X60" i="9"/>
  <c r="N64" i="9"/>
  <c r="Q64" i="9" s="1"/>
  <c r="S64" i="9"/>
  <c r="V64" i="9" s="1"/>
  <c r="X64" i="9"/>
  <c r="N68" i="9"/>
  <c r="Q68" i="9" s="1"/>
  <c r="S68" i="9"/>
  <c r="V68" i="9" s="1"/>
  <c r="X68" i="9"/>
  <c r="N72" i="9"/>
  <c r="Q72" i="9" s="1"/>
  <c r="S72" i="9"/>
  <c r="V72" i="9" s="1"/>
  <c r="X72" i="9"/>
  <c r="N76" i="9"/>
  <c r="Q76" i="9" s="1"/>
  <c r="S76" i="9"/>
  <c r="V76" i="9" s="1"/>
  <c r="X76" i="9"/>
  <c r="N80" i="9"/>
  <c r="Q80" i="9" s="1"/>
  <c r="S80" i="9"/>
  <c r="V80" i="9" s="1"/>
  <c r="X80" i="9"/>
  <c r="N84" i="9"/>
  <c r="Q84" i="9" s="1"/>
  <c r="S84" i="9"/>
  <c r="V84" i="9" s="1"/>
  <c r="X84" i="9"/>
  <c r="N88" i="9"/>
  <c r="Q88" i="9" s="1"/>
  <c r="S88" i="9"/>
  <c r="V88" i="9" s="1"/>
  <c r="X88" i="9"/>
  <c r="N92" i="9"/>
  <c r="Q92" i="9" s="1"/>
  <c r="S92" i="9"/>
  <c r="V92" i="9" s="1"/>
  <c r="X92" i="9"/>
  <c r="N96" i="9"/>
  <c r="Q96" i="9" s="1"/>
  <c r="S96" i="9"/>
  <c r="V96" i="9" s="1"/>
  <c r="X96" i="9"/>
  <c r="O100" i="9"/>
  <c r="X105" i="9"/>
  <c r="L109" i="9"/>
  <c r="S109" i="9"/>
  <c r="V109" i="9" s="1"/>
  <c r="S113" i="9"/>
  <c r="V113" i="9" s="1"/>
  <c r="S117" i="9"/>
  <c r="V117" i="9" s="1"/>
  <c r="S121" i="9"/>
  <c r="V121" i="9" s="1"/>
  <c r="S125" i="9"/>
  <c r="V125" i="9" s="1"/>
  <c r="S129" i="9"/>
  <c r="V129" i="9" s="1"/>
  <c r="S133" i="9"/>
  <c r="V133" i="9" s="1"/>
  <c r="S137" i="9"/>
  <c r="V137" i="9" s="1"/>
  <c r="S141" i="9"/>
  <c r="V141" i="9" s="1"/>
  <c r="S145" i="9"/>
  <c r="V145" i="9" s="1"/>
  <c r="S149" i="9"/>
  <c r="V149" i="9" s="1"/>
  <c r="S153" i="9"/>
  <c r="V153" i="9" s="1"/>
  <c r="S157" i="9"/>
  <c r="V157" i="9" s="1"/>
  <c r="S161" i="9"/>
  <c r="V161" i="9" s="1"/>
  <c r="S165" i="9"/>
  <c r="V165" i="9" s="1"/>
  <c r="S169" i="9"/>
  <c r="V169" i="9" s="1"/>
  <c r="S173" i="9"/>
  <c r="V173" i="9" s="1"/>
  <c r="S177" i="9"/>
  <c r="V177" i="9" s="1"/>
  <c r="U181" i="9"/>
  <c r="U185" i="9"/>
  <c r="S189" i="9"/>
  <c r="V189" i="9" s="1"/>
  <c r="P193" i="9"/>
  <c r="U197" i="9"/>
  <c r="U201" i="9"/>
  <c r="S205" i="9"/>
  <c r="V205" i="9" s="1"/>
  <c r="P209" i="9"/>
  <c r="O18" i="9" l="1"/>
  <c r="P19" i="9"/>
  <c r="O19" i="9"/>
  <c r="Q19" i="9" l="1"/>
  <c r="D42" i="2"/>
  <c r="B23" i="2"/>
  <c r="D23" i="2"/>
  <c r="B29" i="2" l="1"/>
  <c r="B22" i="2"/>
  <c r="B31" i="2"/>
  <c r="B24" i="2"/>
  <c r="D24" i="2"/>
  <c r="E8" i="2" s="1"/>
  <c r="B25" i="2"/>
  <c r="F12" i="2" s="1"/>
  <c r="U19" i="11" s="1"/>
  <c r="D25" i="2"/>
  <c r="B26" i="2"/>
  <c r="D26" i="2"/>
  <c r="B27" i="2"/>
  <c r="E10" i="2" s="1"/>
  <c r="P18" i="9" s="1"/>
  <c r="Q18" i="9" s="1"/>
  <c r="D27" i="2"/>
  <c r="F10" i="2" s="1"/>
  <c r="B28" i="2"/>
  <c r="D28" i="2"/>
  <c r="D29" i="2"/>
  <c r="B30" i="2"/>
  <c r="D30" i="2"/>
  <c r="D31" i="2"/>
  <c r="B32" i="2"/>
  <c r="D32" i="2"/>
  <c r="F9" i="2" s="1"/>
  <c r="B33" i="2"/>
  <c r="D33" i="2"/>
  <c r="B34" i="2"/>
  <c r="D34" i="2"/>
  <c r="B35" i="2"/>
  <c r="D35" i="2"/>
  <c r="B36" i="2"/>
  <c r="D36" i="2"/>
  <c r="B37" i="2"/>
  <c r="E9" i="2" s="1"/>
  <c r="D37" i="2"/>
  <c r="B38" i="2"/>
  <c r="D38" i="2"/>
  <c r="B39" i="2"/>
  <c r="D39" i="2"/>
  <c r="B40" i="2"/>
  <c r="D40" i="2"/>
  <c r="F8" i="2" s="1"/>
  <c r="B41" i="2"/>
  <c r="D41" i="2"/>
  <c r="B42" i="2"/>
  <c r="V19" i="11" l="1"/>
  <c r="X19" i="11" s="1"/>
  <c r="U19" i="9"/>
  <c r="U19" i="10"/>
  <c r="F11" i="2"/>
  <c r="U18" i="11" s="1"/>
  <c r="V18" i="11" l="1"/>
  <c r="X18" i="11" s="1"/>
  <c r="G9" i="11" s="1"/>
  <c r="G11" i="11" s="1"/>
  <c r="U18" i="10"/>
  <c r="V18" i="10" s="1"/>
  <c r="X18" i="10" s="1"/>
  <c r="U18" i="9"/>
  <c r="V18" i="9" s="1"/>
  <c r="V19" i="10"/>
  <c r="X19" i="10" s="1"/>
  <c r="V19" i="9"/>
  <c r="X19" i="9" s="1"/>
  <c r="G9" i="10" l="1"/>
  <c r="X18" i="9"/>
  <c r="G9" i="9" s="1"/>
  <c r="G11" i="10" l="1"/>
  <c r="G12" i="11"/>
  <c r="G11" i="9"/>
  <c r="G12" i="10"/>
</calcChain>
</file>

<file path=xl/comments1.xml><?xml version="1.0" encoding="utf-8"?>
<comments xmlns="http://schemas.openxmlformats.org/spreadsheetml/2006/main">
  <authors>
    <author>goedhartr</author>
    <author>Bé Keizer</author>
  </authors>
  <commentList>
    <comment ref="L16" authorId="0" shapeId="0">
      <text>
        <r>
          <rPr>
            <sz val="8"/>
            <color indexed="81"/>
            <rFont val="Tahoma"/>
            <family val="2"/>
          </rPr>
          <t xml:space="preserve">FPU leeftijd kan aangepast worden in het werkblad tabellen
</t>
        </r>
      </text>
    </comment>
    <comment ref="P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U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AK20" authorId="1" shapeId="0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2.xml><?xml version="1.0" encoding="utf-8"?>
<comments xmlns="http://schemas.openxmlformats.org/spreadsheetml/2006/main">
  <authors>
    <author>goedhartr</author>
    <author>Bé Keizer</author>
  </authors>
  <commentList>
    <comment ref="L16" authorId="0" shapeId="0">
      <text>
        <r>
          <rPr>
            <sz val="8"/>
            <color indexed="81"/>
            <rFont val="Tahoma"/>
            <family val="2"/>
          </rPr>
          <t xml:space="preserve">FPU leeftijd kan aangepast worden in het werkblad tabellen
</t>
        </r>
      </text>
    </comment>
    <comment ref="P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U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AK20" authorId="1" shapeId="0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3.xml><?xml version="1.0" encoding="utf-8"?>
<comments xmlns="http://schemas.openxmlformats.org/spreadsheetml/2006/main">
  <authors>
    <author>goedhartr</author>
    <author>Bé Keizer</author>
  </authors>
  <commentList>
    <comment ref="L16" authorId="0" shapeId="0">
      <text>
        <r>
          <rPr>
            <sz val="8"/>
            <color indexed="81"/>
            <rFont val="Tahoma"/>
            <family val="2"/>
          </rPr>
          <t xml:space="preserve">FPU leeftijd kan aangepast worden in het werkblad tabellen
</t>
        </r>
      </text>
    </comment>
    <comment ref="P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U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AK20" authorId="1" shapeId="0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4.xml><?xml version="1.0" encoding="utf-8"?>
<comments xmlns="http://schemas.openxmlformats.org/spreadsheetml/2006/main">
  <authors>
    <author>goedhartr</author>
    <author>Bé Keizer</author>
  </authors>
  <commentList>
    <comment ref="B18" authorId="0" shapeId="0">
      <text>
        <r>
          <rPr>
            <sz val="8"/>
            <color indexed="81"/>
            <rFont val="Tahoma"/>
            <family val="2"/>
          </rPr>
          <t xml:space="preserve">
percentage is gebaseerd op de van overheidswege vastgestelde risicovrije reële discontovoet in maatschappelijke kosten - batenanalyses voor investeringsprojecten.</t>
        </r>
      </text>
    </comment>
    <comment ref="B46" authorId="1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dat de betrokkene op het maximum van zijn schaal zit.
</t>
        </r>
      </text>
    </comment>
    <comment ref="C46" authorId="1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dat de betrokkene op het maximum van zijn schaal zit.
</t>
        </r>
      </text>
    </comment>
    <comment ref="E46" authorId="1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dat de betrokkene op het maximum van zijn schaal zit.
</t>
        </r>
      </text>
    </comment>
  </commentList>
</comments>
</file>

<file path=xl/sharedStrings.xml><?xml version="1.0" encoding="utf-8"?>
<sst xmlns="http://schemas.openxmlformats.org/spreadsheetml/2006/main" count="272" uniqueCount="108">
  <si>
    <t>blijfkans</t>
  </si>
  <si>
    <t>jaar</t>
  </si>
  <si>
    <t>marktrente</t>
  </si>
  <si>
    <t>PO</t>
  </si>
  <si>
    <t>Contante waarde</t>
  </si>
  <si>
    <t>Toelichting</t>
  </si>
  <si>
    <t>voorz</t>
  </si>
  <si>
    <t>jaren</t>
  </si>
  <si>
    <t>dienstv.</t>
  </si>
  <si>
    <t>voorziening</t>
  </si>
  <si>
    <t>40 jarig jubileum</t>
  </si>
  <si>
    <t>25 jarig jubileum</t>
  </si>
  <si>
    <t>FPU</t>
  </si>
  <si>
    <t>opbouw</t>
  </si>
  <si>
    <t>schaal</t>
  </si>
  <si>
    <t>35 t/m 39 jaar</t>
  </si>
  <si>
    <t>25 t/m 34 jaar</t>
  </si>
  <si>
    <t>15 t/m 24 jaar</t>
  </si>
  <si>
    <t>6 t/m 14 jaar</t>
  </si>
  <si>
    <t xml:space="preserve"> t/m 5 jaar</t>
  </si>
  <si>
    <t>40 jarig</t>
  </si>
  <si>
    <t>25 jarig</t>
  </si>
  <si>
    <t>BEREKENING VOORZIENING JUBILEA</t>
  </si>
  <si>
    <t>AB</t>
  </si>
  <si>
    <t>AC</t>
  </si>
  <si>
    <t>AD</t>
  </si>
  <si>
    <t>AE</t>
  </si>
  <si>
    <t>DA</t>
  </si>
  <si>
    <t>DB</t>
  </si>
  <si>
    <t>DBuit</t>
  </si>
  <si>
    <t>DC</t>
  </si>
  <si>
    <t>DCuit</t>
  </si>
  <si>
    <t>DD</t>
  </si>
  <si>
    <t>DE</t>
  </si>
  <si>
    <t>ID1</t>
  </si>
  <si>
    <t>ID2</t>
  </si>
  <si>
    <t>ID3</t>
  </si>
  <si>
    <t>meerh bas DA11</t>
  </si>
  <si>
    <t>meerh sbo DB10</t>
  </si>
  <si>
    <t>meerh sbo DB11</t>
  </si>
  <si>
    <t>meerh sbo DC13</t>
  </si>
  <si>
    <t>meerh sbo DCuit15</t>
  </si>
  <si>
    <t>berekeningsjaar</t>
  </si>
  <si>
    <t>Naam</t>
  </si>
  <si>
    <t>CW op basis van aantal jaar</t>
  </si>
  <si>
    <t xml:space="preserve">contante waarde </t>
  </si>
  <si>
    <t>Gemiddelde voorziening per FTE</t>
  </si>
  <si>
    <t>bruto sal.</t>
  </si>
  <si>
    <t>(max)</t>
  </si>
  <si>
    <t>WTF/</t>
  </si>
  <si>
    <t>FTE</t>
  </si>
  <si>
    <t>geboorte</t>
  </si>
  <si>
    <t>cw</t>
  </si>
  <si>
    <t>Aantal WTF/ FTE</t>
  </si>
  <si>
    <t>Berekende hoogte voorziening</t>
  </si>
  <si>
    <t>De witte velden kunnen daardoor worden gewijzigd, en bevatten de op te geven variabelen voor de berekeningen.</t>
  </si>
  <si>
    <t>Ook de gele velden kunnen worden gewijzigd, maar dan wordt wel de formule die in die cel zit, overschreven.</t>
  </si>
  <si>
    <t>In het TAB-blad bevatten de gele velden data en die kunnen zo nodig gewijzigd worden.</t>
  </si>
  <si>
    <t>max PO</t>
  </si>
  <si>
    <t>40&gt;</t>
  </si>
  <si>
    <t>Verplichtingen</t>
  </si>
  <si>
    <t>Opgebouwde jaren jubilea</t>
  </si>
  <si>
    <t>FPU leeftijd</t>
  </si>
  <si>
    <t xml:space="preserve">leeftijd </t>
  </si>
  <si>
    <r>
      <t>(1 + r)</t>
    </r>
    <r>
      <rPr>
        <i/>
        <vertAlign val="superscript"/>
        <sz val="8"/>
        <rFont val="Calibri"/>
        <family val="2"/>
      </rPr>
      <t>t</t>
    </r>
  </si>
  <si>
    <t>begin</t>
  </si>
  <si>
    <t>www.poraad.nl</t>
  </si>
  <si>
    <r>
      <t xml:space="preserve">De werkbladen zijn beveiligd met het wachtwoord:    </t>
    </r>
    <r>
      <rPr>
        <b/>
        <sz val="10"/>
        <rFont val="Calibri"/>
        <family val="2"/>
      </rPr>
      <t>poraad</t>
    </r>
  </si>
  <si>
    <t>a</t>
  </si>
  <si>
    <t>b</t>
  </si>
  <si>
    <t>Algemeen</t>
  </si>
  <si>
    <t>Werkblad Jubilea</t>
  </si>
  <si>
    <t>meteen een opgave van de benodigde omvang van de voorziening, plus het gemiddelde bedrag per fte dat daarmee overeenkomt.</t>
  </si>
  <si>
    <t>Werkblad Tabellen</t>
  </si>
  <si>
    <t>De getallen in de gele velden kunnen worden aangepast.</t>
  </si>
  <si>
    <t>Voor nadere info:</t>
  </si>
  <si>
    <t>De voorschriften omtrent de Regeling Jaarverslaggeving Onderwijs (RJ 660) hebben gevolgen voor de personele voorzieningen.</t>
  </si>
  <si>
    <t>Infodesk PO-Raad</t>
  </si>
  <si>
    <t>helpdesk@poraad.nl</t>
  </si>
  <si>
    <t>Op basis van de nu vastgestelde regeling is indertijd een instrument ontwikkeld waarmee de omvang van deze personele</t>
  </si>
  <si>
    <t xml:space="preserve">voorziening betrekkelijk eenvoudig kan worden gekwantificeerd. </t>
  </si>
  <si>
    <t xml:space="preserve">toename voorziening t.o.v. vorig jaar </t>
  </si>
  <si>
    <t>totaal</t>
  </si>
  <si>
    <t>pensioenleeftijd</t>
  </si>
  <si>
    <t>Dat betreft voor het onderwijs o.a.  de voorziening voor de jubilea.</t>
  </si>
  <si>
    <t>L10</t>
  </si>
  <si>
    <t>L11</t>
  </si>
  <si>
    <t>L12</t>
  </si>
  <si>
    <t>L13</t>
  </si>
  <si>
    <t>onderwijs</t>
  </si>
  <si>
    <t xml:space="preserve">In dit werkblad geeft de opgave van alle werknemers met geboortejaar, jaar van indiensttreding onderwijs, werktijdfactor en schaal </t>
  </si>
  <si>
    <t>A10</t>
  </si>
  <si>
    <t>A11</t>
  </si>
  <si>
    <t>A12</t>
  </si>
  <si>
    <t>A13</t>
  </si>
  <si>
    <t>D11</t>
  </si>
  <si>
    <t>D12</t>
  </si>
  <si>
    <t>D13</t>
  </si>
  <si>
    <t>D14</t>
  </si>
  <si>
    <t>D15</t>
  </si>
  <si>
    <t>L14</t>
  </si>
  <si>
    <t>Part. Baan</t>
  </si>
  <si>
    <t xml:space="preserve">Salarissen per einde </t>
  </si>
  <si>
    <t>De berekening kan beginnen vanaf het kalenderjaar 2018.</t>
  </si>
  <si>
    <r>
      <t xml:space="preserve">Bij de contante waarde berekeningen wordt in dit model uitgegaan van de reële risicovrije discontovoet van </t>
    </r>
    <r>
      <rPr>
        <b/>
        <sz val="10"/>
        <rFont val="Calibri"/>
        <family val="2"/>
      </rPr>
      <t/>
    </r>
  </si>
  <si>
    <t>Voor de jubilea (en dus ook voor de voorziening) moet worden uitgegaan van de "eerste datum onderwijs".</t>
  </si>
  <si>
    <t>Dit werkblad bevat relevante salaristabellen zoals die  per einde kalenderjaar golden</t>
  </si>
  <si>
    <t>Salaristabel ingaande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</si>
</sst>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0.0%"/>
    <numFmt numFmtId="168" formatCode="_-&quot;€&quot;\ * #,##0_-;_-&quot;€&quot;\ * #,##0\-;_-&quot;€&quot;\ * &quot;-&quot;??_-;_-@_-"/>
    <numFmt numFmtId="169" formatCode="0.0000"/>
  </numFmts>
  <fonts count="49" x14ac:knownFonts="1">
    <font>
      <sz val="10"/>
      <name val="Arial"/>
    </font>
    <font>
      <sz val="10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12"/>
      <name val="Arial"/>
      <family val="2"/>
    </font>
    <font>
      <i/>
      <vertAlign val="superscript"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i/>
      <sz val="8"/>
      <color indexed="22"/>
      <name val="Calibri"/>
      <family val="2"/>
    </font>
    <font>
      <i/>
      <sz val="8"/>
      <color indexed="22"/>
      <name val="Calibri"/>
      <family val="2"/>
    </font>
    <font>
      <sz val="8"/>
      <color indexed="2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10"/>
      <color indexed="60"/>
      <name val="Calibri"/>
      <family val="2"/>
    </font>
    <font>
      <sz val="11"/>
      <color indexed="9"/>
      <name val="Arial"/>
      <family val="2"/>
    </font>
    <font>
      <b/>
      <i/>
      <sz val="10"/>
      <color indexed="10"/>
      <name val="Calibri"/>
      <family val="2"/>
    </font>
    <font>
      <sz val="9"/>
      <color indexed="10"/>
      <name val="Calibri"/>
      <family val="2"/>
    </font>
    <font>
      <b/>
      <sz val="10"/>
      <color theme="0" tint="-4.9989318521683403E-2"/>
      <name val="Calibri"/>
      <family val="2"/>
    </font>
    <font>
      <sz val="10"/>
      <color theme="0" tint="-4.9989318521683403E-2"/>
      <name val="Calibri"/>
      <family val="2"/>
    </font>
    <font>
      <b/>
      <i/>
      <sz val="10"/>
      <color rgb="FFC00000"/>
      <name val="Calibri"/>
      <family val="2"/>
    </font>
    <font>
      <b/>
      <sz val="10"/>
      <color rgb="FFC00000"/>
      <name val="Calibri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4"/>
      <color rgb="FFC00000"/>
      <name val="Calibri"/>
      <family val="2"/>
    </font>
    <font>
      <b/>
      <sz val="10"/>
      <color theme="1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sz val="10"/>
      <color indexed="60"/>
      <name val="Calibri"/>
      <family val="2"/>
    </font>
    <font>
      <sz val="8"/>
      <color theme="1"/>
      <name val="Calibri"/>
      <family val="2"/>
    </font>
    <font>
      <i/>
      <sz val="10"/>
      <color theme="1" tint="0.499984740745262"/>
      <name val="Calibri"/>
      <family val="2"/>
    </font>
    <font>
      <i/>
      <sz val="10"/>
      <color theme="1" tint="0.499984740745262"/>
      <name val="Arial"/>
      <family val="2"/>
    </font>
    <font>
      <sz val="10"/>
      <name val="Calibri"/>
      <family val="2"/>
      <scheme val="minor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</cellStyleXfs>
  <cellXfs count="191">
    <xf numFmtId="0" fontId="0" fillId="0" borderId="0" xfId="0"/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9" fillId="0" borderId="0" xfId="3" applyNumberFormat="1" applyFont="1" applyFill="1" applyBorder="1" applyAlignment="1" applyProtection="1">
      <alignment horizontal="left"/>
    </xf>
    <xf numFmtId="2" fontId="8" fillId="0" borderId="0" xfId="0" applyNumberFormat="1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17" fontId="8" fillId="0" borderId="0" xfId="0" quotePrefix="1" applyNumberFormat="1" applyFont="1" applyFill="1" applyBorder="1" applyAlignment="1" applyProtection="1">
      <alignment horizontal="left"/>
    </xf>
    <xf numFmtId="0" fontId="9" fillId="0" borderId="0" xfId="3" quotePrefix="1" applyNumberFormat="1" applyFont="1" applyFill="1" applyBorder="1" applyAlignment="1" applyProtection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9" fillId="0" borderId="0" xfId="0" quotePrefix="1" applyFont="1" applyFill="1" applyAlignment="1" applyProtection="1">
      <alignment horizontal="left"/>
    </xf>
    <xf numFmtId="168" fontId="8" fillId="0" borderId="0" xfId="0" applyNumberFormat="1" applyFont="1" applyFill="1" applyAlignment="1" applyProtection="1">
      <alignment horizontal="left"/>
    </xf>
    <xf numFmtId="165" fontId="8" fillId="0" borderId="0" xfId="0" applyNumberFormat="1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15" fillId="2" borderId="0" xfId="0" applyFont="1" applyFill="1"/>
    <xf numFmtId="0" fontId="17" fillId="2" borderId="0" xfId="0" applyFont="1" applyFill="1"/>
    <xf numFmtId="0" fontId="15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center"/>
    </xf>
    <xf numFmtId="4" fontId="18" fillId="2" borderId="0" xfId="0" applyNumberFormat="1" applyFont="1" applyFill="1" applyBorder="1" applyAlignment="1" applyProtection="1">
      <alignment horizontal="center"/>
    </xf>
    <xf numFmtId="4" fontId="16" fillId="2" borderId="0" xfId="0" applyNumberFormat="1" applyFont="1" applyFill="1" applyBorder="1" applyAlignment="1" applyProtection="1">
      <alignment horizontal="center"/>
    </xf>
    <xf numFmtId="0" fontId="19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center"/>
    </xf>
    <xf numFmtId="4" fontId="20" fillId="2" borderId="0" xfId="0" applyNumberFormat="1" applyFont="1" applyFill="1" applyBorder="1" applyAlignment="1" applyProtection="1">
      <alignment horizontal="center"/>
    </xf>
    <xf numFmtId="4" fontId="21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center"/>
    </xf>
    <xf numFmtId="4" fontId="22" fillId="2" borderId="0" xfId="0" applyNumberFormat="1" applyFont="1" applyFill="1" applyBorder="1" applyAlignment="1" applyProtection="1">
      <alignment horizontal="center"/>
    </xf>
    <xf numFmtId="4" fontId="23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Protection="1"/>
    <xf numFmtId="4" fontId="25" fillId="2" borderId="0" xfId="0" applyNumberFormat="1" applyFont="1" applyFill="1" applyBorder="1" applyAlignment="1" applyProtection="1">
      <alignment horizontal="center"/>
    </xf>
    <xf numFmtId="0" fontId="15" fillId="3" borderId="0" xfId="0" applyFont="1" applyFill="1" applyBorder="1" applyProtection="1"/>
    <xf numFmtId="0" fontId="15" fillId="3" borderId="0" xfId="0" applyFont="1" applyFill="1" applyBorder="1" applyAlignment="1" applyProtection="1">
      <alignment horizontal="center"/>
    </xf>
    <xf numFmtId="4" fontId="18" fillId="3" borderId="0" xfId="0" applyNumberFormat="1" applyFont="1" applyFill="1" applyBorder="1" applyAlignment="1" applyProtection="1">
      <alignment horizontal="center"/>
    </xf>
    <xf numFmtId="4" fontId="16" fillId="3" borderId="0" xfId="0" applyNumberFormat="1" applyFont="1" applyFill="1" applyBorder="1" applyAlignment="1" applyProtection="1">
      <alignment horizontal="center"/>
    </xf>
    <xf numFmtId="0" fontId="19" fillId="3" borderId="0" xfId="0" applyFont="1" applyFill="1" applyBorder="1" applyProtection="1"/>
    <xf numFmtId="0" fontId="22" fillId="3" borderId="0" xfId="0" applyFont="1" applyFill="1" applyBorder="1" applyProtection="1"/>
    <xf numFmtId="49" fontId="26" fillId="3" borderId="0" xfId="0" applyNumberFormat="1" applyFont="1" applyFill="1" applyBorder="1" applyAlignment="1" applyProtection="1">
      <alignment horizontal="left"/>
    </xf>
    <xf numFmtId="0" fontId="16" fillId="3" borderId="0" xfId="0" applyFont="1" applyFill="1" applyBorder="1" applyProtection="1"/>
    <xf numFmtId="0" fontId="26" fillId="3" borderId="0" xfId="0" applyFont="1" applyFill="1" applyBorder="1" applyAlignment="1" applyProtection="1">
      <alignment horizontal="left"/>
    </xf>
    <xf numFmtId="0" fontId="26" fillId="3" borderId="0" xfId="0" applyFont="1" applyFill="1" applyAlignment="1" applyProtection="1">
      <alignment horizontal="left"/>
    </xf>
    <xf numFmtId="0" fontId="26" fillId="3" borderId="0" xfId="0" applyFont="1" applyFill="1" applyAlignment="1" applyProtection="1">
      <alignment horizontal="right"/>
    </xf>
    <xf numFmtId="0" fontId="15" fillId="2" borderId="1" xfId="0" applyFont="1" applyFill="1" applyBorder="1" applyProtection="1"/>
    <xf numFmtId="0" fontId="15" fillId="2" borderId="2" xfId="0" applyFont="1" applyFill="1" applyBorder="1" applyProtection="1"/>
    <xf numFmtId="0" fontId="15" fillId="2" borderId="2" xfId="0" applyFont="1" applyFill="1" applyBorder="1" applyAlignment="1" applyProtection="1">
      <alignment horizontal="center"/>
    </xf>
    <xf numFmtId="4" fontId="18" fillId="2" borderId="2" xfId="0" applyNumberFormat="1" applyFont="1" applyFill="1" applyBorder="1" applyAlignment="1" applyProtection="1">
      <alignment horizontal="center"/>
    </xf>
    <xf numFmtId="4" fontId="16" fillId="2" borderId="2" xfId="0" applyNumberFormat="1" applyFont="1" applyFill="1" applyBorder="1" applyAlignment="1" applyProtection="1">
      <alignment horizontal="center"/>
    </xf>
    <xf numFmtId="0" fontId="15" fillId="2" borderId="3" xfId="0" applyFont="1" applyFill="1" applyBorder="1" applyProtection="1"/>
    <xf numFmtId="0" fontId="15" fillId="2" borderId="4" xfId="0" applyFont="1" applyFill="1" applyBorder="1" applyProtection="1"/>
    <xf numFmtId="0" fontId="15" fillId="2" borderId="5" xfId="0" applyFont="1" applyFill="1" applyBorder="1" applyProtection="1"/>
    <xf numFmtId="0" fontId="19" fillId="2" borderId="4" xfId="0" applyFont="1" applyFill="1" applyBorder="1" applyProtection="1"/>
    <xf numFmtId="0" fontId="19" fillId="2" borderId="5" xfId="0" applyFont="1" applyFill="1" applyBorder="1" applyProtection="1"/>
    <xf numFmtId="0" fontId="22" fillId="2" borderId="4" xfId="0" applyFont="1" applyFill="1" applyBorder="1" applyProtection="1"/>
    <xf numFmtId="0" fontId="22" fillId="2" borderId="5" xfId="0" applyFont="1" applyFill="1" applyBorder="1" applyProtection="1"/>
    <xf numFmtId="0" fontId="16" fillId="2" borderId="4" xfId="0" applyFont="1" applyFill="1" applyBorder="1" applyProtection="1"/>
    <xf numFmtId="0" fontId="16" fillId="2" borderId="5" xfId="0" applyFont="1" applyFill="1" applyBorder="1" applyProtection="1"/>
    <xf numFmtId="0" fontId="15" fillId="2" borderId="6" xfId="0" applyFont="1" applyFill="1" applyBorder="1" applyProtection="1"/>
    <xf numFmtId="0" fontId="15" fillId="2" borderId="7" xfId="0" applyFont="1" applyFill="1" applyBorder="1" applyProtection="1"/>
    <xf numFmtId="0" fontId="29" fillId="2" borderId="4" xfId="0" applyFont="1" applyFill="1" applyBorder="1" applyAlignment="1" applyProtection="1">
      <alignment horizontal="center"/>
    </xf>
    <xf numFmtId="0" fontId="29" fillId="2" borderId="5" xfId="0" applyFont="1" applyFill="1" applyBorder="1" applyAlignment="1" applyProtection="1">
      <alignment horizontal="center"/>
    </xf>
    <xf numFmtId="0" fontId="29" fillId="3" borderId="0" xfId="0" applyFont="1" applyFill="1" applyBorder="1" applyAlignment="1" applyProtection="1">
      <alignment horizontal="center"/>
    </xf>
    <xf numFmtId="49" fontId="30" fillId="3" borderId="0" xfId="0" applyNumberFormat="1" applyFont="1" applyFill="1" applyBorder="1" applyAlignment="1" applyProtection="1">
      <alignment horizontal="left"/>
    </xf>
    <xf numFmtId="0" fontId="24" fillId="2" borderId="4" xfId="0" applyFont="1" applyFill="1" applyBorder="1" applyAlignment="1" applyProtection="1">
      <alignment horizontal="center"/>
    </xf>
    <xf numFmtId="0" fontId="24" fillId="2" borderId="5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center"/>
    </xf>
    <xf numFmtId="49" fontId="8" fillId="3" borderId="0" xfId="0" applyNumberFormat="1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16" fillId="2" borderId="0" xfId="0" applyFont="1" applyFill="1" applyBorder="1"/>
    <xf numFmtId="15" fontId="24" fillId="2" borderId="0" xfId="0" applyNumberFormat="1" applyFont="1" applyFill="1" applyAlignment="1">
      <alignment horizontal="center"/>
    </xf>
    <xf numFmtId="0" fontId="15" fillId="4" borderId="9" xfId="0" applyFont="1" applyFill="1" applyBorder="1" applyProtection="1"/>
    <xf numFmtId="0" fontId="15" fillId="4" borderId="9" xfId="0" applyFont="1" applyFill="1" applyBorder="1" applyAlignment="1" applyProtection="1">
      <alignment horizontal="center"/>
    </xf>
    <xf numFmtId="4" fontId="18" fillId="4" borderId="9" xfId="0" applyNumberFormat="1" applyFont="1" applyFill="1" applyBorder="1" applyAlignment="1" applyProtection="1">
      <alignment horizontal="center"/>
    </xf>
    <xf numFmtId="4" fontId="16" fillId="4" borderId="9" xfId="0" applyNumberFormat="1" applyFont="1" applyFill="1" applyBorder="1" applyAlignment="1" applyProtection="1">
      <alignment horizontal="center"/>
    </xf>
    <xf numFmtId="0" fontId="29" fillId="4" borderId="9" xfId="0" applyFont="1" applyFill="1" applyBorder="1" applyAlignment="1" applyProtection="1">
      <alignment horizontal="center"/>
    </xf>
    <xf numFmtId="0" fontId="24" fillId="4" borderId="9" xfId="0" applyFont="1" applyFill="1" applyBorder="1" applyAlignment="1" applyProtection="1">
      <alignment horizontal="center"/>
    </xf>
    <xf numFmtId="0" fontId="15" fillId="4" borderId="9" xfId="0" applyFont="1" applyFill="1" applyBorder="1" applyAlignment="1" applyProtection="1">
      <alignment horizontal="left"/>
    </xf>
    <xf numFmtId="0" fontId="27" fillId="4" borderId="9" xfId="0" applyFont="1" applyFill="1" applyBorder="1" applyAlignment="1" applyProtection="1">
      <alignment horizontal="center"/>
    </xf>
    <xf numFmtId="164" fontId="15" fillId="4" borderId="9" xfId="0" applyNumberFormat="1" applyFont="1" applyFill="1" applyBorder="1" applyAlignment="1" applyProtection="1">
      <alignment horizontal="center"/>
    </xf>
    <xf numFmtId="164" fontId="18" fillId="4" borderId="9" xfId="0" applyNumberFormat="1" applyFont="1" applyFill="1" applyBorder="1" applyAlignment="1" applyProtection="1">
      <alignment horizontal="center"/>
    </xf>
    <xf numFmtId="164" fontId="16" fillId="4" borderId="9" xfId="0" applyNumberFormat="1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16" fillId="4" borderId="9" xfId="0" applyFont="1" applyFill="1" applyBorder="1" applyProtection="1"/>
    <xf numFmtId="0" fontId="31" fillId="4" borderId="9" xfId="0" applyFont="1" applyFill="1" applyBorder="1" applyAlignment="1" applyProtection="1">
      <alignment horizontal="center"/>
    </xf>
    <xf numFmtId="0" fontId="32" fillId="4" borderId="9" xfId="0" applyFont="1" applyFill="1" applyBorder="1" applyAlignment="1" applyProtection="1">
      <alignment horizontal="left"/>
    </xf>
    <xf numFmtId="0" fontId="33" fillId="4" borderId="9" xfId="0" applyFont="1" applyFill="1" applyBorder="1" applyAlignment="1" applyProtection="1">
      <alignment horizontal="center"/>
    </xf>
    <xf numFmtId="0" fontId="34" fillId="4" borderId="9" xfId="0" applyFont="1" applyFill="1" applyBorder="1" applyAlignment="1" applyProtection="1">
      <alignment horizontal="center"/>
    </xf>
    <xf numFmtId="0" fontId="15" fillId="5" borderId="9" xfId="0" applyFont="1" applyFill="1" applyBorder="1" applyAlignment="1" applyProtection="1">
      <alignment horizontal="left"/>
      <protection locked="0"/>
    </xf>
    <xf numFmtId="0" fontId="15" fillId="5" borderId="9" xfId="0" applyFont="1" applyFill="1" applyBorder="1" applyAlignment="1" applyProtection="1">
      <alignment horizontal="center"/>
      <protection locked="0"/>
    </xf>
    <xf numFmtId="169" fontId="15" fillId="5" borderId="9" xfId="0" applyNumberFormat="1" applyFont="1" applyFill="1" applyBorder="1" applyAlignment="1" applyProtection="1">
      <alignment horizontal="center"/>
      <protection locked="0"/>
    </xf>
    <xf numFmtId="0" fontId="15" fillId="5" borderId="9" xfId="0" applyFont="1" applyFill="1" applyBorder="1" applyAlignment="1" applyProtection="1">
      <alignment horizontal="left"/>
    </xf>
    <xf numFmtId="0" fontId="15" fillId="5" borderId="9" xfId="0" applyFont="1" applyFill="1" applyBorder="1" applyAlignment="1" applyProtection="1">
      <alignment horizontal="center"/>
    </xf>
    <xf numFmtId="169" fontId="15" fillId="5" borderId="9" xfId="0" applyNumberFormat="1" applyFont="1" applyFill="1" applyBorder="1" applyAlignment="1" applyProtection="1">
      <alignment horizontal="center"/>
    </xf>
    <xf numFmtId="0" fontId="15" fillId="5" borderId="6" xfId="0" applyFont="1" applyFill="1" applyBorder="1" applyProtection="1"/>
    <xf numFmtId="0" fontId="15" fillId="5" borderId="8" xfId="0" applyFont="1" applyFill="1" applyBorder="1" applyProtection="1"/>
    <xf numFmtId="0" fontId="15" fillId="5" borderId="8" xfId="0" applyFont="1" applyFill="1" applyBorder="1" applyAlignment="1" applyProtection="1">
      <alignment horizontal="center"/>
    </xf>
    <xf numFmtId="4" fontId="18" fillId="5" borderId="8" xfId="0" applyNumberFormat="1" applyFont="1" applyFill="1" applyBorder="1" applyAlignment="1" applyProtection="1">
      <alignment horizontal="center"/>
    </xf>
    <xf numFmtId="4" fontId="16" fillId="5" borderId="8" xfId="0" applyNumberFormat="1" applyFont="1" applyFill="1" applyBorder="1" applyAlignment="1" applyProtection="1">
      <alignment horizontal="center"/>
    </xf>
    <xf numFmtId="0" fontId="28" fillId="5" borderId="8" xfId="0" applyFont="1" applyFill="1" applyBorder="1" applyAlignment="1" applyProtection="1">
      <alignment horizontal="right"/>
    </xf>
    <xf numFmtId="0" fontId="15" fillId="5" borderId="7" xfId="0" applyFont="1" applyFill="1" applyBorder="1" applyProtection="1"/>
    <xf numFmtId="4" fontId="18" fillId="5" borderId="0" xfId="0" applyNumberFormat="1" applyFont="1" applyFill="1" applyBorder="1" applyAlignment="1" applyProtection="1">
      <alignment horizontal="center"/>
    </xf>
    <xf numFmtId="4" fontId="25" fillId="5" borderId="0" xfId="0" applyNumberFormat="1" applyFont="1" applyFill="1" applyBorder="1" applyAlignment="1" applyProtection="1">
      <alignment horizontal="center"/>
    </xf>
    <xf numFmtId="0" fontId="15" fillId="4" borderId="10" xfId="0" applyFont="1" applyFill="1" applyBorder="1" applyProtection="1"/>
    <xf numFmtId="0" fontId="15" fillId="5" borderId="10" xfId="0" applyFont="1" applyFill="1" applyBorder="1" applyAlignment="1" applyProtection="1">
      <alignment horizontal="left"/>
      <protection locked="0"/>
    </xf>
    <xf numFmtId="0" fontId="15" fillId="5" borderId="10" xfId="0" applyFont="1" applyFill="1" applyBorder="1" applyAlignment="1" applyProtection="1">
      <alignment horizontal="center"/>
      <protection locked="0"/>
    </xf>
    <xf numFmtId="169" fontId="15" fillId="5" borderId="10" xfId="0" applyNumberFormat="1" applyFont="1" applyFill="1" applyBorder="1" applyAlignment="1" applyProtection="1">
      <alignment horizontal="center"/>
      <protection locked="0"/>
    </xf>
    <xf numFmtId="0" fontId="27" fillId="4" borderId="10" xfId="0" applyFont="1" applyFill="1" applyBorder="1" applyAlignment="1" applyProtection="1">
      <alignment horizontal="center"/>
    </xf>
    <xf numFmtId="164" fontId="15" fillId="4" borderId="10" xfId="0" applyNumberFormat="1" applyFont="1" applyFill="1" applyBorder="1" applyAlignment="1" applyProtection="1">
      <alignment horizontal="center"/>
    </xf>
    <xf numFmtId="0" fontId="35" fillId="2" borderId="0" xfId="2" applyFont="1" applyFill="1" applyAlignment="1" applyProtection="1"/>
    <xf numFmtId="0" fontId="39" fillId="2" borderId="0" xfId="0" applyFont="1" applyFill="1" applyBorder="1" applyAlignment="1" applyProtection="1">
      <alignment horizontal="left"/>
    </xf>
    <xf numFmtId="164" fontId="40" fillId="6" borderId="9" xfId="0" applyNumberFormat="1" applyFont="1" applyFill="1" applyBorder="1" applyAlignment="1" applyProtection="1">
      <alignment horizontal="center"/>
    </xf>
    <xf numFmtId="164" fontId="40" fillId="6" borderId="10" xfId="0" applyNumberFormat="1" applyFont="1" applyFill="1" applyBorder="1" applyAlignment="1" applyProtection="1">
      <alignment horizontal="center"/>
    </xf>
    <xf numFmtId="0" fontId="15" fillId="7" borderId="9" xfId="0" applyFont="1" applyFill="1" applyBorder="1" applyAlignment="1" applyProtection="1">
      <alignment horizontal="center"/>
    </xf>
    <xf numFmtId="9" fontId="15" fillId="7" borderId="9" xfId="0" applyNumberFormat="1" applyFont="1" applyFill="1" applyBorder="1" applyAlignment="1" applyProtection="1">
      <alignment horizontal="center"/>
    </xf>
    <xf numFmtId="2" fontId="15" fillId="7" borderId="9" xfId="0" applyNumberFormat="1" applyFont="1" applyFill="1" applyBorder="1" applyAlignment="1" applyProtection="1">
      <alignment horizontal="center"/>
    </xf>
    <xf numFmtId="164" fontId="18" fillId="7" borderId="9" xfId="0" applyNumberFormat="1" applyFont="1" applyFill="1" applyBorder="1" applyAlignment="1" applyProtection="1">
      <alignment horizontal="center"/>
    </xf>
    <xf numFmtId="0" fontId="15" fillId="7" borderId="10" xfId="0" applyFont="1" applyFill="1" applyBorder="1" applyAlignment="1" applyProtection="1">
      <alignment horizontal="center"/>
    </xf>
    <xf numFmtId="9" fontId="15" fillId="7" borderId="10" xfId="0" applyNumberFormat="1" applyFont="1" applyFill="1" applyBorder="1" applyAlignment="1" applyProtection="1">
      <alignment horizontal="center"/>
    </xf>
    <xf numFmtId="2" fontId="15" fillId="7" borderId="10" xfId="0" applyNumberFormat="1" applyFont="1" applyFill="1" applyBorder="1" applyAlignment="1" applyProtection="1">
      <alignment horizontal="center"/>
    </xf>
    <xf numFmtId="164" fontId="18" fillId="7" borderId="10" xfId="0" applyNumberFormat="1" applyFont="1" applyFill="1" applyBorder="1" applyAlignment="1" applyProtection="1">
      <alignment horizontal="center"/>
    </xf>
    <xf numFmtId="164" fontId="15" fillId="7" borderId="9" xfId="0" applyNumberFormat="1" applyFont="1" applyFill="1" applyBorder="1" applyAlignment="1" applyProtection="1">
      <alignment horizontal="center"/>
    </xf>
    <xf numFmtId="4" fontId="42" fillId="4" borderId="9" xfId="0" applyNumberFormat="1" applyFont="1" applyFill="1" applyBorder="1" applyAlignment="1" applyProtection="1">
      <alignment horizontal="center"/>
    </xf>
    <xf numFmtId="0" fontId="41" fillId="4" borderId="9" xfId="0" applyFont="1" applyFill="1" applyBorder="1" applyAlignment="1" applyProtection="1">
      <alignment horizontal="left"/>
    </xf>
    <xf numFmtId="0" fontId="41" fillId="4" borderId="9" xfId="0" applyFont="1" applyFill="1" applyBorder="1" applyProtection="1"/>
    <xf numFmtId="0" fontId="42" fillId="4" borderId="9" xfId="0" applyFont="1" applyFill="1" applyBorder="1" applyAlignment="1" applyProtection="1">
      <alignment horizontal="left"/>
    </xf>
    <xf numFmtId="4" fontId="41" fillId="4" borderId="9" xfId="0" applyNumberFormat="1" applyFont="1" applyFill="1" applyBorder="1" applyAlignment="1" applyProtection="1">
      <alignment horizontal="center"/>
    </xf>
    <xf numFmtId="0" fontId="43" fillId="4" borderId="9" xfId="0" applyFont="1" applyFill="1" applyBorder="1" applyAlignment="1" applyProtection="1">
      <alignment horizontal="center"/>
    </xf>
    <xf numFmtId="0" fontId="15" fillId="4" borderId="11" xfId="0" applyFont="1" applyFill="1" applyBorder="1" applyProtection="1"/>
    <xf numFmtId="0" fontId="15" fillId="5" borderId="11" xfId="0" applyFont="1" applyFill="1" applyBorder="1" applyAlignment="1" applyProtection="1">
      <alignment horizontal="left"/>
      <protection locked="0"/>
    </xf>
    <xf numFmtId="0" fontId="15" fillId="5" borderId="11" xfId="0" applyFont="1" applyFill="1" applyBorder="1" applyAlignment="1" applyProtection="1">
      <alignment horizontal="center"/>
      <protection locked="0"/>
    </xf>
    <xf numFmtId="169" fontId="15" fillId="5" borderId="11" xfId="0" applyNumberFormat="1" applyFont="1" applyFill="1" applyBorder="1" applyAlignment="1" applyProtection="1">
      <alignment horizontal="center"/>
      <protection locked="0"/>
    </xf>
    <xf numFmtId="0" fontId="27" fillId="4" borderId="11" xfId="0" applyFont="1" applyFill="1" applyBorder="1" applyAlignment="1" applyProtection="1">
      <alignment horizontal="center"/>
    </xf>
    <xf numFmtId="0" fontId="15" fillId="7" borderId="11" xfId="0" applyFont="1" applyFill="1" applyBorder="1" applyAlignment="1" applyProtection="1">
      <alignment horizontal="center"/>
    </xf>
    <xf numFmtId="9" fontId="15" fillId="7" borderId="11" xfId="0" applyNumberFormat="1" applyFont="1" applyFill="1" applyBorder="1" applyAlignment="1" applyProtection="1">
      <alignment horizontal="center"/>
    </xf>
    <xf numFmtId="2" fontId="15" fillId="7" borderId="11" xfId="0" applyNumberFormat="1" applyFont="1" applyFill="1" applyBorder="1" applyAlignment="1" applyProtection="1">
      <alignment horizontal="center"/>
    </xf>
    <xf numFmtId="164" fontId="18" fillId="7" borderId="11" xfId="0" applyNumberFormat="1" applyFont="1" applyFill="1" applyBorder="1" applyAlignment="1" applyProtection="1">
      <alignment horizontal="center"/>
    </xf>
    <xf numFmtId="164" fontId="15" fillId="4" borderId="11" xfId="0" applyNumberFormat="1" applyFont="1" applyFill="1" applyBorder="1" applyAlignment="1" applyProtection="1">
      <alignment horizontal="center"/>
    </xf>
    <xf numFmtId="164" fontId="40" fillId="6" borderId="11" xfId="0" applyNumberFormat="1" applyFont="1" applyFill="1" applyBorder="1" applyAlignment="1" applyProtection="1">
      <alignment horizontal="center"/>
    </xf>
    <xf numFmtId="0" fontId="42" fillId="4" borderId="9" xfId="0" applyFont="1" applyFill="1" applyBorder="1" applyAlignment="1" applyProtection="1">
      <alignment horizontal="center"/>
    </xf>
    <xf numFmtId="0" fontId="41" fillId="4" borderId="9" xfId="0" applyFont="1" applyFill="1" applyBorder="1" applyAlignment="1" applyProtection="1">
      <alignment horizontal="center"/>
    </xf>
    <xf numFmtId="167" fontId="8" fillId="8" borderId="0" xfId="0" applyNumberFormat="1" applyFont="1" applyFill="1" applyAlignment="1" applyProtection="1">
      <alignment horizontal="left"/>
    </xf>
    <xf numFmtId="0" fontId="8" fillId="8" borderId="0" xfId="0" applyFont="1" applyFill="1" applyAlignment="1" applyProtection="1">
      <alignment horizontal="center"/>
    </xf>
    <xf numFmtId="9" fontId="8" fillId="8" borderId="0" xfId="0" applyNumberFormat="1" applyFont="1" applyFill="1" applyBorder="1" applyAlignment="1" applyProtection="1">
      <alignment horizontal="left"/>
    </xf>
    <xf numFmtId="0" fontId="8" fillId="8" borderId="0" xfId="0" applyFont="1" applyFill="1" applyAlignment="1" applyProtection="1">
      <alignment horizontal="left"/>
    </xf>
    <xf numFmtId="0" fontId="44" fillId="8" borderId="0" xfId="0" applyFont="1" applyFill="1" applyAlignment="1" applyProtection="1">
      <alignment horizontal="left"/>
    </xf>
    <xf numFmtId="0" fontId="5" fillId="2" borderId="0" xfId="2" applyFill="1" applyAlignment="1" applyProtection="1"/>
    <xf numFmtId="0" fontId="5" fillId="0" borderId="0" xfId="2" applyFill="1" applyAlignment="1" applyProtection="1">
      <alignment horizontal="left"/>
    </xf>
    <xf numFmtId="0" fontId="45" fillId="4" borderId="9" xfId="0" applyFont="1" applyFill="1" applyBorder="1" applyProtection="1"/>
    <xf numFmtId="0" fontId="45" fillId="4" borderId="9" xfId="0" applyFont="1" applyFill="1" applyBorder="1" applyAlignment="1" applyProtection="1">
      <alignment horizontal="center"/>
    </xf>
    <xf numFmtId="0" fontId="42" fillId="4" borderId="9" xfId="0" applyFont="1" applyFill="1" applyBorder="1" applyAlignment="1" applyProtection="1">
      <alignment horizontal="center"/>
    </xf>
    <xf numFmtId="0" fontId="41" fillId="4" borderId="9" xfId="0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41" fillId="4" borderId="9" xfId="0" applyFont="1" applyFill="1" applyBorder="1" applyAlignment="1" applyProtection="1">
      <alignment horizontal="center"/>
    </xf>
    <xf numFmtId="0" fontId="47" fillId="0" borderId="0" xfId="0" applyFont="1"/>
    <xf numFmtId="9" fontId="7" fillId="2" borderId="0" xfId="4" applyFont="1" applyFill="1" applyAlignment="1">
      <alignment horizontal="center"/>
    </xf>
    <xf numFmtId="0" fontId="14" fillId="0" borderId="0" xfId="0" applyFont="1" applyFill="1" applyAlignment="1" applyProtection="1">
      <alignment horizontal="left"/>
    </xf>
    <xf numFmtId="164" fontId="15" fillId="7" borderId="9" xfId="0" applyNumberFormat="1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8" borderId="0" xfId="5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14" fontId="10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40" fillId="6" borderId="9" xfId="0" applyNumberFormat="1" applyFont="1" applyFill="1" applyBorder="1" applyAlignment="1" applyProtection="1">
      <alignment horizontal="right"/>
    </xf>
    <xf numFmtId="0" fontId="38" fillId="6" borderId="9" xfId="0" applyFont="1" applyFill="1" applyBorder="1" applyAlignment="1" applyProtection="1">
      <alignment horizontal="right"/>
    </xf>
    <xf numFmtId="169" fontId="15" fillId="7" borderId="9" xfId="0" applyNumberFormat="1" applyFont="1" applyFill="1" applyBorder="1" applyAlignment="1" applyProtection="1">
      <alignment horizontal="right"/>
    </xf>
    <xf numFmtId="0" fontId="37" fillId="7" borderId="9" xfId="0" applyFont="1" applyFill="1" applyBorder="1" applyAlignment="1" applyProtection="1">
      <alignment horizontal="right"/>
    </xf>
    <xf numFmtId="164" fontId="7" fillId="7" borderId="9" xfId="0" applyNumberFormat="1" applyFont="1" applyFill="1" applyBorder="1" applyAlignment="1" applyProtection="1">
      <alignment horizontal="right"/>
    </xf>
    <xf numFmtId="0" fontId="36" fillId="7" borderId="9" xfId="0" applyFont="1" applyFill="1" applyBorder="1" applyAlignment="1" applyProtection="1">
      <alignment horizontal="right"/>
    </xf>
    <xf numFmtId="0" fontId="42" fillId="4" borderId="9" xfId="0" applyFont="1" applyFill="1" applyBorder="1" applyAlignment="1" applyProtection="1">
      <alignment horizontal="center"/>
    </xf>
    <xf numFmtId="0" fontId="41" fillId="4" borderId="9" xfId="0" applyFont="1" applyFill="1" applyBorder="1" applyAlignment="1" applyProtection="1">
      <alignment horizontal="center"/>
    </xf>
    <xf numFmtId="164" fontId="45" fillId="4" borderId="9" xfId="0" applyNumberFormat="1" applyFont="1" applyFill="1" applyBorder="1" applyAlignment="1" applyProtection="1">
      <alignment horizontal="right"/>
    </xf>
    <xf numFmtId="0" fontId="46" fillId="4" borderId="9" xfId="0" applyFont="1" applyFill="1" applyBorder="1" applyAlignment="1" applyProtection="1">
      <alignment horizontal="right"/>
    </xf>
  </cellXfs>
  <cellStyles count="6">
    <cellStyle name="Euro" xfId="1"/>
    <cellStyle name="Hyperlink" xfId="2" builtinId="8"/>
    <cellStyle name="Komma" xfId="3" builtinId="3"/>
    <cellStyle name="Procent" xfId="4" builtinId="5"/>
    <cellStyle name="Standaard" xfId="0" builtinId="0"/>
    <cellStyle name="Standaard 2" xfId="5"/>
  </cellStyles>
  <dxfs count="0"/>
  <tableStyles count="0" defaultTableStyle="TableStyleMedium9" defaultPivotStyle="PivotStyleLight16"/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5</xdr:row>
      <xdr:rowOff>95250</xdr:rowOff>
    </xdr:from>
    <xdr:to>
      <xdr:col>11</xdr:col>
      <xdr:colOff>135592</xdr:colOff>
      <xdr:row>7</xdr:row>
      <xdr:rowOff>87406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904875"/>
          <a:ext cx="1040467" cy="31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549089</xdr:colOff>
      <xdr:row>4</xdr:row>
      <xdr:rowOff>22411</xdr:rowOff>
    </xdr:from>
    <xdr:to>
      <xdr:col>23</xdr:col>
      <xdr:colOff>300880</xdr:colOff>
      <xdr:row>5</xdr:row>
      <xdr:rowOff>136712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1" y="728382"/>
          <a:ext cx="1040467" cy="31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4</xdr:row>
      <xdr:rowOff>44824</xdr:rowOff>
    </xdr:from>
    <xdr:to>
      <xdr:col>23</xdr:col>
      <xdr:colOff>312085</xdr:colOff>
      <xdr:row>6</xdr:row>
      <xdr:rowOff>2242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5706" y="750795"/>
          <a:ext cx="1040467" cy="31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526676</xdr:colOff>
      <xdr:row>4</xdr:row>
      <xdr:rowOff>33616</xdr:rowOff>
    </xdr:from>
    <xdr:to>
      <xdr:col>23</xdr:col>
      <xdr:colOff>278467</xdr:colOff>
      <xdr:row>5</xdr:row>
      <xdr:rowOff>147917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2088" y="739587"/>
          <a:ext cx="1040467" cy="31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76200</xdr:rowOff>
    </xdr:from>
    <xdr:to>
      <xdr:col>6</xdr:col>
      <xdr:colOff>411817</xdr:colOff>
      <xdr:row>3</xdr:row>
      <xdr:rowOff>106456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219075"/>
          <a:ext cx="1040467" cy="31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pdesk@poraad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workbookViewId="0">
      <selection activeCell="K2" sqref="K2"/>
    </sheetView>
  </sheetViews>
  <sheetFormatPr defaultColWidth="9.140625" defaultRowHeight="12.75" x14ac:dyDescent="0.2"/>
  <cols>
    <col min="1" max="1" width="3.5703125" style="27" customWidth="1"/>
    <col min="2" max="2" width="2" style="25" customWidth="1"/>
    <col min="3" max="15" width="10.5703125" style="27" customWidth="1"/>
    <col min="16" max="16" width="11.140625" style="27" customWidth="1"/>
    <col min="17" max="17" width="16.5703125" style="27" customWidth="1"/>
    <col min="18" max="16384" width="9.140625" style="27"/>
  </cols>
  <sheetData>
    <row r="2" spans="3:14" x14ac:dyDescent="0.2">
      <c r="C2" s="26" t="s">
        <v>5</v>
      </c>
      <c r="K2" s="85">
        <v>43862</v>
      </c>
      <c r="N2" s="28"/>
    </row>
    <row r="3" spans="3:14" x14ac:dyDescent="0.2">
      <c r="C3" s="27" t="s">
        <v>67</v>
      </c>
      <c r="J3" s="26"/>
    </row>
    <row r="4" spans="3:14" x14ac:dyDescent="0.2">
      <c r="C4" s="27" t="s">
        <v>55</v>
      </c>
      <c r="H4" s="26"/>
    </row>
    <row r="5" spans="3:14" x14ac:dyDescent="0.2">
      <c r="C5" s="27" t="s">
        <v>56</v>
      </c>
    </row>
    <row r="6" spans="3:14" x14ac:dyDescent="0.2">
      <c r="C6" s="27" t="s">
        <v>57</v>
      </c>
    </row>
    <row r="8" spans="3:14" x14ac:dyDescent="0.2">
      <c r="C8" s="26" t="s">
        <v>70</v>
      </c>
    </row>
    <row r="9" spans="3:14" x14ac:dyDescent="0.2">
      <c r="C9" s="27" t="s">
        <v>76</v>
      </c>
    </row>
    <row r="10" spans="3:14" x14ac:dyDescent="0.2">
      <c r="C10" s="27" t="s">
        <v>84</v>
      </c>
    </row>
    <row r="11" spans="3:14" x14ac:dyDescent="0.2">
      <c r="C11" s="27" t="s">
        <v>79</v>
      </c>
    </row>
    <row r="12" spans="3:14" x14ac:dyDescent="0.2">
      <c r="C12" s="27" t="s">
        <v>80</v>
      </c>
    </row>
    <row r="13" spans="3:14" x14ac:dyDescent="0.2">
      <c r="C13" s="27" t="s">
        <v>104</v>
      </c>
      <c r="K13" s="171">
        <f>tab!B18</f>
        <v>0.01</v>
      </c>
    </row>
    <row r="14" spans="3:14" x14ac:dyDescent="0.2">
      <c r="C14" s="162"/>
    </row>
    <row r="15" spans="3:14" x14ac:dyDescent="0.2">
      <c r="C15" s="26" t="s">
        <v>71</v>
      </c>
    </row>
    <row r="16" spans="3:14" x14ac:dyDescent="0.2">
      <c r="C16" s="27" t="s">
        <v>90</v>
      </c>
    </row>
    <row r="17" spans="3:5" x14ac:dyDescent="0.2">
      <c r="C17" s="27" t="s">
        <v>72</v>
      </c>
    </row>
    <row r="18" spans="3:5" x14ac:dyDescent="0.2">
      <c r="C18" s="27" t="s">
        <v>103</v>
      </c>
    </row>
    <row r="19" spans="3:5" x14ac:dyDescent="0.2">
      <c r="C19" s="170" t="s">
        <v>105</v>
      </c>
    </row>
    <row r="21" spans="3:5" x14ac:dyDescent="0.2">
      <c r="C21" s="26" t="s">
        <v>73</v>
      </c>
    </row>
    <row r="22" spans="3:5" x14ac:dyDescent="0.2">
      <c r="C22" s="27" t="s">
        <v>106</v>
      </c>
    </row>
    <row r="23" spans="3:5" x14ac:dyDescent="0.2">
      <c r="C23" s="27" t="s">
        <v>74</v>
      </c>
    </row>
    <row r="25" spans="3:5" x14ac:dyDescent="0.2">
      <c r="C25" s="84" t="s">
        <v>75</v>
      </c>
    </row>
    <row r="26" spans="3:5" x14ac:dyDescent="0.2">
      <c r="C26" s="27" t="s">
        <v>77</v>
      </c>
      <c r="E26" s="125" t="s">
        <v>78</v>
      </c>
    </row>
  </sheetData>
  <phoneticPr fontId="0" type="noConversion"/>
  <hyperlinks>
    <hyperlink ref="E26" r:id="rId1"/>
  </hyperlinks>
  <pageMargins left="0.75" right="0.75" top="1" bottom="1" header="0.5" footer="0.5"/>
  <pageSetup paperSize="9" scale="78" orientation="portrait" r:id="rId2"/>
  <headerFooter alignWithMargins="0">
    <oddHeader>&amp;L&amp;"Arial,Vet"&amp;F&amp;R&amp;P</oddHeader>
    <oddFooter>&amp;L&amp;"Arial,Vet"PO-Raad, R. Goedhart en B.Keizer&amp;C&amp;"Arial,Vet"&amp;A&amp;R&amp;"Arial,Vet"&amp;D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215"/>
  <sheetViews>
    <sheetView zoomScale="85" zoomScaleNormal="85" workbookViewId="0">
      <pane ySplit="17" topLeftCell="A18" activePane="bottomLeft" state="frozen"/>
      <selection activeCell="J13" sqref="J13"/>
      <selection pane="bottomLeft" activeCell="B2" sqref="B2"/>
    </sheetView>
  </sheetViews>
  <sheetFormatPr defaultColWidth="9.140625" defaultRowHeight="12" customHeight="1" x14ac:dyDescent="0.2"/>
  <cols>
    <col min="1" max="1" width="3.5703125" style="47" customWidth="1"/>
    <col min="2" max="2" width="2.5703125" style="47" customWidth="1"/>
    <col min="3" max="3" width="1.5703125" style="47" customWidth="1"/>
    <col min="4" max="4" width="20.5703125" style="48" customWidth="1"/>
    <col min="5" max="8" width="8.5703125" style="48" customWidth="1"/>
    <col min="9" max="9" width="1.5703125" style="48" customWidth="1"/>
    <col min="10" max="10" width="8.5703125" style="48" customWidth="1"/>
    <col min="11" max="11" width="7.5703125" style="48" customWidth="1"/>
    <col min="12" max="12" width="7.5703125" style="48" hidden="1" customWidth="1"/>
    <col min="13" max="13" width="1.85546875" style="48" customWidth="1"/>
    <col min="14" max="16" width="7.5703125" style="48" customWidth="1"/>
    <col min="17" max="17" width="8.5703125" style="49" customWidth="1"/>
    <col min="18" max="18" width="1.85546875" style="48" customWidth="1"/>
    <col min="19" max="21" width="8.42578125" style="48" customWidth="1"/>
    <col min="22" max="22" width="9" style="49" customWidth="1"/>
    <col min="23" max="23" width="1.85546875" style="48" customWidth="1"/>
    <col min="24" max="24" width="12.85546875" style="50" customWidth="1"/>
    <col min="25" max="25" width="1.5703125" style="47" customWidth="1"/>
    <col min="26" max="26" width="2.5703125" style="47" customWidth="1"/>
    <col min="27" max="16384" width="9.140625" style="47"/>
  </cols>
  <sheetData>
    <row r="1" spans="2:37" ht="12.75" x14ac:dyDescent="0.2"/>
    <row r="2" spans="2:37" ht="12.75" x14ac:dyDescent="0.2">
      <c r="B2" s="58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60"/>
      <c r="S2" s="60"/>
      <c r="T2" s="60"/>
      <c r="U2" s="60"/>
      <c r="V2" s="61"/>
      <c r="W2" s="60"/>
      <c r="X2" s="62"/>
      <c r="Y2" s="59"/>
      <c r="Z2" s="63"/>
    </row>
    <row r="3" spans="2:37" ht="12.75" x14ac:dyDescent="0.2">
      <c r="B3" s="64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0"/>
      <c r="S3" s="30"/>
      <c r="T3" s="30"/>
      <c r="U3" s="30"/>
      <c r="V3" s="31"/>
      <c r="W3" s="30"/>
      <c r="X3" s="32"/>
      <c r="Y3" s="29"/>
      <c r="Z3" s="65"/>
    </row>
    <row r="4" spans="2:37" s="51" customFormat="1" ht="18.75" x14ac:dyDescent="0.3">
      <c r="B4" s="66"/>
      <c r="C4" s="126" t="s">
        <v>22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  <c r="R4" s="34"/>
      <c r="S4" s="34"/>
      <c r="T4" s="34"/>
      <c r="U4" s="34"/>
      <c r="V4" s="35"/>
      <c r="W4" s="34"/>
      <c r="X4" s="36"/>
      <c r="Y4" s="33"/>
      <c r="Z4" s="67"/>
    </row>
    <row r="5" spans="2:37" s="52" customFormat="1" ht="15.75" x14ac:dyDescent="0.25">
      <c r="B5" s="68"/>
      <c r="C5" s="37" t="str">
        <f>"situatie per 31/12/"&amp;tab!B2</f>
        <v>situatie per 31/12/2018</v>
      </c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R5" s="38"/>
      <c r="S5" s="38"/>
      <c r="T5" s="38"/>
      <c r="U5" s="38"/>
      <c r="V5" s="39"/>
      <c r="W5" s="38"/>
      <c r="X5" s="40"/>
      <c r="Y5" s="41"/>
      <c r="Z5" s="69"/>
      <c r="AK5" s="47"/>
    </row>
    <row r="6" spans="2:37" ht="12.75" x14ac:dyDescent="0.2">
      <c r="B6" s="64"/>
      <c r="C6" s="29"/>
      <c r="D6" s="42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0"/>
      <c r="S6" s="30"/>
      <c r="T6" s="30"/>
      <c r="U6" s="30"/>
      <c r="V6" s="31"/>
      <c r="W6" s="30"/>
      <c r="X6" s="32"/>
      <c r="Y6" s="29"/>
      <c r="Z6" s="65"/>
    </row>
    <row r="7" spans="2:37" ht="12.75" x14ac:dyDescent="0.2">
      <c r="B7" s="64"/>
      <c r="C7" s="29"/>
      <c r="D7" s="4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0"/>
      <c r="S7" s="30"/>
      <c r="T7" s="30"/>
      <c r="U7" s="30"/>
      <c r="V7" s="31"/>
      <c r="W7" s="30"/>
      <c r="X7" s="32"/>
      <c r="Y7" s="29"/>
      <c r="Z7" s="65"/>
    </row>
    <row r="8" spans="2:37" ht="12.75" x14ac:dyDescent="0.2">
      <c r="B8" s="64"/>
      <c r="C8" s="100" t="s">
        <v>3</v>
      </c>
      <c r="D8" s="101"/>
      <c r="E8" s="87"/>
      <c r="F8" s="87"/>
      <c r="G8" s="87"/>
      <c r="H8" s="87"/>
      <c r="I8" s="87"/>
      <c r="J8" s="30"/>
      <c r="K8" s="30"/>
      <c r="L8" s="30"/>
      <c r="M8" s="97"/>
      <c r="N8" s="97"/>
      <c r="O8" s="97"/>
      <c r="P8" s="97"/>
      <c r="Q8" s="117"/>
      <c r="R8" s="97"/>
      <c r="S8" s="97"/>
      <c r="T8" s="97"/>
      <c r="U8" s="30"/>
      <c r="V8" s="31"/>
      <c r="W8" s="30"/>
      <c r="X8" s="32"/>
      <c r="Y8" s="29"/>
      <c r="Z8" s="65"/>
      <c r="AI8" s="53"/>
      <c r="AK8" s="81"/>
    </row>
    <row r="9" spans="2:37" ht="12.75" x14ac:dyDescent="0.2">
      <c r="B9" s="64"/>
      <c r="C9" s="86"/>
      <c r="D9" s="92" t="s">
        <v>54</v>
      </c>
      <c r="E9" s="87"/>
      <c r="F9" s="87"/>
      <c r="G9" s="181">
        <f>SUM(X18:X212)</f>
        <v>5857.5640860000003</v>
      </c>
      <c r="H9" s="182"/>
      <c r="I9" s="87"/>
      <c r="J9" s="30"/>
      <c r="K9" s="43"/>
      <c r="L9" s="44"/>
      <c r="M9" s="97"/>
      <c r="N9" s="97"/>
      <c r="O9" s="97"/>
      <c r="P9" s="97"/>
      <c r="Q9" s="117"/>
      <c r="R9" s="97"/>
      <c r="S9" s="97"/>
      <c r="T9" s="97"/>
      <c r="U9" s="30"/>
      <c r="V9" s="31"/>
      <c r="W9" s="30"/>
      <c r="X9" s="32"/>
      <c r="Y9" s="29"/>
      <c r="Z9" s="65"/>
      <c r="AI9" s="53"/>
      <c r="AK9" s="81" t="s">
        <v>23</v>
      </c>
    </row>
    <row r="10" spans="2:37" ht="12.75" x14ac:dyDescent="0.2">
      <c r="B10" s="64"/>
      <c r="C10" s="86"/>
      <c r="D10" s="92" t="s">
        <v>53</v>
      </c>
      <c r="E10" s="87"/>
      <c r="F10" s="87"/>
      <c r="G10" s="183">
        <f>SUM(G18:G212)</f>
        <v>2</v>
      </c>
      <c r="H10" s="184"/>
      <c r="I10" s="87"/>
      <c r="J10" s="30"/>
      <c r="K10" s="30"/>
      <c r="L10" s="30"/>
      <c r="M10" s="97"/>
      <c r="N10" s="97"/>
      <c r="O10" s="97"/>
      <c r="P10" s="97"/>
      <c r="Q10" s="117"/>
      <c r="R10" s="97"/>
      <c r="S10" s="97"/>
      <c r="T10" s="97"/>
      <c r="U10" s="30"/>
      <c r="V10" s="31"/>
      <c r="W10" s="30"/>
      <c r="X10" s="32"/>
      <c r="Y10" s="29"/>
      <c r="Z10" s="65"/>
      <c r="AI10" s="53"/>
      <c r="AK10" s="81" t="s">
        <v>24</v>
      </c>
    </row>
    <row r="11" spans="2:37" s="54" customFormat="1" ht="12.75" x14ac:dyDescent="0.2">
      <c r="B11" s="70"/>
      <c r="C11" s="99"/>
      <c r="D11" s="86" t="s">
        <v>46</v>
      </c>
      <c r="E11" s="87"/>
      <c r="F11" s="87"/>
      <c r="G11" s="185">
        <f>G9/G10</f>
        <v>2928.7820430000002</v>
      </c>
      <c r="H11" s="186"/>
      <c r="I11" s="87"/>
      <c r="J11" s="30"/>
      <c r="K11" s="45"/>
      <c r="L11" s="44"/>
      <c r="M11" s="97"/>
      <c r="N11" s="98"/>
      <c r="O11" s="98"/>
      <c r="P11" s="98"/>
      <c r="Q11" s="118"/>
      <c r="R11" s="97"/>
      <c r="S11" s="98"/>
      <c r="T11" s="98"/>
      <c r="U11" s="44"/>
      <c r="V11" s="46"/>
      <c r="W11" s="44"/>
      <c r="X11" s="32"/>
      <c r="Y11" s="45"/>
      <c r="Z11" s="71"/>
      <c r="AI11" s="53"/>
      <c r="AK11" s="81" t="s">
        <v>25</v>
      </c>
    </row>
    <row r="12" spans="2:37" ht="12.75" x14ac:dyDescent="0.2">
      <c r="B12" s="64"/>
      <c r="C12" s="86"/>
      <c r="D12" s="164" t="s">
        <v>81</v>
      </c>
      <c r="E12" s="165"/>
      <c r="F12" s="165"/>
      <c r="G12" s="189"/>
      <c r="H12" s="190"/>
      <c r="I12" s="87"/>
      <c r="J12" s="30"/>
      <c r="K12" s="30"/>
      <c r="L12" s="30"/>
      <c r="M12" s="97"/>
      <c r="N12" s="97"/>
      <c r="O12" s="97"/>
      <c r="P12" s="97"/>
      <c r="Q12" s="117"/>
      <c r="R12" s="97"/>
      <c r="S12" s="97"/>
      <c r="T12" s="97"/>
      <c r="U12" s="30"/>
      <c r="V12" s="31"/>
      <c r="W12" s="30"/>
      <c r="X12" s="32"/>
      <c r="Y12" s="29"/>
      <c r="Z12" s="65"/>
      <c r="AI12" s="53"/>
      <c r="AK12" s="81" t="s">
        <v>26</v>
      </c>
    </row>
    <row r="13" spans="2:37" ht="12.75" x14ac:dyDescent="0.2">
      <c r="B13" s="64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30"/>
      <c r="S13" s="30"/>
      <c r="T13" s="30"/>
      <c r="U13" s="30"/>
      <c r="V13" s="31"/>
      <c r="W13" s="30"/>
      <c r="X13" s="32"/>
      <c r="Y13" s="29"/>
      <c r="Z13" s="65"/>
      <c r="AI13" s="53"/>
      <c r="AK13" s="81" t="s">
        <v>27</v>
      </c>
    </row>
    <row r="14" spans="2:37" ht="12.75" x14ac:dyDescent="0.2">
      <c r="B14" s="64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87"/>
      <c r="S14" s="87"/>
      <c r="T14" s="87"/>
      <c r="U14" s="87"/>
      <c r="V14" s="88"/>
      <c r="W14" s="87"/>
      <c r="X14" s="89"/>
      <c r="Y14" s="86"/>
      <c r="Z14" s="65"/>
      <c r="AI14" s="53"/>
      <c r="AK14" s="81" t="s">
        <v>28</v>
      </c>
    </row>
    <row r="15" spans="2:37" s="76" customFormat="1" ht="12.75" x14ac:dyDescent="0.2">
      <c r="B15" s="74"/>
      <c r="C15" s="90"/>
      <c r="D15" s="141" t="s">
        <v>43</v>
      </c>
      <c r="E15" s="155" t="s">
        <v>51</v>
      </c>
      <c r="F15" s="155" t="s">
        <v>65</v>
      </c>
      <c r="G15" s="155" t="s">
        <v>49</v>
      </c>
      <c r="H15" s="155" t="s">
        <v>14</v>
      </c>
      <c r="I15" s="155"/>
      <c r="J15" s="155" t="s">
        <v>47</v>
      </c>
      <c r="K15" s="155" t="s">
        <v>13</v>
      </c>
      <c r="L15" s="155" t="s">
        <v>12</v>
      </c>
      <c r="M15" s="155"/>
      <c r="N15" s="187" t="s">
        <v>11</v>
      </c>
      <c r="O15" s="188"/>
      <c r="P15" s="188"/>
      <c r="Q15" s="188"/>
      <c r="R15" s="155"/>
      <c r="S15" s="187" t="s">
        <v>10</v>
      </c>
      <c r="T15" s="188"/>
      <c r="U15" s="188"/>
      <c r="V15" s="188"/>
      <c r="W15" s="155"/>
      <c r="X15" s="138" t="s">
        <v>9</v>
      </c>
      <c r="Y15" s="102"/>
      <c r="Z15" s="75"/>
      <c r="AI15" s="77"/>
      <c r="AK15" s="81" t="s">
        <v>29</v>
      </c>
    </row>
    <row r="16" spans="2:37" s="80" customFormat="1" ht="12.75" x14ac:dyDescent="0.2">
      <c r="B16" s="78"/>
      <c r="C16" s="91"/>
      <c r="D16" s="139"/>
      <c r="E16" s="155" t="s">
        <v>1</v>
      </c>
      <c r="F16" s="155" t="s">
        <v>8</v>
      </c>
      <c r="G16" s="155" t="s">
        <v>50</v>
      </c>
      <c r="H16" s="156"/>
      <c r="I16" s="156"/>
      <c r="J16" s="155" t="s">
        <v>48</v>
      </c>
      <c r="K16" s="155" t="s">
        <v>7</v>
      </c>
      <c r="L16" s="155" t="s">
        <v>63</v>
      </c>
      <c r="M16" s="156"/>
      <c r="N16" s="155" t="s">
        <v>1</v>
      </c>
      <c r="O16" s="155" t="s">
        <v>0</v>
      </c>
      <c r="P16" s="155" t="s">
        <v>52</v>
      </c>
      <c r="Q16" s="138" t="s">
        <v>6</v>
      </c>
      <c r="R16" s="156"/>
      <c r="S16" s="155" t="s">
        <v>1</v>
      </c>
      <c r="T16" s="155" t="s">
        <v>0</v>
      </c>
      <c r="U16" s="155" t="s">
        <v>52</v>
      </c>
      <c r="V16" s="138" t="s">
        <v>6</v>
      </c>
      <c r="W16" s="155"/>
      <c r="X16" s="138" t="s">
        <v>82</v>
      </c>
      <c r="Y16" s="103"/>
      <c r="Z16" s="79"/>
      <c r="AI16" s="77"/>
      <c r="AK16" s="81" t="s">
        <v>30</v>
      </c>
    </row>
    <row r="17" spans="2:37" ht="12.75" x14ac:dyDescent="0.2">
      <c r="B17" s="64"/>
      <c r="C17" s="86"/>
      <c r="D17" s="139"/>
      <c r="E17" s="156"/>
      <c r="F17" s="169" t="s">
        <v>89</v>
      </c>
      <c r="G17" s="156"/>
      <c r="H17" s="140"/>
      <c r="I17" s="140"/>
      <c r="J17" s="156"/>
      <c r="K17" s="156"/>
      <c r="L17" s="156"/>
      <c r="M17" s="140"/>
      <c r="N17" s="156"/>
      <c r="O17" s="156"/>
      <c r="P17" s="156"/>
      <c r="Q17" s="138"/>
      <c r="R17" s="140"/>
      <c r="S17" s="156"/>
      <c r="T17" s="156"/>
      <c r="U17" s="156"/>
      <c r="V17" s="138"/>
      <c r="W17" s="156"/>
      <c r="X17" s="142"/>
      <c r="Y17" s="86"/>
      <c r="Z17" s="65"/>
      <c r="AI17" s="53"/>
      <c r="AK17" s="81" t="s">
        <v>31</v>
      </c>
    </row>
    <row r="18" spans="2:37" ht="12.75" x14ac:dyDescent="0.2">
      <c r="B18" s="64"/>
      <c r="C18" s="86"/>
      <c r="D18" s="104" t="s">
        <v>68</v>
      </c>
      <c r="E18" s="105">
        <v>1970</v>
      </c>
      <c r="F18" s="105">
        <v>1994</v>
      </c>
      <c r="G18" s="106">
        <v>1</v>
      </c>
      <c r="H18" s="105" t="s">
        <v>23</v>
      </c>
      <c r="I18" s="93"/>
      <c r="J18" s="137">
        <f>IF(H18="",0,VLOOKUP(H18,tab!$A$47:$C$85,2,FALSE))*G18</f>
        <v>4176</v>
      </c>
      <c r="K18" s="129">
        <f>IF(E18="",,tab!$B$2-F18)</f>
        <v>24</v>
      </c>
      <c r="L18" s="129">
        <f>IF(E18="",,E18+tab!$B$15)</f>
        <v>2032</v>
      </c>
      <c r="M18" s="93"/>
      <c r="N18" s="129">
        <f>IF(E18="",,F18+25)</f>
        <v>2019</v>
      </c>
      <c r="O18" s="130">
        <f>IF(E18="",,IF($K18&gt;=25,0,(VLOOKUP($K18,tab!$B$8:$C$13,2))))</f>
        <v>0.75</v>
      </c>
      <c r="P18" s="131">
        <f>IF(E18="",,IF($K18&gt;=25,0,(VLOOKUP($K18,tab!$B$8:$E$13,4))))</f>
        <v>0.95</v>
      </c>
      <c r="Q18" s="132">
        <f>IF((E18+tab!$B$4)&lt;N18,0,IF(E18="",,(K18/25*(J18*1.08*50%)*O18)*P18))</f>
        <v>1542.4473599999999</v>
      </c>
      <c r="R18" s="93"/>
      <c r="S18" s="129">
        <f>IF(E18="",,F18+40)</f>
        <v>2034</v>
      </c>
      <c r="T18" s="130">
        <f>IF(E18="",,IF($K18&gt;=40,0,(VLOOKUP($K18,tab!$B$8:$D$13,3))))</f>
        <v>0.4</v>
      </c>
      <c r="U18" s="131">
        <f>IF(E18="",,IF($K18&gt;=40,0,(VLOOKUP($K18,tab!$B$8:$F$13,5))))</f>
        <v>0.78</v>
      </c>
      <c r="V18" s="132">
        <f>IF((E18+tab!$B$4)&lt;S18,0,(IF(E18="",,(K18/40*J18*1.08*T18)*U18)))</f>
        <v>844.2869760000001</v>
      </c>
      <c r="W18" s="94"/>
      <c r="X18" s="127">
        <f t="shared" ref="X18:X81" si="0">IF(E18="",,Q18+V18)</f>
        <v>2386.734336</v>
      </c>
      <c r="Y18" s="86"/>
      <c r="Z18" s="65"/>
      <c r="AI18" s="53"/>
      <c r="AK18" s="81" t="s">
        <v>32</v>
      </c>
    </row>
    <row r="19" spans="2:37" ht="12.75" x14ac:dyDescent="0.2">
      <c r="B19" s="64"/>
      <c r="C19" s="86"/>
      <c r="D19" s="104" t="s">
        <v>69</v>
      </c>
      <c r="E19" s="105">
        <v>1960</v>
      </c>
      <c r="F19" s="105">
        <v>1980</v>
      </c>
      <c r="G19" s="106">
        <v>1</v>
      </c>
      <c r="H19" s="105" t="s">
        <v>85</v>
      </c>
      <c r="I19" s="93"/>
      <c r="J19" s="173">
        <f>IF(H19="",0,VLOOKUP(H19,tab!$A$47:$C$85,2,FALSE))*G19</f>
        <v>3875</v>
      </c>
      <c r="K19" s="129">
        <f>IF(E19="",,tab!$B$2-F19)</f>
        <v>38</v>
      </c>
      <c r="L19" s="129">
        <f>IF(E19="",,E19+tab!$B$15)</f>
        <v>2022</v>
      </c>
      <c r="M19" s="93"/>
      <c r="N19" s="129">
        <f>IF(E19="",,F19+25)</f>
        <v>2005</v>
      </c>
      <c r="O19" s="130">
        <f>IF(E19="",,IF($K19&gt;=25,0,(VLOOKUP($K19,tab!$B$8:$C$13,2))))</f>
        <v>0</v>
      </c>
      <c r="P19" s="131">
        <f>IF(E19="",,IF($K19&gt;=25,0,(VLOOKUP($K19,tab!$B$8:$E$13,4))))</f>
        <v>0</v>
      </c>
      <c r="Q19" s="132">
        <f>IF((E19+tab!$B$4)&lt;N19,0,IF(E19="",,(K19/25*(J19*1.08*50%)*O19)*P19))</f>
        <v>0</v>
      </c>
      <c r="R19" s="93"/>
      <c r="S19" s="129">
        <f>IF(E19="",,F19+40)</f>
        <v>2020</v>
      </c>
      <c r="T19" s="130">
        <f>IF(E19="",,IF($K19&gt;=40,0,(VLOOKUP($K19,tab!$B$8:$D$13,3))))</f>
        <v>0.9</v>
      </c>
      <c r="U19" s="131">
        <f>IF(E19="",,IF($K19&gt;=40,0,(VLOOKUP($K19,tab!$B$8:$F$13,5))))</f>
        <v>0.97</v>
      </c>
      <c r="V19" s="132">
        <f>IF((E19+tab!$B$4)&lt;S19,0,(IF(E19="",,(K19/40*J19*1.08*T19)*U19)))</f>
        <v>3470.8297500000003</v>
      </c>
      <c r="W19" s="94"/>
      <c r="X19" s="127">
        <f t="shared" si="0"/>
        <v>3470.8297500000003</v>
      </c>
      <c r="Y19" s="86"/>
      <c r="Z19" s="65"/>
      <c r="AI19" s="53"/>
      <c r="AK19" s="81" t="s">
        <v>33</v>
      </c>
    </row>
    <row r="20" spans="2:37" ht="12.75" x14ac:dyDescent="0.2">
      <c r="B20" s="64"/>
      <c r="C20" s="86"/>
      <c r="D20" s="104"/>
      <c r="E20" s="105"/>
      <c r="F20" s="105"/>
      <c r="G20" s="106"/>
      <c r="H20" s="105"/>
      <c r="I20" s="93"/>
      <c r="J20" s="173">
        <f>IF(H20="",0,VLOOKUP(H20,tab!$A$47:$C$85,2,FALSE))*G20</f>
        <v>0</v>
      </c>
      <c r="K20" s="129">
        <f>IF(E20="",,tab!$B$2-F20)</f>
        <v>0</v>
      </c>
      <c r="L20" s="129">
        <f>IF(E20="",,E20+tab!$B$15)</f>
        <v>0</v>
      </c>
      <c r="M20" s="93"/>
      <c r="N20" s="129">
        <f t="shared" ref="N20:N82" si="1">IF(E20="",,F20+25)</f>
        <v>0</v>
      </c>
      <c r="O20" s="130">
        <f>IF(E20="",,IF($K20&gt;=25,0,(VLOOKUP($K20,tab!$B$8:$C$13,2))))</f>
        <v>0</v>
      </c>
      <c r="P20" s="131">
        <f>IF(E20="",,IF($K20&gt;=25,0,(VLOOKUP($K20,tab!$B$8:$E$13,4))))</f>
        <v>0</v>
      </c>
      <c r="Q20" s="132">
        <f>IF((E20+tab!$B$4)&lt;N20,0,IF(E20="",,(K20/25*(J20*1.08*50%)*O20)*P20))</f>
        <v>0</v>
      </c>
      <c r="R20" s="93"/>
      <c r="S20" s="129">
        <f t="shared" ref="S20:S83" si="2">IF(E20="",,F20+40)</f>
        <v>0</v>
      </c>
      <c r="T20" s="130">
        <f>IF(E20="",,IF($K20&gt;=40,0,(VLOOKUP($K20,tab!$B$8:$D$13,3))))</f>
        <v>0</v>
      </c>
      <c r="U20" s="131">
        <f>IF(E20="",,IF($K20&gt;=40,0,(VLOOKUP($K20,tab!$B$8:$F$13,5))))</f>
        <v>0</v>
      </c>
      <c r="V20" s="132">
        <f>IF((E20+tab!$B$4)&lt;S20,0,(IF(E20="",,(K20/40*J20*1.08*T20)*U20)))</f>
        <v>0</v>
      </c>
      <c r="W20" s="94"/>
      <c r="X20" s="127">
        <f t="shared" si="0"/>
        <v>0</v>
      </c>
      <c r="Y20" s="86"/>
      <c r="Z20" s="65"/>
      <c r="AI20" s="53"/>
      <c r="AK20" s="82" t="s">
        <v>34</v>
      </c>
    </row>
    <row r="21" spans="2:37" ht="12.75" x14ac:dyDescent="0.2">
      <c r="B21" s="64"/>
      <c r="C21" s="86"/>
      <c r="D21" s="104"/>
      <c r="E21" s="105"/>
      <c r="F21" s="105"/>
      <c r="G21" s="106"/>
      <c r="H21" s="105"/>
      <c r="I21" s="93"/>
      <c r="J21" s="173">
        <f>IF(H21="",0,VLOOKUP(H21,tab!$A$47:$C$85,2,FALSE))*G21</f>
        <v>0</v>
      </c>
      <c r="K21" s="129">
        <f>IF(E21="",,tab!$B$2-F21)</f>
        <v>0</v>
      </c>
      <c r="L21" s="129">
        <f>IF(E21="",,E21+tab!$B$15)</f>
        <v>0</v>
      </c>
      <c r="M21" s="93"/>
      <c r="N21" s="129">
        <f t="shared" si="1"/>
        <v>0</v>
      </c>
      <c r="O21" s="130">
        <f>IF(E21="",,IF($K21&gt;=25,0,(VLOOKUP($K21,tab!$B$8:$C$13,2))))</f>
        <v>0</v>
      </c>
      <c r="P21" s="131">
        <f>IF(E21="",,IF($K21&gt;=25,0,(VLOOKUP($K21,tab!$B$8:$E$13,4))))</f>
        <v>0</v>
      </c>
      <c r="Q21" s="132">
        <f>IF((E21+tab!$B$4)&lt;N21,0,IF(E21="",,(K21/25*(J21*1.08*50%)*O21)*P21))</f>
        <v>0</v>
      </c>
      <c r="R21" s="93"/>
      <c r="S21" s="129">
        <f t="shared" si="2"/>
        <v>0</v>
      </c>
      <c r="T21" s="130">
        <f>IF(E21="",,IF($K21&gt;=40,0,(VLOOKUP($K21,tab!$B$8:$D$13,3))))</f>
        <v>0</v>
      </c>
      <c r="U21" s="131">
        <f>IF(E21="",,IF($K21&gt;=40,0,(VLOOKUP($K21,tab!$B$8:$F$13,5))))</f>
        <v>0</v>
      </c>
      <c r="V21" s="132">
        <f>IF((E21+tab!$B$4)&lt;S21,0,(IF(E21="",,(K21/40*J21*1.08*T21)*U21)))</f>
        <v>0</v>
      </c>
      <c r="W21" s="94"/>
      <c r="X21" s="127">
        <f t="shared" si="0"/>
        <v>0</v>
      </c>
      <c r="Y21" s="86"/>
      <c r="Z21" s="65"/>
      <c r="AI21" s="53"/>
      <c r="AK21" s="82" t="s">
        <v>35</v>
      </c>
    </row>
    <row r="22" spans="2:37" ht="12.75" x14ac:dyDescent="0.2">
      <c r="B22" s="64"/>
      <c r="C22" s="86"/>
      <c r="D22" s="104"/>
      <c r="E22" s="105"/>
      <c r="F22" s="105"/>
      <c r="G22" s="106"/>
      <c r="H22" s="105"/>
      <c r="I22" s="93"/>
      <c r="J22" s="173">
        <f>IF(H22="",0,VLOOKUP(H22,tab!$A$47:$C$85,2,FALSE))*G22</f>
        <v>0</v>
      </c>
      <c r="K22" s="129">
        <f>IF(E22="",,tab!$B$2-F22)</f>
        <v>0</v>
      </c>
      <c r="L22" s="129">
        <f>IF(E22="",,E22+tab!$B$15)</f>
        <v>0</v>
      </c>
      <c r="M22" s="93"/>
      <c r="N22" s="129">
        <f t="shared" si="1"/>
        <v>0</v>
      </c>
      <c r="O22" s="130">
        <f>IF(E22="",,IF($K22&gt;=25,0,(VLOOKUP($K22,tab!$B$8:$C$13,2))))</f>
        <v>0</v>
      </c>
      <c r="P22" s="131">
        <f>IF(E22="",,IF($K22&gt;=25,0,(VLOOKUP($K22,tab!$B$8:$E$13,4))))</f>
        <v>0</v>
      </c>
      <c r="Q22" s="132">
        <f>IF((E22+tab!$B$4)&lt;N22,0,IF(E22="",,(K22/25*(J22*1.08*50%)*O22)*P22))</f>
        <v>0</v>
      </c>
      <c r="R22" s="93"/>
      <c r="S22" s="129">
        <f t="shared" si="2"/>
        <v>0</v>
      </c>
      <c r="T22" s="130">
        <f>IF(E22="",,IF($K22&gt;=40,0,(VLOOKUP($K22,tab!$B$8:$D$13,3))))</f>
        <v>0</v>
      </c>
      <c r="U22" s="131">
        <f>IF(E22="",,IF($K22&gt;=40,0,(VLOOKUP($K22,tab!$B$8:$F$13,5))))</f>
        <v>0</v>
      </c>
      <c r="V22" s="132">
        <f>IF((E22+tab!$B$4)&lt;S22,0,(IF(E22="",,(K22/40*J22*1.08*T22)*U22)))</f>
        <v>0</v>
      </c>
      <c r="W22" s="94"/>
      <c r="X22" s="127">
        <f t="shared" si="0"/>
        <v>0</v>
      </c>
      <c r="Y22" s="86"/>
      <c r="Z22" s="65"/>
      <c r="AI22" s="53"/>
      <c r="AK22" s="82" t="s">
        <v>36</v>
      </c>
    </row>
    <row r="23" spans="2:37" ht="12.75" x14ac:dyDescent="0.2">
      <c r="B23" s="64"/>
      <c r="C23" s="86"/>
      <c r="D23" s="104"/>
      <c r="E23" s="105"/>
      <c r="F23" s="105"/>
      <c r="G23" s="106"/>
      <c r="H23" s="105"/>
      <c r="I23" s="93"/>
      <c r="J23" s="173">
        <f>IF(H23="",0,VLOOKUP(H23,tab!$A$47:$C$85,2,FALSE))*G23</f>
        <v>0</v>
      </c>
      <c r="K23" s="129">
        <f>IF(E23="",,tab!$B$2-F23)</f>
        <v>0</v>
      </c>
      <c r="L23" s="129">
        <f>IF(E23="",,E23+tab!$B$15)</f>
        <v>0</v>
      </c>
      <c r="M23" s="93"/>
      <c r="N23" s="129">
        <f t="shared" si="1"/>
        <v>0</v>
      </c>
      <c r="O23" s="130">
        <f>IF(E23="",,IF($K23&gt;=25,0,(VLOOKUP($K23,tab!$B$8:$C$13,2))))</f>
        <v>0</v>
      </c>
      <c r="P23" s="131">
        <f>IF(E23="",,IF($K23&gt;=25,0,(VLOOKUP($K23,tab!$B$8:$E$13,4))))</f>
        <v>0</v>
      </c>
      <c r="Q23" s="132">
        <f>IF((E23+tab!$B$4)&lt;N23,0,IF(E23="",,(K23/25*(J23*1.08*50%)*O23)*P23))</f>
        <v>0</v>
      </c>
      <c r="R23" s="93"/>
      <c r="S23" s="129">
        <f t="shared" si="2"/>
        <v>0</v>
      </c>
      <c r="T23" s="130">
        <f>IF(E23="",,IF($K23&gt;=40,0,(VLOOKUP($K23,tab!$B$8:$D$13,3))))</f>
        <v>0</v>
      </c>
      <c r="U23" s="131">
        <f>IF(E23="",,IF($K23&gt;=40,0,(VLOOKUP($K23,tab!$B$8:$F$13,5))))</f>
        <v>0</v>
      </c>
      <c r="V23" s="132">
        <f>IF((E23+tab!$B$4)&lt;S23,0,(IF(E23="",,(K23/40*J23*1.08*T23)*U23)))</f>
        <v>0</v>
      </c>
      <c r="W23" s="94"/>
      <c r="X23" s="127">
        <f t="shared" si="0"/>
        <v>0</v>
      </c>
      <c r="Y23" s="86"/>
      <c r="Z23" s="65"/>
      <c r="AI23" s="53"/>
      <c r="AK23" s="81" t="s">
        <v>85</v>
      </c>
    </row>
    <row r="24" spans="2:37" ht="12.75" x14ac:dyDescent="0.2">
      <c r="B24" s="64"/>
      <c r="C24" s="86"/>
      <c r="D24" s="104"/>
      <c r="E24" s="105"/>
      <c r="F24" s="105"/>
      <c r="G24" s="106"/>
      <c r="H24" s="105"/>
      <c r="I24" s="93"/>
      <c r="J24" s="173">
        <f>IF(H24="",0,VLOOKUP(H24,tab!$A$47:$C$85,2,FALSE))*G24</f>
        <v>0</v>
      </c>
      <c r="K24" s="129">
        <f>IF(E24="",,tab!$B$2-F24)</f>
        <v>0</v>
      </c>
      <c r="L24" s="129">
        <f>IF(E24="",,E24+tab!$B$15)</f>
        <v>0</v>
      </c>
      <c r="M24" s="93"/>
      <c r="N24" s="129">
        <f t="shared" si="1"/>
        <v>0</v>
      </c>
      <c r="O24" s="130">
        <f>IF(E24="",,IF($K24&gt;=25,0,(VLOOKUP($K24,tab!$B$8:$C$13,2))))</f>
        <v>0</v>
      </c>
      <c r="P24" s="131">
        <f>IF(E24="",,IF($K24&gt;=25,0,(VLOOKUP($K24,tab!$B$8:$E$13,4))))</f>
        <v>0</v>
      </c>
      <c r="Q24" s="132">
        <f>IF((E24+tab!$B$4)&lt;N24,0,IF(E24="",,(K24/25*(J24*1.08*50%)*O24)*P24))</f>
        <v>0</v>
      </c>
      <c r="R24" s="93"/>
      <c r="S24" s="129">
        <f t="shared" si="2"/>
        <v>0</v>
      </c>
      <c r="T24" s="130">
        <f>IF(E24="",,IF($K24&gt;=40,0,(VLOOKUP($K24,tab!$B$8:$D$13,3))))</f>
        <v>0</v>
      </c>
      <c r="U24" s="131">
        <f>IF(E24="",,IF($K24&gt;=40,0,(VLOOKUP($K24,tab!$B$8:$F$13,5))))</f>
        <v>0</v>
      </c>
      <c r="V24" s="132">
        <f>IF((E24+tab!$B$4)&lt;S24,0,(IF(E24="",,(K24/40*J24*1.08*T24)*U24)))</f>
        <v>0</v>
      </c>
      <c r="W24" s="94"/>
      <c r="X24" s="127">
        <f t="shared" si="0"/>
        <v>0</v>
      </c>
      <c r="Y24" s="86"/>
      <c r="Z24" s="65"/>
      <c r="AI24" s="53"/>
      <c r="AK24" s="81" t="s">
        <v>86</v>
      </c>
    </row>
    <row r="25" spans="2:37" ht="12.75" x14ac:dyDescent="0.2">
      <c r="B25" s="64"/>
      <c r="C25" s="86"/>
      <c r="D25" s="104"/>
      <c r="E25" s="105"/>
      <c r="F25" s="105"/>
      <c r="G25" s="106"/>
      <c r="H25" s="105"/>
      <c r="I25" s="93"/>
      <c r="J25" s="173">
        <f>IF(H25="",0,VLOOKUP(H25,tab!$A$47:$C$85,2,FALSE))*G25</f>
        <v>0</v>
      </c>
      <c r="K25" s="129">
        <f>IF(E25="",,tab!$B$2-F25)</f>
        <v>0</v>
      </c>
      <c r="L25" s="129">
        <f>IF(E25="",,E25+tab!$B$15)</f>
        <v>0</v>
      </c>
      <c r="M25" s="93"/>
      <c r="N25" s="129">
        <f t="shared" si="1"/>
        <v>0</v>
      </c>
      <c r="O25" s="130">
        <f>IF(E25="",,IF($K25&gt;=25,0,(VLOOKUP($K25,tab!$B$8:$C$13,2))))</f>
        <v>0</v>
      </c>
      <c r="P25" s="131">
        <f>IF(E25="",,IF($K25&gt;=25,0,(VLOOKUP($K25,tab!$B$8:$E$13,4))))</f>
        <v>0</v>
      </c>
      <c r="Q25" s="132">
        <f>IF((E25+tab!$B$4)&lt;N25,0,IF(E25="",,(K25/25*(J25*1.08*50%)*O25)*P25))</f>
        <v>0</v>
      </c>
      <c r="R25" s="93"/>
      <c r="S25" s="129">
        <f t="shared" si="2"/>
        <v>0</v>
      </c>
      <c r="T25" s="130">
        <f>IF(E25="",,IF($K25&gt;=40,0,(VLOOKUP($K25,tab!$B$8:$D$13,3))))</f>
        <v>0</v>
      </c>
      <c r="U25" s="131">
        <f>IF(E25="",,IF($K25&gt;=40,0,(VLOOKUP($K25,tab!$B$8:$F$13,5))))</f>
        <v>0</v>
      </c>
      <c r="V25" s="132">
        <f>IF((E25+tab!$B$4)&lt;S25,0,(IF(E25="",,(K25/40*J25*1.08*T25)*U25)))</f>
        <v>0</v>
      </c>
      <c r="W25" s="94"/>
      <c r="X25" s="127">
        <f t="shared" si="0"/>
        <v>0</v>
      </c>
      <c r="Y25" s="86"/>
      <c r="Z25" s="65"/>
      <c r="AI25" s="55"/>
      <c r="AK25" s="81" t="s">
        <v>87</v>
      </c>
    </row>
    <row r="26" spans="2:37" ht="12.75" x14ac:dyDescent="0.2">
      <c r="B26" s="64"/>
      <c r="C26" s="86"/>
      <c r="D26" s="104"/>
      <c r="E26" s="105"/>
      <c r="F26" s="105"/>
      <c r="G26" s="106"/>
      <c r="H26" s="105"/>
      <c r="I26" s="93"/>
      <c r="J26" s="173">
        <f>IF(H26="",0,VLOOKUP(H26,tab!$A$47:$C$85,2,FALSE))*G26</f>
        <v>0</v>
      </c>
      <c r="K26" s="129">
        <f>IF(E26="",,tab!$B$2-F26)</f>
        <v>0</v>
      </c>
      <c r="L26" s="129">
        <f>IF(E26="",,E26+tab!$B$15)</f>
        <v>0</v>
      </c>
      <c r="M26" s="93"/>
      <c r="N26" s="129">
        <f t="shared" si="1"/>
        <v>0</v>
      </c>
      <c r="O26" s="130">
        <f>IF(E26="",,IF($K26&gt;=25,0,(VLOOKUP($K26,tab!$B$8:$C$13,2))))</f>
        <v>0</v>
      </c>
      <c r="P26" s="131">
        <f>IF(E26="",,IF($K26&gt;=25,0,(VLOOKUP($K26,tab!$B$8:$E$13,4))))</f>
        <v>0</v>
      </c>
      <c r="Q26" s="132">
        <f>IF((E26+tab!$B$4)&lt;N26,0,IF(E26="",,(K26/25*(J26*1.08*50%)*O26)*P26))</f>
        <v>0</v>
      </c>
      <c r="R26" s="93"/>
      <c r="S26" s="129">
        <f t="shared" si="2"/>
        <v>0</v>
      </c>
      <c r="T26" s="130">
        <f>IF(E26="",,IF($K26&gt;=40,0,(VLOOKUP($K26,tab!$B$8:$D$13,3))))</f>
        <v>0</v>
      </c>
      <c r="U26" s="131">
        <f>IF(E26="",,IF($K26&gt;=40,0,(VLOOKUP($K26,tab!$B$8:$F$13,5))))</f>
        <v>0</v>
      </c>
      <c r="V26" s="132">
        <f>IF((E26+tab!$B$4)&lt;S26,0,(IF(E26="",,(K26/40*J26*1.08*T26)*U26)))</f>
        <v>0</v>
      </c>
      <c r="W26" s="94"/>
      <c r="X26" s="127">
        <f t="shared" si="0"/>
        <v>0</v>
      </c>
      <c r="Y26" s="86"/>
      <c r="Z26" s="65"/>
      <c r="AI26" s="55"/>
      <c r="AK26" s="81" t="s">
        <v>88</v>
      </c>
    </row>
    <row r="27" spans="2:37" ht="12.75" x14ac:dyDescent="0.2">
      <c r="B27" s="64"/>
      <c r="C27" s="86"/>
      <c r="D27" s="104"/>
      <c r="E27" s="105"/>
      <c r="F27" s="105"/>
      <c r="G27" s="106"/>
      <c r="H27" s="105"/>
      <c r="I27" s="93"/>
      <c r="J27" s="173">
        <f>IF(H27="",0,VLOOKUP(H27,tab!$A$47:$C$85,2,FALSE))*G27</f>
        <v>0</v>
      </c>
      <c r="K27" s="129">
        <f>IF(E27="",,tab!$B$2-F27)</f>
        <v>0</v>
      </c>
      <c r="L27" s="129">
        <f>IF(E27="",,E27+tab!$B$15)</f>
        <v>0</v>
      </c>
      <c r="M27" s="93"/>
      <c r="N27" s="129">
        <f t="shared" si="1"/>
        <v>0</v>
      </c>
      <c r="O27" s="130">
        <f>IF(E27="",,IF($K27&gt;=25,0,(VLOOKUP($K27,tab!$B$8:$C$13,2))))</f>
        <v>0</v>
      </c>
      <c r="P27" s="131">
        <f>IF(E27="",,IF($K27&gt;=25,0,(VLOOKUP($K27,tab!$B$8:$E$13,4))))</f>
        <v>0</v>
      </c>
      <c r="Q27" s="132">
        <f>IF((E27+tab!$B$4)&lt;N27,0,IF(E27="",,(K27/25*(J27*1.08*50%)*O27)*P27))</f>
        <v>0</v>
      </c>
      <c r="R27" s="93"/>
      <c r="S27" s="129">
        <f t="shared" si="2"/>
        <v>0</v>
      </c>
      <c r="T27" s="130">
        <f>IF(E27="",,IF($K27&gt;=40,0,(VLOOKUP($K27,tab!$B$8:$D$13,3))))</f>
        <v>0</v>
      </c>
      <c r="U27" s="131">
        <f>IF(E27="",,IF($K27&gt;=40,0,(VLOOKUP($K27,tab!$B$8:$F$13,5))))</f>
        <v>0</v>
      </c>
      <c r="V27" s="132">
        <f>IF((E27+tab!$B$4)&lt;S27,0,(IF(E27="",,(K27/40*J27*1.08*T27)*U27)))</f>
        <v>0</v>
      </c>
      <c r="W27" s="94"/>
      <c r="X27" s="127">
        <f t="shared" si="0"/>
        <v>0</v>
      </c>
      <c r="Y27" s="86"/>
      <c r="Z27" s="65"/>
      <c r="AI27" s="55"/>
      <c r="AK27" s="83" t="s">
        <v>37</v>
      </c>
    </row>
    <row r="28" spans="2:37" ht="12.75" x14ac:dyDescent="0.2">
      <c r="B28" s="64"/>
      <c r="C28" s="86"/>
      <c r="D28" s="104"/>
      <c r="E28" s="105"/>
      <c r="F28" s="105"/>
      <c r="G28" s="106"/>
      <c r="H28" s="105"/>
      <c r="I28" s="93"/>
      <c r="J28" s="173">
        <f>IF(H28="",0,VLOOKUP(H28,tab!$A$47:$C$85,2,FALSE))*G28</f>
        <v>0</v>
      </c>
      <c r="K28" s="129">
        <f>IF(E28="",,tab!$B$2-F28)</f>
        <v>0</v>
      </c>
      <c r="L28" s="129">
        <f>IF(E28="",,E28+tab!$B$15)</f>
        <v>0</v>
      </c>
      <c r="M28" s="93"/>
      <c r="N28" s="129">
        <f t="shared" si="1"/>
        <v>0</v>
      </c>
      <c r="O28" s="130">
        <f>IF(E28="",,IF($K28&gt;=25,0,(VLOOKUP($K28,tab!$B$8:$C$13,2))))</f>
        <v>0</v>
      </c>
      <c r="P28" s="131">
        <f>IF(E28="",,IF($K28&gt;=25,0,(VLOOKUP($K28,tab!$B$8:$E$13,4))))</f>
        <v>0</v>
      </c>
      <c r="Q28" s="132">
        <f>IF((E28+tab!$B$4)&lt;N28,0,IF(E28="",,(K28/25*(J28*1.08*50%)*O28)*P28))</f>
        <v>0</v>
      </c>
      <c r="R28" s="93"/>
      <c r="S28" s="129">
        <f t="shared" si="2"/>
        <v>0</v>
      </c>
      <c r="T28" s="130">
        <f>IF(E28="",,IF($K28&gt;=40,0,(VLOOKUP($K28,tab!$B$8:$D$13,3))))</f>
        <v>0</v>
      </c>
      <c r="U28" s="131">
        <f>IF(E28="",,IF($K28&gt;=40,0,(VLOOKUP($K28,tab!$B$8:$F$13,5))))</f>
        <v>0</v>
      </c>
      <c r="V28" s="132">
        <f>IF((E28+tab!$B$4)&lt;S28,0,(IF(E28="",,(K28/40*J28*1.08*T28)*U28)))</f>
        <v>0</v>
      </c>
      <c r="W28" s="94"/>
      <c r="X28" s="127">
        <f t="shared" si="0"/>
        <v>0</v>
      </c>
      <c r="Y28" s="86"/>
      <c r="Z28" s="65"/>
      <c r="AI28" s="55"/>
      <c r="AK28" s="83" t="s">
        <v>38</v>
      </c>
    </row>
    <row r="29" spans="2:37" ht="12.75" x14ac:dyDescent="0.2">
      <c r="B29" s="64"/>
      <c r="C29" s="86"/>
      <c r="D29" s="104"/>
      <c r="E29" s="105"/>
      <c r="F29" s="105"/>
      <c r="G29" s="106"/>
      <c r="H29" s="105"/>
      <c r="I29" s="93"/>
      <c r="J29" s="173">
        <f>IF(H29="",0,VLOOKUP(H29,tab!$A$47:$C$85,2,FALSE))*G29</f>
        <v>0</v>
      </c>
      <c r="K29" s="129">
        <f>IF(E29="",,tab!$B$2-F29)</f>
        <v>0</v>
      </c>
      <c r="L29" s="129">
        <f>IF(E29="",,E29+tab!$B$15)</f>
        <v>0</v>
      </c>
      <c r="M29" s="93"/>
      <c r="N29" s="129">
        <f t="shared" si="1"/>
        <v>0</v>
      </c>
      <c r="O29" s="130">
        <f>IF(E29="",,IF($K29&gt;=25,0,(VLOOKUP($K29,tab!$B$8:$C$13,2))))</f>
        <v>0</v>
      </c>
      <c r="P29" s="131">
        <f>IF(E29="",,IF($K29&gt;=25,0,(VLOOKUP($K29,tab!$B$8:$E$13,4))))</f>
        <v>0</v>
      </c>
      <c r="Q29" s="132">
        <f>IF((E29+tab!$B$4)&lt;N29,0,IF(E29="",,(K29/25*(J29*1.08*50%)*O29)*P29))</f>
        <v>0</v>
      </c>
      <c r="R29" s="93"/>
      <c r="S29" s="129">
        <f t="shared" si="2"/>
        <v>0</v>
      </c>
      <c r="T29" s="130">
        <f>IF(E29="",,IF($K29&gt;=40,0,(VLOOKUP($K29,tab!$B$8:$D$13,3))))</f>
        <v>0</v>
      </c>
      <c r="U29" s="131">
        <f>IF(E29="",,IF($K29&gt;=40,0,(VLOOKUP($K29,tab!$B$8:$F$13,5))))</f>
        <v>0</v>
      </c>
      <c r="V29" s="132">
        <f>IF((E29+tab!$B$4)&lt;S29,0,(IF(E29="",,(K29/40*J29*1.08*T29)*U29)))</f>
        <v>0</v>
      </c>
      <c r="W29" s="94"/>
      <c r="X29" s="127">
        <f t="shared" si="0"/>
        <v>0</v>
      </c>
      <c r="Y29" s="86"/>
      <c r="Z29" s="65"/>
      <c r="AI29" s="55"/>
      <c r="AK29" s="83" t="s">
        <v>39</v>
      </c>
    </row>
    <row r="30" spans="2:37" ht="12.75" x14ac:dyDescent="0.2">
      <c r="B30" s="64"/>
      <c r="C30" s="86"/>
      <c r="D30" s="104"/>
      <c r="E30" s="105"/>
      <c r="F30" s="105"/>
      <c r="G30" s="106"/>
      <c r="H30" s="105"/>
      <c r="I30" s="93"/>
      <c r="J30" s="173">
        <f>IF(H30="",0,VLOOKUP(H30,tab!$A$47:$C$85,2,FALSE))*G30</f>
        <v>0</v>
      </c>
      <c r="K30" s="129">
        <f>IF(E30="",,tab!$B$2-F30)</f>
        <v>0</v>
      </c>
      <c r="L30" s="129">
        <f>IF(E30="",,E30+tab!$B$15)</f>
        <v>0</v>
      </c>
      <c r="M30" s="93"/>
      <c r="N30" s="129">
        <f t="shared" si="1"/>
        <v>0</v>
      </c>
      <c r="O30" s="130">
        <f>IF(E30="",,IF($K30&gt;=25,0,(VLOOKUP($K30,tab!$B$8:$C$13,2))))</f>
        <v>0</v>
      </c>
      <c r="P30" s="131">
        <f>IF(E30="",,IF($K30&gt;=25,0,(VLOOKUP($K30,tab!$B$8:$E$13,4))))</f>
        <v>0</v>
      </c>
      <c r="Q30" s="132">
        <f>IF((E30+tab!$B$4)&lt;N30,0,IF(E30="",,(K30/25*(J30*1.08*50%)*O30)*P30))</f>
        <v>0</v>
      </c>
      <c r="R30" s="93"/>
      <c r="S30" s="129">
        <f t="shared" si="2"/>
        <v>0</v>
      </c>
      <c r="T30" s="130">
        <f>IF(E30="",,IF($K30&gt;=40,0,(VLOOKUP($K30,tab!$B$8:$D$13,3))))</f>
        <v>0</v>
      </c>
      <c r="U30" s="131">
        <f>IF(E30="",,IF($K30&gt;=40,0,(VLOOKUP($K30,tab!$B$8:$F$13,5))))</f>
        <v>0</v>
      </c>
      <c r="V30" s="132">
        <f>IF((E30+tab!$B$4)&lt;S30,0,(IF(E30="",,(K30/40*J30*1.08*T30)*U30)))</f>
        <v>0</v>
      </c>
      <c r="W30" s="94"/>
      <c r="X30" s="127">
        <f t="shared" si="0"/>
        <v>0</v>
      </c>
      <c r="Y30" s="86"/>
      <c r="Z30" s="65"/>
      <c r="AI30" s="55"/>
      <c r="AK30" s="83" t="s">
        <v>40</v>
      </c>
    </row>
    <row r="31" spans="2:37" ht="12.75" x14ac:dyDescent="0.2">
      <c r="B31" s="64"/>
      <c r="C31" s="86"/>
      <c r="D31" s="104"/>
      <c r="E31" s="105"/>
      <c r="F31" s="105"/>
      <c r="G31" s="106"/>
      <c r="H31" s="105"/>
      <c r="I31" s="93"/>
      <c r="J31" s="173">
        <f>IF(H31="",0,VLOOKUP(H31,tab!$A$47:$C$85,2,FALSE))*G31</f>
        <v>0</v>
      </c>
      <c r="K31" s="129">
        <f>IF(E31="",,tab!$B$2-F31)</f>
        <v>0</v>
      </c>
      <c r="L31" s="129">
        <f>IF(E31="",,E31+tab!$B$15)</f>
        <v>0</v>
      </c>
      <c r="M31" s="93"/>
      <c r="N31" s="129">
        <f t="shared" si="1"/>
        <v>0</v>
      </c>
      <c r="O31" s="130">
        <f>IF(E31="",,IF($K31&gt;=25,0,(VLOOKUP($K31,tab!$B$8:$C$13,2))))</f>
        <v>0</v>
      </c>
      <c r="P31" s="131">
        <f>IF(E31="",,IF($K31&gt;=25,0,(VLOOKUP($K31,tab!$B$8:$E$13,4))))</f>
        <v>0</v>
      </c>
      <c r="Q31" s="132">
        <f>IF((E31+tab!$B$4)&lt;N31,0,IF(E31="",,(K31/25*(J31*1.08*50%)*O31)*P31))</f>
        <v>0</v>
      </c>
      <c r="R31" s="93"/>
      <c r="S31" s="129">
        <f t="shared" si="2"/>
        <v>0</v>
      </c>
      <c r="T31" s="130">
        <f>IF(E31="",,IF($K31&gt;=40,0,(VLOOKUP($K31,tab!$B$8:$D$13,3))))</f>
        <v>0</v>
      </c>
      <c r="U31" s="131">
        <f>IF(E31="",,IF($K31&gt;=40,0,(VLOOKUP($K31,tab!$B$8:$F$13,5))))</f>
        <v>0</v>
      </c>
      <c r="V31" s="132">
        <f>IF((E31+tab!$B$4)&lt;S31,0,(IF(E31="",,(K31/40*J31*1.08*T31)*U31)))</f>
        <v>0</v>
      </c>
      <c r="W31" s="94"/>
      <c r="X31" s="127">
        <f t="shared" si="0"/>
        <v>0</v>
      </c>
      <c r="Y31" s="86"/>
      <c r="Z31" s="65"/>
      <c r="AI31" s="55"/>
      <c r="AK31" s="83" t="s">
        <v>41</v>
      </c>
    </row>
    <row r="32" spans="2:37" ht="12.75" x14ac:dyDescent="0.2">
      <c r="B32" s="64"/>
      <c r="C32" s="86"/>
      <c r="D32" s="104"/>
      <c r="E32" s="105"/>
      <c r="F32" s="105"/>
      <c r="G32" s="106"/>
      <c r="H32" s="105"/>
      <c r="I32" s="93"/>
      <c r="J32" s="173">
        <f>IF(H32="",0,VLOOKUP(H32,tab!$A$47:$C$85,2,FALSE))*G32</f>
        <v>0</v>
      </c>
      <c r="K32" s="129">
        <f>IF(E32="",,tab!$B$2-F32)</f>
        <v>0</v>
      </c>
      <c r="L32" s="129">
        <f>IF(E32="",,E32+tab!$B$15)</f>
        <v>0</v>
      </c>
      <c r="M32" s="93"/>
      <c r="N32" s="129">
        <f t="shared" si="1"/>
        <v>0</v>
      </c>
      <c r="O32" s="130">
        <f>IF(E32="",,IF($K32&gt;=25,0,(VLOOKUP($K32,tab!$B$8:$C$13,2))))</f>
        <v>0</v>
      </c>
      <c r="P32" s="131">
        <f>IF(E32="",,IF($K32&gt;=25,0,(VLOOKUP($K32,tab!$B$8:$E$13,4))))</f>
        <v>0</v>
      </c>
      <c r="Q32" s="132">
        <f>IF((E32+tab!$B$4)&lt;N32,0,IF(E32="",,(K32/25*(J32*1.08*50%)*O32)*P32))</f>
        <v>0</v>
      </c>
      <c r="R32" s="93"/>
      <c r="S32" s="129">
        <f t="shared" si="2"/>
        <v>0</v>
      </c>
      <c r="T32" s="130">
        <f>IF(E32="",,IF($K32&gt;=40,0,(VLOOKUP($K32,tab!$B$8:$D$13,3))))</f>
        <v>0</v>
      </c>
      <c r="U32" s="131">
        <f>IF(E32="",,IF($K32&gt;=40,0,(VLOOKUP($K32,tab!$B$8:$F$13,5))))</f>
        <v>0</v>
      </c>
      <c r="V32" s="132">
        <f>IF((E32+tab!$B$4)&lt;S32,0,(IF(E32="",,(K32/40*J32*1.08*T32)*U32)))</f>
        <v>0</v>
      </c>
      <c r="W32" s="94"/>
      <c r="X32" s="127">
        <f t="shared" si="0"/>
        <v>0</v>
      </c>
      <c r="Y32" s="86"/>
      <c r="Z32" s="65"/>
      <c r="AI32" s="55"/>
      <c r="AK32" s="82">
        <v>1</v>
      </c>
    </row>
    <row r="33" spans="2:37" ht="12.75" x14ac:dyDescent="0.2">
      <c r="B33" s="64"/>
      <c r="C33" s="86"/>
      <c r="D33" s="104"/>
      <c r="E33" s="105"/>
      <c r="F33" s="105"/>
      <c r="G33" s="106"/>
      <c r="H33" s="105"/>
      <c r="I33" s="93"/>
      <c r="J33" s="173">
        <f>IF(H33="",0,VLOOKUP(H33,tab!$A$47:$C$85,2,FALSE))*G33</f>
        <v>0</v>
      </c>
      <c r="K33" s="129">
        <f>IF(E33="",,tab!$B$2-F33)</f>
        <v>0</v>
      </c>
      <c r="L33" s="129">
        <f>IF(E33="",,E33+tab!$B$15)</f>
        <v>0</v>
      </c>
      <c r="M33" s="93"/>
      <c r="N33" s="129">
        <f t="shared" si="1"/>
        <v>0</v>
      </c>
      <c r="O33" s="130">
        <f>IF(E33="",,IF($K33&gt;=25,0,(VLOOKUP($K33,tab!$B$8:$C$13,2))))</f>
        <v>0</v>
      </c>
      <c r="P33" s="131">
        <f>IF(E33="",,IF($K33&gt;=25,0,(VLOOKUP($K33,tab!$B$8:$E$13,4))))</f>
        <v>0</v>
      </c>
      <c r="Q33" s="132">
        <f>IF((E33+tab!$B$4)&lt;N33,0,IF(E33="",,(K33/25*(J33*1.08*50%)*O33)*P33))</f>
        <v>0</v>
      </c>
      <c r="R33" s="93"/>
      <c r="S33" s="129">
        <f t="shared" si="2"/>
        <v>0</v>
      </c>
      <c r="T33" s="130">
        <f>IF(E33="",,IF($K33&gt;=40,0,(VLOOKUP($K33,tab!$B$8:$D$13,3))))</f>
        <v>0</v>
      </c>
      <c r="U33" s="131">
        <f>IF(E33="",,IF($K33&gt;=40,0,(VLOOKUP($K33,tab!$B$8:$F$13,5))))</f>
        <v>0</v>
      </c>
      <c r="V33" s="132">
        <f>IF((E33+tab!$B$4)&lt;S33,0,(IF(E33="",,(K33/40*J33*1.08*T33)*U33)))</f>
        <v>0</v>
      </c>
      <c r="W33" s="94"/>
      <c r="X33" s="127">
        <f t="shared" si="0"/>
        <v>0</v>
      </c>
      <c r="Y33" s="86"/>
      <c r="Z33" s="65"/>
      <c r="AI33" s="55"/>
      <c r="AK33" s="82">
        <v>2</v>
      </c>
    </row>
    <row r="34" spans="2:37" ht="12.75" x14ac:dyDescent="0.2">
      <c r="B34" s="64"/>
      <c r="C34" s="86"/>
      <c r="D34" s="104"/>
      <c r="E34" s="105"/>
      <c r="F34" s="105"/>
      <c r="G34" s="106"/>
      <c r="H34" s="105"/>
      <c r="I34" s="93"/>
      <c r="J34" s="173">
        <f>IF(H34="",0,VLOOKUP(H34,tab!$A$47:$C$85,2,FALSE))*G34</f>
        <v>0</v>
      </c>
      <c r="K34" s="129">
        <f>IF(E34="",,tab!$B$2-F34)</f>
        <v>0</v>
      </c>
      <c r="L34" s="129">
        <f>IF(E34="",,E34+tab!$B$15)</f>
        <v>0</v>
      </c>
      <c r="M34" s="93"/>
      <c r="N34" s="129">
        <f t="shared" si="1"/>
        <v>0</v>
      </c>
      <c r="O34" s="130">
        <f>IF(E34="",,IF($K34&gt;=25,0,(VLOOKUP($K34,tab!$B$8:$C$13,2))))</f>
        <v>0</v>
      </c>
      <c r="P34" s="131">
        <f>IF(E34="",,IF($K34&gt;=25,0,(VLOOKUP($K34,tab!$B$8:$E$13,4))))</f>
        <v>0</v>
      </c>
      <c r="Q34" s="132">
        <f>IF((E34+tab!$B$4)&lt;N34,0,IF(E34="",,(K34/25*(J34*1.08*50%)*O34)*P34))</f>
        <v>0</v>
      </c>
      <c r="R34" s="93"/>
      <c r="S34" s="129">
        <f t="shared" si="2"/>
        <v>0</v>
      </c>
      <c r="T34" s="130">
        <f>IF(E34="",,IF($K34&gt;=40,0,(VLOOKUP($K34,tab!$B$8:$D$13,3))))</f>
        <v>0</v>
      </c>
      <c r="U34" s="131">
        <f>IF(E34="",,IF($K34&gt;=40,0,(VLOOKUP($K34,tab!$B$8:$F$13,5))))</f>
        <v>0</v>
      </c>
      <c r="V34" s="132">
        <f>IF((E34+tab!$B$4)&lt;S34,0,(IF(E34="",,(K34/40*J34*1.08*T34)*U34)))</f>
        <v>0</v>
      </c>
      <c r="W34" s="94"/>
      <c r="X34" s="127">
        <f t="shared" si="0"/>
        <v>0</v>
      </c>
      <c r="Y34" s="86"/>
      <c r="Z34" s="65"/>
      <c r="AI34" s="55"/>
      <c r="AK34" s="82">
        <v>3</v>
      </c>
    </row>
    <row r="35" spans="2:37" ht="12.75" x14ac:dyDescent="0.2">
      <c r="B35" s="64"/>
      <c r="C35" s="86"/>
      <c r="D35" s="104"/>
      <c r="E35" s="105"/>
      <c r="F35" s="105"/>
      <c r="G35" s="106"/>
      <c r="H35" s="105"/>
      <c r="I35" s="93"/>
      <c r="J35" s="173">
        <f>IF(H35="",0,VLOOKUP(H35,tab!$A$47:$C$85,2,FALSE))*G35</f>
        <v>0</v>
      </c>
      <c r="K35" s="129">
        <f>IF(E35="",,tab!$B$2-F35)</f>
        <v>0</v>
      </c>
      <c r="L35" s="129">
        <f>IF(E35="",,E35+tab!$B$15)</f>
        <v>0</v>
      </c>
      <c r="M35" s="93"/>
      <c r="N35" s="129">
        <f t="shared" si="1"/>
        <v>0</v>
      </c>
      <c r="O35" s="130">
        <f>IF(E35="",,IF($K35&gt;=25,0,(VLOOKUP($K35,tab!$B$8:$C$13,2))))</f>
        <v>0</v>
      </c>
      <c r="P35" s="131">
        <f>IF(E35="",,IF($K35&gt;=25,0,(VLOOKUP($K35,tab!$B$8:$E$13,4))))</f>
        <v>0</v>
      </c>
      <c r="Q35" s="132">
        <f>IF((E35+tab!$B$4)&lt;N35,0,IF(E35="",,(K35/25*(J35*1.08*50%)*O35)*P35))</f>
        <v>0</v>
      </c>
      <c r="R35" s="93"/>
      <c r="S35" s="129">
        <f t="shared" si="2"/>
        <v>0</v>
      </c>
      <c r="T35" s="130">
        <f>IF(E35="",,IF($K35&gt;=40,0,(VLOOKUP($K35,tab!$B$8:$D$13,3))))</f>
        <v>0</v>
      </c>
      <c r="U35" s="131">
        <f>IF(E35="",,IF($K35&gt;=40,0,(VLOOKUP($K35,tab!$B$8:$F$13,5))))</f>
        <v>0</v>
      </c>
      <c r="V35" s="132">
        <f>IF((E35+tab!$B$4)&lt;S35,0,(IF(E35="",,(K35/40*J35*1.08*T35)*U35)))</f>
        <v>0</v>
      </c>
      <c r="W35" s="94"/>
      <c r="X35" s="127">
        <f t="shared" si="0"/>
        <v>0</v>
      </c>
      <c r="Y35" s="86"/>
      <c r="Z35" s="65"/>
      <c r="AI35" s="55"/>
      <c r="AK35" s="82">
        <v>4</v>
      </c>
    </row>
    <row r="36" spans="2:37" ht="12.75" x14ac:dyDescent="0.2">
      <c r="B36" s="64"/>
      <c r="C36" s="86"/>
      <c r="D36" s="104"/>
      <c r="E36" s="105"/>
      <c r="F36" s="105"/>
      <c r="G36" s="106"/>
      <c r="H36" s="105"/>
      <c r="I36" s="93"/>
      <c r="J36" s="173">
        <f>IF(H36="",0,VLOOKUP(H36,tab!$A$47:$C$85,2,FALSE))*G36</f>
        <v>0</v>
      </c>
      <c r="K36" s="129">
        <f>IF(E36="",,tab!$B$2-F36)</f>
        <v>0</v>
      </c>
      <c r="L36" s="129">
        <f>IF(E36="",,E36+tab!$B$15)</f>
        <v>0</v>
      </c>
      <c r="M36" s="93"/>
      <c r="N36" s="129">
        <f t="shared" si="1"/>
        <v>0</v>
      </c>
      <c r="O36" s="130">
        <f>IF(E36="",,IF($K36&gt;=25,0,(VLOOKUP($K36,tab!$B$8:$C$13,2))))</f>
        <v>0</v>
      </c>
      <c r="P36" s="131">
        <f>IF(E36="",,IF($K36&gt;=25,0,(VLOOKUP($K36,tab!$B$8:$E$13,4))))</f>
        <v>0</v>
      </c>
      <c r="Q36" s="132">
        <f>IF((E36+tab!$B$4)&lt;N36,0,IF(E36="",,(K36/25*(J36*1.08*50%)*O36)*P36))</f>
        <v>0</v>
      </c>
      <c r="R36" s="93"/>
      <c r="S36" s="129">
        <f t="shared" si="2"/>
        <v>0</v>
      </c>
      <c r="T36" s="130">
        <f>IF(E36="",,IF($K36&gt;=40,0,(VLOOKUP($K36,tab!$B$8:$D$13,3))))</f>
        <v>0</v>
      </c>
      <c r="U36" s="131">
        <f>IF(E36="",,IF($K36&gt;=40,0,(VLOOKUP($K36,tab!$B$8:$F$13,5))))</f>
        <v>0</v>
      </c>
      <c r="V36" s="132">
        <f>IF((E36+tab!$B$4)&lt;S36,0,(IF(E36="",,(K36/40*J36*1.08*T36)*U36)))</f>
        <v>0</v>
      </c>
      <c r="W36" s="94"/>
      <c r="X36" s="127">
        <f t="shared" si="0"/>
        <v>0</v>
      </c>
      <c r="Y36" s="86"/>
      <c r="Z36" s="65"/>
      <c r="AI36" s="55"/>
      <c r="AK36" s="82">
        <v>5</v>
      </c>
    </row>
    <row r="37" spans="2:37" ht="12.75" x14ac:dyDescent="0.2">
      <c r="B37" s="64"/>
      <c r="C37" s="86"/>
      <c r="D37" s="104"/>
      <c r="E37" s="105"/>
      <c r="F37" s="105"/>
      <c r="G37" s="106"/>
      <c r="H37" s="105"/>
      <c r="I37" s="93"/>
      <c r="J37" s="173">
        <f>IF(H37="",0,VLOOKUP(H37,tab!$A$47:$C$85,2,FALSE))*G37</f>
        <v>0</v>
      </c>
      <c r="K37" s="129">
        <f>IF(E37="",,tab!$B$2-F37)</f>
        <v>0</v>
      </c>
      <c r="L37" s="129">
        <f>IF(E37="",,E37+tab!$B$15)</f>
        <v>0</v>
      </c>
      <c r="M37" s="93"/>
      <c r="N37" s="129">
        <f t="shared" si="1"/>
        <v>0</v>
      </c>
      <c r="O37" s="130">
        <f>IF(E37="",,IF($K37&gt;=25,0,(VLOOKUP($K37,tab!$B$8:$C$13,2))))</f>
        <v>0</v>
      </c>
      <c r="P37" s="131">
        <f>IF(E37="",,IF($K37&gt;=25,0,(VLOOKUP($K37,tab!$B$8:$E$13,4))))</f>
        <v>0</v>
      </c>
      <c r="Q37" s="132">
        <f>IF((E37+tab!$B$4)&lt;N37,0,IF(E37="",,(K37/25*(J37*1.08*50%)*O37)*P37))</f>
        <v>0</v>
      </c>
      <c r="R37" s="93"/>
      <c r="S37" s="129">
        <f t="shared" si="2"/>
        <v>0</v>
      </c>
      <c r="T37" s="130">
        <f>IF(E37="",,IF($K37&gt;=40,0,(VLOOKUP($K37,tab!$B$8:$D$13,3))))</f>
        <v>0</v>
      </c>
      <c r="U37" s="131">
        <f>IF(E37="",,IF($K37&gt;=40,0,(VLOOKUP($K37,tab!$B$8:$F$13,5))))</f>
        <v>0</v>
      </c>
      <c r="V37" s="132">
        <f>IF((E37+tab!$B$4)&lt;S37,0,(IF(E37="",,(K37/40*J37*1.08*T37)*U37)))</f>
        <v>0</v>
      </c>
      <c r="W37" s="94"/>
      <c r="X37" s="127">
        <f t="shared" si="0"/>
        <v>0</v>
      </c>
      <c r="Y37" s="86"/>
      <c r="Z37" s="65"/>
      <c r="AI37" s="55"/>
      <c r="AK37" s="82">
        <v>6</v>
      </c>
    </row>
    <row r="38" spans="2:37" ht="12.75" x14ac:dyDescent="0.2">
      <c r="B38" s="64"/>
      <c r="C38" s="86"/>
      <c r="D38" s="104"/>
      <c r="E38" s="105"/>
      <c r="F38" s="105"/>
      <c r="G38" s="106"/>
      <c r="H38" s="105"/>
      <c r="I38" s="93"/>
      <c r="J38" s="173">
        <f>IF(H38="",0,VLOOKUP(H38,tab!$A$47:$C$85,2,FALSE))*G38</f>
        <v>0</v>
      </c>
      <c r="K38" s="129">
        <f>IF(E38="",,tab!$B$2-F38)</f>
        <v>0</v>
      </c>
      <c r="L38" s="129">
        <f>IF(E38="",,E38+tab!$B$15)</f>
        <v>0</v>
      </c>
      <c r="M38" s="93"/>
      <c r="N38" s="129">
        <f t="shared" si="1"/>
        <v>0</v>
      </c>
      <c r="O38" s="130">
        <f>IF(E38="",,IF($K38&gt;=25,0,(VLOOKUP($K38,tab!$B$8:$C$13,2))))</f>
        <v>0</v>
      </c>
      <c r="P38" s="131">
        <f>IF(E38="",,IF($K38&gt;=25,0,(VLOOKUP($K38,tab!$B$8:$E$13,4))))</f>
        <v>0</v>
      </c>
      <c r="Q38" s="132">
        <f>IF((E38+tab!$B$4)&lt;N38,0,IF(E38="",,(K38/25*(J38*1.08*50%)*O38)*P38))</f>
        <v>0</v>
      </c>
      <c r="R38" s="93"/>
      <c r="S38" s="129">
        <f t="shared" si="2"/>
        <v>0</v>
      </c>
      <c r="T38" s="130">
        <f>IF(E38="",,IF($K38&gt;=40,0,(VLOOKUP($K38,tab!$B$8:$D$13,3))))</f>
        <v>0</v>
      </c>
      <c r="U38" s="131">
        <f>IF(E38="",,IF($K38&gt;=40,0,(VLOOKUP($K38,tab!$B$8:$F$13,5))))</f>
        <v>0</v>
      </c>
      <c r="V38" s="132">
        <f>IF((E38+tab!$B$4)&lt;S38,0,(IF(E38="",,(K38/40*J38*1.08*T38)*U38)))</f>
        <v>0</v>
      </c>
      <c r="W38" s="94"/>
      <c r="X38" s="127">
        <f t="shared" si="0"/>
        <v>0</v>
      </c>
      <c r="Y38" s="86"/>
      <c r="Z38" s="65"/>
      <c r="AI38" s="55"/>
      <c r="AK38" s="82">
        <v>7</v>
      </c>
    </row>
    <row r="39" spans="2:37" ht="12.75" x14ac:dyDescent="0.2">
      <c r="B39" s="64"/>
      <c r="C39" s="86"/>
      <c r="D39" s="104"/>
      <c r="E39" s="105"/>
      <c r="F39" s="105"/>
      <c r="G39" s="106"/>
      <c r="H39" s="105"/>
      <c r="I39" s="93"/>
      <c r="J39" s="173">
        <f>IF(H39="",0,VLOOKUP(H39,tab!$A$47:$C$85,2,FALSE))*G39</f>
        <v>0</v>
      </c>
      <c r="K39" s="129">
        <f>IF(E39="",,tab!$B$2-F39)</f>
        <v>0</v>
      </c>
      <c r="L39" s="129">
        <f>IF(E39="",,E39+tab!$B$15)</f>
        <v>0</v>
      </c>
      <c r="M39" s="93"/>
      <c r="N39" s="129">
        <f t="shared" si="1"/>
        <v>0</v>
      </c>
      <c r="O39" s="130">
        <f>IF(E39="",,IF($K39&gt;=25,0,(VLOOKUP($K39,tab!$B$8:$C$13,2))))</f>
        <v>0</v>
      </c>
      <c r="P39" s="131">
        <f>IF(E39="",,IF($K39&gt;=25,0,(VLOOKUP($K39,tab!$B$8:$E$13,4))))</f>
        <v>0</v>
      </c>
      <c r="Q39" s="132">
        <f>IF((E39+tab!$B$4)&lt;N39,0,IF(E39="",,(K39/25*(J39*1.08*50%)*O39)*P39))</f>
        <v>0</v>
      </c>
      <c r="R39" s="93"/>
      <c r="S39" s="129">
        <f t="shared" si="2"/>
        <v>0</v>
      </c>
      <c r="T39" s="130">
        <f>IF(E39="",,IF($K39&gt;=40,0,(VLOOKUP($K39,tab!$B$8:$D$13,3))))</f>
        <v>0</v>
      </c>
      <c r="U39" s="131">
        <f>IF(E39="",,IF($K39&gt;=40,0,(VLOOKUP($K39,tab!$B$8:$F$13,5))))</f>
        <v>0</v>
      </c>
      <c r="V39" s="132">
        <f>IF((E39+tab!$B$4)&lt;S39,0,(IF(E39="",,(K39/40*J39*1.08*T39)*U39)))</f>
        <v>0</v>
      </c>
      <c r="W39" s="94"/>
      <c r="X39" s="127">
        <f t="shared" si="0"/>
        <v>0</v>
      </c>
      <c r="Y39" s="86"/>
      <c r="Z39" s="65"/>
      <c r="AI39" s="55"/>
      <c r="AK39" s="82">
        <v>8</v>
      </c>
    </row>
    <row r="40" spans="2:37" ht="12.75" x14ac:dyDescent="0.2">
      <c r="B40" s="64"/>
      <c r="C40" s="86"/>
      <c r="D40" s="104"/>
      <c r="E40" s="105"/>
      <c r="F40" s="105"/>
      <c r="G40" s="106"/>
      <c r="H40" s="105"/>
      <c r="I40" s="93"/>
      <c r="J40" s="173">
        <f>IF(H40="",0,VLOOKUP(H40,tab!$A$47:$C$85,2,FALSE))*G40</f>
        <v>0</v>
      </c>
      <c r="K40" s="129">
        <f>IF(E40="",,tab!$B$2-F40)</f>
        <v>0</v>
      </c>
      <c r="L40" s="129">
        <f>IF(E40="",,E40+tab!$B$15)</f>
        <v>0</v>
      </c>
      <c r="M40" s="93"/>
      <c r="N40" s="129">
        <f t="shared" si="1"/>
        <v>0</v>
      </c>
      <c r="O40" s="130">
        <f>IF(E40="",,IF($K40&gt;=25,0,(VLOOKUP($K40,tab!$B$8:$C$13,2))))</f>
        <v>0</v>
      </c>
      <c r="P40" s="131">
        <f>IF(E40="",,IF($K40&gt;=25,0,(VLOOKUP($K40,tab!$B$8:$E$13,4))))</f>
        <v>0</v>
      </c>
      <c r="Q40" s="132">
        <f>IF((E40+tab!$B$4)&lt;N40,0,IF(E40="",,(K40/25*(J40*1.08*50%)*O40)*P40))</f>
        <v>0</v>
      </c>
      <c r="R40" s="93"/>
      <c r="S40" s="129">
        <f t="shared" si="2"/>
        <v>0</v>
      </c>
      <c r="T40" s="130">
        <f>IF(E40="",,IF($K40&gt;=40,0,(VLOOKUP($K40,tab!$B$8:$D$13,3))))</f>
        <v>0</v>
      </c>
      <c r="U40" s="131">
        <f>IF(E40="",,IF($K40&gt;=40,0,(VLOOKUP($K40,tab!$B$8:$F$13,5))))</f>
        <v>0</v>
      </c>
      <c r="V40" s="132">
        <f>IF((E40+tab!$B$4)&lt;S40,0,(IF(E40="",,(K40/40*J40*1.08*T40)*U40)))</f>
        <v>0</v>
      </c>
      <c r="W40" s="94"/>
      <c r="X40" s="127">
        <f t="shared" si="0"/>
        <v>0</v>
      </c>
      <c r="Y40" s="86"/>
      <c r="Z40" s="65"/>
      <c r="AI40" s="55"/>
      <c r="AK40" s="82">
        <v>9</v>
      </c>
    </row>
    <row r="41" spans="2:37" ht="12.75" x14ac:dyDescent="0.2">
      <c r="B41" s="64"/>
      <c r="C41" s="86"/>
      <c r="D41" s="104"/>
      <c r="E41" s="105"/>
      <c r="F41" s="105"/>
      <c r="G41" s="106"/>
      <c r="H41" s="105"/>
      <c r="I41" s="93"/>
      <c r="J41" s="173">
        <f>IF(H41="",0,VLOOKUP(H41,tab!$A$47:$C$85,2,FALSE))*G41</f>
        <v>0</v>
      </c>
      <c r="K41" s="129">
        <f>IF(E41="",,tab!$B$2-F41)</f>
        <v>0</v>
      </c>
      <c r="L41" s="129">
        <f>IF(E41="",,E41+tab!$B$15)</f>
        <v>0</v>
      </c>
      <c r="M41" s="93"/>
      <c r="N41" s="129">
        <f t="shared" si="1"/>
        <v>0</v>
      </c>
      <c r="O41" s="130">
        <f>IF(E41="",,IF($K41&gt;=25,0,(VLOOKUP($K41,tab!$B$8:$C$13,2))))</f>
        <v>0</v>
      </c>
      <c r="P41" s="131">
        <f>IF(E41="",,IF($K41&gt;=25,0,(VLOOKUP($K41,tab!$B$8:$E$13,4))))</f>
        <v>0</v>
      </c>
      <c r="Q41" s="132">
        <f>IF((E41+tab!$B$4)&lt;N41,0,IF(E41="",,(K41/25*(J41*1.08*50%)*O41)*P41))</f>
        <v>0</v>
      </c>
      <c r="R41" s="93"/>
      <c r="S41" s="129">
        <f t="shared" si="2"/>
        <v>0</v>
      </c>
      <c r="T41" s="130">
        <f>IF(E41="",,IF($K41&gt;=40,0,(VLOOKUP($K41,tab!$B$8:$D$13,3))))</f>
        <v>0</v>
      </c>
      <c r="U41" s="131">
        <f>IF(E41="",,IF($K41&gt;=40,0,(VLOOKUP($K41,tab!$B$8:$F$13,5))))</f>
        <v>0</v>
      </c>
      <c r="V41" s="132">
        <f>IF((E41+tab!$B$4)&lt;S41,0,(IF(E41="",,(K41/40*J41*1.08*T41)*U41)))</f>
        <v>0</v>
      </c>
      <c r="W41" s="94"/>
      <c r="X41" s="127">
        <f t="shared" si="0"/>
        <v>0</v>
      </c>
      <c r="Y41" s="86"/>
      <c r="Z41" s="65"/>
      <c r="AI41" s="55"/>
      <c r="AK41" s="82">
        <v>10</v>
      </c>
    </row>
    <row r="42" spans="2:37" ht="12.75" x14ac:dyDescent="0.2">
      <c r="B42" s="64"/>
      <c r="C42" s="86"/>
      <c r="D42" s="104"/>
      <c r="E42" s="105"/>
      <c r="F42" s="105"/>
      <c r="G42" s="106"/>
      <c r="H42" s="105"/>
      <c r="I42" s="93"/>
      <c r="J42" s="173">
        <f>IF(H42="",0,VLOOKUP(H42,tab!$A$47:$C$85,2,FALSE))*G42</f>
        <v>0</v>
      </c>
      <c r="K42" s="129">
        <f>IF(E42="",,tab!$B$2-F42)</f>
        <v>0</v>
      </c>
      <c r="L42" s="129">
        <f>IF(E42="",,E42+tab!$B$15)</f>
        <v>0</v>
      </c>
      <c r="M42" s="93"/>
      <c r="N42" s="129">
        <f t="shared" si="1"/>
        <v>0</v>
      </c>
      <c r="O42" s="130">
        <f>IF(E42="",,IF($K42&gt;=25,0,(VLOOKUP($K42,tab!$B$8:$C$13,2))))</f>
        <v>0</v>
      </c>
      <c r="P42" s="131">
        <f>IF(E42="",,IF($K42&gt;=25,0,(VLOOKUP($K42,tab!$B$8:$E$13,4))))</f>
        <v>0</v>
      </c>
      <c r="Q42" s="132">
        <f>IF((E42+tab!$B$4)&lt;N42,0,IF(E42="",,(K42/25*(J42*1.08*50%)*O42)*P42))</f>
        <v>0</v>
      </c>
      <c r="R42" s="93"/>
      <c r="S42" s="129">
        <f t="shared" si="2"/>
        <v>0</v>
      </c>
      <c r="T42" s="130">
        <f>IF(E42="",,IF($K42&gt;=40,0,(VLOOKUP($K42,tab!$B$8:$D$13,3))))</f>
        <v>0</v>
      </c>
      <c r="U42" s="131">
        <f>IF(E42="",,IF($K42&gt;=40,0,(VLOOKUP($K42,tab!$B$8:$F$13,5))))</f>
        <v>0</v>
      </c>
      <c r="V42" s="132">
        <f>IF((E42+tab!$B$4)&lt;S42,0,(IF(E42="",,(K42/40*J42*1.08*T42)*U42)))</f>
        <v>0</v>
      </c>
      <c r="W42" s="94"/>
      <c r="X42" s="127">
        <f t="shared" si="0"/>
        <v>0</v>
      </c>
      <c r="Y42" s="86"/>
      <c r="Z42" s="65"/>
      <c r="AI42" s="55"/>
      <c r="AK42" s="82">
        <v>11</v>
      </c>
    </row>
    <row r="43" spans="2:37" ht="12.75" x14ac:dyDescent="0.2">
      <c r="B43" s="64"/>
      <c r="C43" s="86"/>
      <c r="D43" s="104"/>
      <c r="E43" s="105"/>
      <c r="F43" s="105"/>
      <c r="G43" s="106"/>
      <c r="H43" s="105"/>
      <c r="I43" s="93"/>
      <c r="J43" s="173">
        <f>IF(H43="",0,VLOOKUP(H43,tab!$A$47:$C$85,2,FALSE))*G43</f>
        <v>0</v>
      </c>
      <c r="K43" s="129">
        <f>IF(E43="",,tab!$B$2-F43)</f>
        <v>0</v>
      </c>
      <c r="L43" s="129">
        <f>IF(E43="",,E43+tab!$B$15)</f>
        <v>0</v>
      </c>
      <c r="M43" s="93"/>
      <c r="N43" s="129">
        <f t="shared" si="1"/>
        <v>0</v>
      </c>
      <c r="O43" s="130">
        <f>IF(E43="",,IF($K43&gt;=25,0,(VLOOKUP($K43,tab!$B$8:$C$13,2))))</f>
        <v>0</v>
      </c>
      <c r="P43" s="131">
        <f>IF(E43="",,IF($K43&gt;=25,0,(VLOOKUP($K43,tab!$B$8:$E$13,4))))</f>
        <v>0</v>
      </c>
      <c r="Q43" s="132">
        <f>IF((E43+tab!$B$4)&lt;N43,0,IF(E43="",,(K43/25*(J43*1.08*50%)*O43)*P43))</f>
        <v>0</v>
      </c>
      <c r="R43" s="93"/>
      <c r="S43" s="129">
        <f t="shared" si="2"/>
        <v>0</v>
      </c>
      <c r="T43" s="130">
        <f>IF(E43="",,IF($K43&gt;=40,0,(VLOOKUP($K43,tab!$B$8:$D$13,3))))</f>
        <v>0</v>
      </c>
      <c r="U43" s="131">
        <f>IF(E43="",,IF($K43&gt;=40,0,(VLOOKUP($K43,tab!$B$8:$F$13,5))))</f>
        <v>0</v>
      </c>
      <c r="V43" s="132">
        <f>IF((E43+tab!$B$4)&lt;S43,0,(IF(E43="",,(K43/40*J43*1.08*T43)*U43)))</f>
        <v>0</v>
      </c>
      <c r="W43" s="94"/>
      <c r="X43" s="127">
        <f t="shared" si="0"/>
        <v>0</v>
      </c>
      <c r="Y43" s="86"/>
      <c r="Z43" s="65"/>
      <c r="AI43" s="55"/>
      <c r="AK43" s="82">
        <v>12</v>
      </c>
    </row>
    <row r="44" spans="2:37" ht="12.75" x14ac:dyDescent="0.2">
      <c r="B44" s="64"/>
      <c r="C44" s="86"/>
      <c r="D44" s="104"/>
      <c r="E44" s="105"/>
      <c r="F44" s="105"/>
      <c r="G44" s="106"/>
      <c r="H44" s="105"/>
      <c r="I44" s="93"/>
      <c r="J44" s="173">
        <f>IF(H44="",0,VLOOKUP(H44,tab!$A$47:$C$85,2,FALSE))*G44</f>
        <v>0</v>
      </c>
      <c r="K44" s="129">
        <f>IF(E44="",,tab!$B$2-F44)</f>
        <v>0</v>
      </c>
      <c r="L44" s="129">
        <f>IF(E44="",,E44+tab!$B$15)</f>
        <v>0</v>
      </c>
      <c r="M44" s="93"/>
      <c r="N44" s="129">
        <f t="shared" si="1"/>
        <v>0</v>
      </c>
      <c r="O44" s="130">
        <f>IF(E44="",,IF($K44&gt;=25,0,(VLOOKUP($K44,tab!$B$8:$C$13,2))))</f>
        <v>0</v>
      </c>
      <c r="P44" s="131">
        <f>IF(E44="",,IF($K44&gt;=25,0,(VLOOKUP($K44,tab!$B$8:$E$13,4))))</f>
        <v>0</v>
      </c>
      <c r="Q44" s="132">
        <f>IF((E44+tab!$B$4)&lt;N44,0,IF(E44="",,(K44/25*(J44*1.08*50%)*O44)*P44))</f>
        <v>0</v>
      </c>
      <c r="R44" s="93"/>
      <c r="S44" s="129">
        <f t="shared" si="2"/>
        <v>0</v>
      </c>
      <c r="T44" s="130">
        <f>IF(E44="",,IF($K44&gt;=40,0,(VLOOKUP($K44,tab!$B$8:$D$13,3))))</f>
        <v>0</v>
      </c>
      <c r="U44" s="131">
        <f>IF(E44="",,IF($K44&gt;=40,0,(VLOOKUP($K44,tab!$B$8:$F$13,5))))</f>
        <v>0</v>
      </c>
      <c r="V44" s="132">
        <f>IF((E44+tab!$B$4)&lt;S44,0,(IF(E44="",,(K44/40*J44*1.08*T44)*U44)))</f>
        <v>0</v>
      </c>
      <c r="W44" s="94"/>
      <c r="X44" s="127">
        <f t="shared" si="0"/>
        <v>0</v>
      </c>
      <c r="Y44" s="86"/>
      <c r="Z44" s="65"/>
      <c r="AI44" s="55"/>
      <c r="AK44" s="82">
        <v>13</v>
      </c>
    </row>
    <row r="45" spans="2:37" ht="12.75" x14ac:dyDescent="0.2">
      <c r="B45" s="64"/>
      <c r="C45" s="86"/>
      <c r="D45" s="104"/>
      <c r="E45" s="105"/>
      <c r="F45" s="105"/>
      <c r="G45" s="106"/>
      <c r="H45" s="105"/>
      <c r="I45" s="93"/>
      <c r="J45" s="173">
        <f>IF(H45="",0,VLOOKUP(H45,tab!$A$47:$C$85,2,FALSE))*G45</f>
        <v>0</v>
      </c>
      <c r="K45" s="129">
        <f>IF(E45="",,tab!$B$2-F45)</f>
        <v>0</v>
      </c>
      <c r="L45" s="129">
        <f>IF(E45="",,E45+tab!$B$15)</f>
        <v>0</v>
      </c>
      <c r="M45" s="93"/>
      <c r="N45" s="129">
        <f t="shared" si="1"/>
        <v>0</v>
      </c>
      <c r="O45" s="130">
        <f>IF(E45="",,IF($K45&gt;=25,0,(VLOOKUP($K45,tab!$B$8:$C$13,2))))</f>
        <v>0</v>
      </c>
      <c r="P45" s="131">
        <f>IF(E45="",,IF($K45&gt;=25,0,(VLOOKUP($K45,tab!$B$8:$E$13,4))))</f>
        <v>0</v>
      </c>
      <c r="Q45" s="132">
        <f>IF((E45+tab!$B$4)&lt;N45,0,IF(E45="",,(K45/25*(J45*1.08*50%)*O45)*P45))</f>
        <v>0</v>
      </c>
      <c r="R45" s="93"/>
      <c r="S45" s="129">
        <f t="shared" si="2"/>
        <v>0</v>
      </c>
      <c r="T45" s="130">
        <f>IF(E45="",,IF($K45&gt;=40,0,(VLOOKUP($K45,tab!$B$8:$D$13,3))))</f>
        <v>0</v>
      </c>
      <c r="U45" s="131">
        <f>IF(E45="",,IF($K45&gt;=40,0,(VLOOKUP($K45,tab!$B$8:$F$13,5))))</f>
        <v>0</v>
      </c>
      <c r="V45" s="132">
        <f>IF((E45+tab!$B$4)&lt;S45,0,(IF(E45="",,(K45/40*J45*1.08*T45)*U45)))</f>
        <v>0</v>
      </c>
      <c r="W45" s="94"/>
      <c r="X45" s="127">
        <f t="shared" si="0"/>
        <v>0</v>
      </c>
      <c r="Y45" s="86"/>
      <c r="Z45" s="65"/>
      <c r="AI45" s="56"/>
      <c r="AK45" s="82">
        <v>14</v>
      </c>
    </row>
    <row r="46" spans="2:37" ht="12.75" x14ac:dyDescent="0.2">
      <c r="B46" s="64"/>
      <c r="C46" s="86"/>
      <c r="D46" s="104"/>
      <c r="E46" s="105"/>
      <c r="F46" s="105"/>
      <c r="G46" s="106"/>
      <c r="H46" s="105"/>
      <c r="I46" s="93"/>
      <c r="J46" s="173">
        <f>IF(H46="",0,VLOOKUP(H46,tab!$A$47:$C$85,2,FALSE))*G46</f>
        <v>0</v>
      </c>
      <c r="K46" s="129">
        <f>IF(E46="",,tab!$B$2-F46)</f>
        <v>0</v>
      </c>
      <c r="L46" s="129">
        <f>IF(E46="",,E46+tab!$B$15)</f>
        <v>0</v>
      </c>
      <c r="M46" s="93"/>
      <c r="N46" s="129">
        <f t="shared" si="1"/>
        <v>0</v>
      </c>
      <c r="O46" s="130">
        <f>IF(E46="",,IF($K46&gt;=25,0,(VLOOKUP($K46,tab!$B$8:$C$13,2))))</f>
        <v>0</v>
      </c>
      <c r="P46" s="131">
        <f>IF(E46="",,IF($K46&gt;=25,0,(VLOOKUP($K46,tab!$B$8:$E$13,4))))</f>
        <v>0</v>
      </c>
      <c r="Q46" s="132">
        <f>IF((E46+tab!$B$4)&lt;N46,0,IF(E46="",,(K46/25*(J46*1.08*50%)*O46)*P46))</f>
        <v>0</v>
      </c>
      <c r="R46" s="93"/>
      <c r="S46" s="129">
        <f t="shared" si="2"/>
        <v>0</v>
      </c>
      <c r="T46" s="130">
        <f>IF(E46="",,IF($K46&gt;=40,0,(VLOOKUP($K46,tab!$B$8:$D$13,3))))</f>
        <v>0</v>
      </c>
      <c r="U46" s="131">
        <f>IF(E46="",,IF($K46&gt;=40,0,(VLOOKUP($K46,tab!$B$8:$F$13,5))))</f>
        <v>0</v>
      </c>
      <c r="V46" s="132">
        <f>IF((E46+tab!$B$4)&lt;S46,0,(IF(E46="",,(K46/40*J46*1.08*T46)*U46)))</f>
        <v>0</v>
      </c>
      <c r="W46" s="94"/>
      <c r="X46" s="127">
        <f t="shared" si="0"/>
        <v>0</v>
      </c>
      <c r="Y46" s="86"/>
      <c r="Z46" s="65"/>
      <c r="AI46" s="56"/>
      <c r="AK46" s="82">
        <v>15</v>
      </c>
    </row>
    <row r="47" spans="2:37" ht="12.75" x14ac:dyDescent="0.2">
      <c r="B47" s="64"/>
      <c r="C47" s="86"/>
      <c r="D47" s="104"/>
      <c r="E47" s="105"/>
      <c r="F47" s="105"/>
      <c r="G47" s="106"/>
      <c r="H47" s="105"/>
      <c r="I47" s="93"/>
      <c r="J47" s="173">
        <f>IF(H47="",0,VLOOKUP(H47,tab!$A$47:$C$85,2,FALSE))*G47</f>
        <v>0</v>
      </c>
      <c r="K47" s="129">
        <f>IF(E47="",,tab!$B$2-F47)</f>
        <v>0</v>
      </c>
      <c r="L47" s="129">
        <f>IF(E47="",,E47+tab!$B$15)</f>
        <v>0</v>
      </c>
      <c r="M47" s="93"/>
      <c r="N47" s="129">
        <f t="shared" si="1"/>
        <v>0</v>
      </c>
      <c r="O47" s="130">
        <f>IF(E47="",,IF($K47&gt;=25,0,(VLOOKUP($K47,tab!$B$8:$C$13,2))))</f>
        <v>0</v>
      </c>
      <c r="P47" s="131">
        <f>IF(E47="",,IF($K47&gt;=25,0,(VLOOKUP($K47,tab!$B$8:$E$13,4))))</f>
        <v>0</v>
      </c>
      <c r="Q47" s="132">
        <f>IF((E47+tab!$B$4)&lt;N47,0,IF(E47="",,(K47/25*(J47*1.08*50%)*O47)*P47))</f>
        <v>0</v>
      </c>
      <c r="R47" s="93"/>
      <c r="S47" s="129">
        <f t="shared" si="2"/>
        <v>0</v>
      </c>
      <c r="T47" s="130">
        <f>IF(E47="",,IF($K47&gt;=40,0,(VLOOKUP($K47,tab!$B$8:$D$13,3))))</f>
        <v>0</v>
      </c>
      <c r="U47" s="131">
        <f>IF(E47="",,IF($K47&gt;=40,0,(VLOOKUP($K47,tab!$B$8:$F$13,5))))</f>
        <v>0</v>
      </c>
      <c r="V47" s="132">
        <f>IF((E47+tab!$B$4)&lt;S47,0,(IF(E47="",,(K47/40*J47*1.08*T47)*U47)))</f>
        <v>0</v>
      </c>
      <c r="W47" s="94"/>
      <c r="X47" s="127">
        <f t="shared" si="0"/>
        <v>0</v>
      </c>
      <c r="Y47" s="86"/>
      <c r="Z47" s="65"/>
      <c r="AI47" s="56"/>
      <c r="AK47" s="82">
        <v>16</v>
      </c>
    </row>
    <row r="48" spans="2:37" ht="12.75" x14ac:dyDescent="0.2">
      <c r="B48" s="64"/>
      <c r="C48" s="86"/>
      <c r="D48" s="104"/>
      <c r="E48" s="105"/>
      <c r="F48" s="105"/>
      <c r="G48" s="106"/>
      <c r="H48" s="105"/>
      <c r="I48" s="93"/>
      <c r="J48" s="173">
        <f>IF(H48="",0,VLOOKUP(H48,tab!$A$47:$C$85,2,FALSE))*G48</f>
        <v>0</v>
      </c>
      <c r="K48" s="129">
        <f>IF(E48="",,tab!$B$2-F48)</f>
        <v>0</v>
      </c>
      <c r="L48" s="129">
        <f>IF(E48="",,E48+tab!$B$15)</f>
        <v>0</v>
      </c>
      <c r="M48" s="93"/>
      <c r="N48" s="129">
        <f t="shared" si="1"/>
        <v>0</v>
      </c>
      <c r="O48" s="130">
        <f>IF(E48="",,IF($K48&gt;=25,0,(VLOOKUP($K48,tab!$B$8:$C$13,2))))</f>
        <v>0</v>
      </c>
      <c r="P48" s="131">
        <f>IF(E48="",,IF($K48&gt;=25,0,(VLOOKUP($K48,tab!$B$8:$E$13,4))))</f>
        <v>0</v>
      </c>
      <c r="Q48" s="132">
        <f>IF((E48+tab!$B$4)&lt;N48,0,IF(E48="",,(K48/25*(J48*1.08*50%)*O48)*P48))</f>
        <v>0</v>
      </c>
      <c r="R48" s="93"/>
      <c r="S48" s="129">
        <f t="shared" si="2"/>
        <v>0</v>
      </c>
      <c r="T48" s="130">
        <f>IF(E48="",,IF($K48&gt;=40,0,(VLOOKUP($K48,tab!$B$8:$D$13,3))))</f>
        <v>0</v>
      </c>
      <c r="U48" s="131">
        <f>IF(E48="",,IF($K48&gt;=40,0,(VLOOKUP($K48,tab!$B$8:$F$13,5))))</f>
        <v>0</v>
      </c>
      <c r="V48" s="132">
        <f>IF((E48+tab!$B$4)&lt;S48,0,(IF(E48="",,(K48/40*J48*1.08*T48)*U48)))</f>
        <v>0</v>
      </c>
      <c r="W48" s="94"/>
      <c r="X48" s="127">
        <f t="shared" si="0"/>
        <v>0</v>
      </c>
      <c r="Y48" s="86"/>
      <c r="Z48" s="65"/>
      <c r="AI48" s="56"/>
      <c r="AK48" s="57"/>
    </row>
    <row r="49" spans="2:37" ht="12.75" x14ac:dyDescent="0.2">
      <c r="B49" s="64"/>
      <c r="C49" s="86"/>
      <c r="D49" s="104"/>
      <c r="E49" s="105"/>
      <c r="F49" s="105"/>
      <c r="G49" s="106"/>
      <c r="H49" s="105"/>
      <c r="I49" s="93"/>
      <c r="J49" s="173">
        <f>IF(H49="",0,VLOOKUP(H49,tab!$A$47:$C$85,2,FALSE))*G49</f>
        <v>0</v>
      </c>
      <c r="K49" s="129">
        <f>IF(E49="",,tab!$B$2-F49)</f>
        <v>0</v>
      </c>
      <c r="L49" s="129">
        <f>IF(E49="",,E49+tab!$B$15)</f>
        <v>0</v>
      </c>
      <c r="M49" s="93"/>
      <c r="N49" s="129">
        <f t="shared" si="1"/>
        <v>0</v>
      </c>
      <c r="O49" s="130">
        <f>IF(E49="",,IF($K49&gt;=25,0,(VLOOKUP($K49,tab!$B$8:$C$13,2))))</f>
        <v>0</v>
      </c>
      <c r="P49" s="131">
        <f>IF(E49="",,IF($K49&gt;=25,0,(VLOOKUP($K49,tab!$B$8:$E$13,4))))</f>
        <v>0</v>
      </c>
      <c r="Q49" s="132">
        <f>IF((E49+tab!$B$4)&lt;N49,0,IF(E49="",,(K49/25*(J49*1.08*50%)*O49)*P49))</f>
        <v>0</v>
      </c>
      <c r="R49" s="93"/>
      <c r="S49" s="129">
        <f t="shared" si="2"/>
        <v>0</v>
      </c>
      <c r="T49" s="130">
        <f>IF(E49="",,IF($K49&gt;=40,0,(VLOOKUP($K49,tab!$B$8:$D$13,3))))</f>
        <v>0</v>
      </c>
      <c r="U49" s="131">
        <f>IF(E49="",,IF($K49&gt;=40,0,(VLOOKUP($K49,tab!$B$8:$F$13,5))))</f>
        <v>0</v>
      </c>
      <c r="V49" s="132">
        <f>IF((E49+tab!$B$4)&lt;S49,0,(IF(E49="",,(K49/40*J49*1.08*T49)*U49)))</f>
        <v>0</v>
      </c>
      <c r="W49" s="94"/>
      <c r="X49" s="127">
        <f t="shared" si="0"/>
        <v>0</v>
      </c>
      <c r="Y49" s="86"/>
      <c r="Z49" s="65"/>
      <c r="AI49" s="56"/>
      <c r="AK49" s="57"/>
    </row>
    <row r="50" spans="2:37" ht="12.75" x14ac:dyDescent="0.2">
      <c r="B50" s="64"/>
      <c r="C50" s="86"/>
      <c r="D50" s="104"/>
      <c r="E50" s="105"/>
      <c r="F50" s="105"/>
      <c r="G50" s="106"/>
      <c r="H50" s="105"/>
      <c r="I50" s="93"/>
      <c r="J50" s="173">
        <f>IF(H50="",0,VLOOKUP(H50,tab!$A$47:$C$85,2,FALSE))*G50</f>
        <v>0</v>
      </c>
      <c r="K50" s="129">
        <f>IF(E50="",,tab!$B$2-F50)</f>
        <v>0</v>
      </c>
      <c r="L50" s="129">
        <f>IF(E50="",,E50+tab!$B$15)</f>
        <v>0</v>
      </c>
      <c r="M50" s="93"/>
      <c r="N50" s="129">
        <f t="shared" si="1"/>
        <v>0</v>
      </c>
      <c r="O50" s="130">
        <f>IF(E50="",,IF($K50&gt;=25,0,(VLOOKUP($K50,tab!$B$8:$C$13,2))))</f>
        <v>0</v>
      </c>
      <c r="P50" s="131">
        <f>IF(E50="",,IF($K50&gt;=25,0,(VLOOKUP($K50,tab!$B$8:$E$13,4))))</f>
        <v>0</v>
      </c>
      <c r="Q50" s="132">
        <f>IF((E50+tab!$B$4)&lt;N50,0,IF(E50="",,(K50/25*(J50*1.08*50%)*O50)*P50))</f>
        <v>0</v>
      </c>
      <c r="R50" s="93"/>
      <c r="S50" s="129">
        <f t="shared" si="2"/>
        <v>0</v>
      </c>
      <c r="T50" s="130">
        <f>IF(E50="",,IF($K50&gt;=40,0,(VLOOKUP($K50,tab!$B$8:$D$13,3))))</f>
        <v>0</v>
      </c>
      <c r="U50" s="131">
        <f>IF(E50="",,IF($K50&gt;=40,0,(VLOOKUP($K50,tab!$B$8:$F$13,5))))</f>
        <v>0</v>
      </c>
      <c r="V50" s="132">
        <f>IF((E50+tab!$B$4)&lt;S50,0,(IF(E50="",,(K50/40*J50*1.08*T50)*U50)))</f>
        <v>0</v>
      </c>
      <c r="W50" s="94"/>
      <c r="X50" s="127">
        <f t="shared" si="0"/>
        <v>0</v>
      </c>
      <c r="Y50" s="86"/>
      <c r="Z50" s="65"/>
    </row>
    <row r="51" spans="2:37" ht="12.75" x14ac:dyDescent="0.2">
      <c r="B51" s="64"/>
      <c r="C51" s="86"/>
      <c r="D51" s="104"/>
      <c r="E51" s="105"/>
      <c r="F51" s="105"/>
      <c r="G51" s="106"/>
      <c r="H51" s="105"/>
      <c r="I51" s="93"/>
      <c r="J51" s="173">
        <f>IF(H51="",0,VLOOKUP(H51,tab!$A$47:$C$85,2,FALSE))*G51</f>
        <v>0</v>
      </c>
      <c r="K51" s="129">
        <f>IF(E51="",,tab!$B$2-F51)</f>
        <v>0</v>
      </c>
      <c r="L51" s="129">
        <f>IF(E51="",,E51+tab!$B$15)</f>
        <v>0</v>
      </c>
      <c r="M51" s="93"/>
      <c r="N51" s="129">
        <f t="shared" si="1"/>
        <v>0</v>
      </c>
      <c r="O51" s="130">
        <f>IF(E51="",,IF($K51&gt;=25,0,(VLOOKUP($K51,tab!$B$8:$C$13,2))))</f>
        <v>0</v>
      </c>
      <c r="P51" s="131">
        <f>IF(E51="",,IF($K51&gt;=25,0,(VLOOKUP($K51,tab!$B$8:$E$13,4))))</f>
        <v>0</v>
      </c>
      <c r="Q51" s="132">
        <f>IF((E51+tab!$B$4)&lt;N51,0,IF(E51="",,(K51/25*(J51*1.08*50%)*O51)*P51))</f>
        <v>0</v>
      </c>
      <c r="R51" s="93"/>
      <c r="S51" s="129">
        <f t="shared" si="2"/>
        <v>0</v>
      </c>
      <c r="T51" s="130">
        <f>IF(E51="",,IF($K51&gt;=40,0,(VLOOKUP($K51,tab!$B$8:$D$13,3))))</f>
        <v>0</v>
      </c>
      <c r="U51" s="131">
        <f>IF(E51="",,IF($K51&gt;=40,0,(VLOOKUP($K51,tab!$B$8:$F$13,5))))</f>
        <v>0</v>
      </c>
      <c r="V51" s="132">
        <f>IF((E51+tab!$B$4)&lt;S51,0,(IF(E51="",,(K51/40*J51*1.08*T51)*U51)))</f>
        <v>0</v>
      </c>
      <c r="W51" s="94"/>
      <c r="X51" s="127">
        <f t="shared" si="0"/>
        <v>0</v>
      </c>
      <c r="Y51" s="86"/>
      <c r="Z51" s="65"/>
    </row>
    <row r="52" spans="2:37" ht="12.75" x14ac:dyDescent="0.2">
      <c r="B52" s="64"/>
      <c r="C52" s="86"/>
      <c r="D52" s="104"/>
      <c r="E52" s="105"/>
      <c r="F52" s="105"/>
      <c r="G52" s="106"/>
      <c r="H52" s="105"/>
      <c r="I52" s="93"/>
      <c r="J52" s="173">
        <f>IF(H52="",0,VLOOKUP(H52,tab!$A$47:$C$85,2,FALSE))*G52</f>
        <v>0</v>
      </c>
      <c r="K52" s="129">
        <f>IF(E52="",,tab!$B$2-F52)</f>
        <v>0</v>
      </c>
      <c r="L52" s="129">
        <f>IF(E52="",,E52+tab!$B$15)</f>
        <v>0</v>
      </c>
      <c r="M52" s="93"/>
      <c r="N52" s="129">
        <f t="shared" si="1"/>
        <v>0</v>
      </c>
      <c r="O52" s="130">
        <f>IF(E52="",,IF($K52&gt;=25,0,(VLOOKUP($K52,tab!$B$8:$C$13,2))))</f>
        <v>0</v>
      </c>
      <c r="P52" s="131">
        <f>IF(E52="",,IF($K52&gt;=25,0,(VLOOKUP($K52,tab!$B$8:$E$13,4))))</f>
        <v>0</v>
      </c>
      <c r="Q52" s="132">
        <f>IF((E52+tab!$B$4)&lt;N52,0,IF(E52="",,(K52/25*(J52*1.08*50%)*O52)*P52))</f>
        <v>0</v>
      </c>
      <c r="R52" s="93"/>
      <c r="S52" s="129">
        <f t="shared" si="2"/>
        <v>0</v>
      </c>
      <c r="T52" s="130">
        <f>IF(E52="",,IF($K52&gt;=40,0,(VLOOKUP($K52,tab!$B$8:$D$13,3))))</f>
        <v>0</v>
      </c>
      <c r="U52" s="131">
        <f>IF(E52="",,IF($K52&gt;=40,0,(VLOOKUP($K52,tab!$B$8:$F$13,5))))</f>
        <v>0</v>
      </c>
      <c r="V52" s="132">
        <f>IF((E52+tab!$B$4)&lt;S52,0,(IF(E52="",,(K52/40*J52*1.08*T52)*U52)))</f>
        <v>0</v>
      </c>
      <c r="W52" s="94"/>
      <c r="X52" s="127">
        <f t="shared" si="0"/>
        <v>0</v>
      </c>
      <c r="Y52" s="86"/>
      <c r="Z52" s="65"/>
    </row>
    <row r="53" spans="2:37" ht="12.75" x14ac:dyDescent="0.2">
      <c r="B53" s="64"/>
      <c r="C53" s="86"/>
      <c r="D53" s="104"/>
      <c r="E53" s="105"/>
      <c r="F53" s="105"/>
      <c r="G53" s="106"/>
      <c r="H53" s="105"/>
      <c r="I53" s="93"/>
      <c r="J53" s="173">
        <f>IF(H53="",0,VLOOKUP(H53,tab!$A$47:$C$85,2,FALSE))*G53</f>
        <v>0</v>
      </c>
      <c r="K53" s="129">
        <f>IF(E53="",,tab!$B$2-F53)</f>
        <v>0</v>
      </c>
      <c r="L53" s="129">
        <f>IF(E53="",,E53+tab!$B$15)</f>
        <v>0</v>
      </c>
      <c r="M53" s="93"/>
      <c r="N53" s="129">
        <f t="shared" si="1"/>
        <v>0</v>
      </c>
      <c r="O53" s="130">
        <f>IF(E53="",,IF($K53&gt;=25,0,(VLOOKUP($K53,tab!$B$8:$C$13,2))))</f>
        <v>0</v>
      </c>
      <c r="P53" s="131">
        <f>IF(E53="",,IF($K53&gt;=25,0,(VLOOKUP($K53,tab!$B$8:$E$13,4))))</f>
        <v>0</v>
      </c>
      <c r="Q53" s="132">
        <f>IF((E53+tab!$B$4)&lt;N53,0,IF(E53="",,(K53/25*(J53*1.08*50%)*O53)*P53))</f>
        <v>0</v>
      </c>
      <c r="R53" s="93"/>
      <c r="S53" s="129">
        <f t="shared" si="2"/>
        <v>0</v>
      </c>
      <c r="T53" s="130">
        <f>IF(E53="",,IF($K53&gt;=40,0,(VLOOKUP($K53,tab!$B$8:$D$13,3))))</f>
        <v>0</v>
      </c>
      <c r="U53" s="131">
        <f>IF(E53="",,IF($K53&gt;=40,0,(VLOOKUP($K53,tab!$B$8:$F$13,5))))</f>
        <v>0</v>
      </c>
      <c r="V53" s="132">
        <f>IF((E53+tab!$B$4)&lt;S53,0,(IF(E53="",,(K53/40*J53*1.08*T53)*U53)))</f>
        <v>0</v>
      </c>
      <c r="W53" s="94"/>
      <c r="X53" s="127">
        <f t="shared" si="0"/>
        <v>0</v>
      </c>
      <c r="Y53" s="86"/>
      <c r="Z53" s="65"/>
    </row>
    <row r="54" spans="2:37" ht="12.75" x14ac:dyDescent="0.2">
      <c r="B54" s="64"/>
      <c r="C54" s="86"/>
      <c r="D54" s="104"/>
      <c r="E54" s="105"/>
      <c r="F54" s="105"/>
      <c r="G54" s="106"/>
      <c r="H54" s="105"/>
      <c r="I54" s="93"/>
      <c r="J54" s="173">
        <f>IF(H54="",0,VLOOKUP(H54,tab!$A$47:$C$85,2,FALSE))*G54</f>
        <v>0</v>
      </c>
      <c r="K54" s="129">
        <f>IF(E54="",,tab!$B$2-F54)</f>
        <v>0</v>
      </c>
      <c r="L54" s="129">
        <f>IF(E54="",,E54+tab!$B$15)</f>
        <v>0</v>
      </c>
      <c r="M54" s="93"/>
      <c r="N54" s="129">
        <f t="shared" si="1"/>
        <v>0</v>
      </c>
      <c r="O54" s="130">
        <f>IF(E54="",,IF($K54&gt;=25,0,(VLOOKUP($K54,tab!$B$8:$C$13,2))))</f>
        <v>0</v>
      </c>
      <c r="P54" s="131">
        <f>IF(E54="",,IF($K54&gt;=25,0,(VLOOKUP($K54,tab!$B$8:$E$13,4))))</f>
        <v>0</v>
      </c>
      <c r="Q54" s="132">
        <f>IF((E54+tab!$B$4)&lt;N54,0,IF(E54="",,(K54/25*(J54*1.08*50%)*O54)*P54))</f>
        <v>0</v>
      </c>
      <c r="R54" s="93"/>
      <c r="S54" s="129">
        <f t="shared" si="2"/>
        <v>0</v>
      </c>
      <c r="T54" s="130">
        <f>IF(E54="",,IF($K54&gt;=40,0,(VLOOKUP($K54,tab!$B$8:$D$13,3))))</f>
        <v>0</v>
      </c>
      <c r="U54" s="131">
        <f>IF(E54="",,IF($K54&gt;=40,0,(VLOOKUP($K54,tab!$B$8:$F$13,5))))</f>
        <v>0</v>
      </c>
      <c r="V54" s="132">
        <f>IF((E54+tab!$B$4)&lt;S54,0,(IF(E54="",,(K54/40*J54*1.08*T54)*U54)))</f>
        <v>0</v>
      </c>
      <c r="W54" s="94"/>
      <c r="X54" s="127">
        <f t="shared" si="0"/>
        <v>0</v>
      </c>
      <c r="Y54" s="86"/>
      <c r="Z54" s="65"/>
    </row>
    <row r="55" spans="2:37" ht="12.75" x14ac:dyDescent="0.2">
      <c r="B55" s="64"/>
      <c r="C55" s="86"/>
      <c r="D55" s="104"/>
      <c r="E55" s="105"/>
      <c r="F55" s="105"/>
      <c r="G55" s="106"/>
      <c r="H55" s="105"/>
      <c r="I55" s="93"/>
      <c r="J55" s="173">
        <f>IF(H55="",0,VLOOKUP(H55,tab!$A$47:$C$85,2,FALSE))*G55</f>
        <v>0</v>
      </c>
      <c r="K55" s="129">
        <f>IF(E55="",,tab!$B$2-F55)</f>
        <v>0</v>
      </c>
      <c r="L55" s="129">
        <f>IF(E55="",,E55+tab!$B$15)</f>
        <v>0</v>
      </c>
      <c r="M55" s="93"/>
      <c r="N55" s="129">
        <f t="shared" si="1"/>
        <v>0</v>
      </c>
      <c r="O55" s="130">
        <f>IF(E55="",,IF($K55&gt;=25,0,(VLOOKUP($K55,tab!$B$8:$C$13,2))))</f>
        <v>0</v>
      </c>
      <c r="P55" s="131">
        <f>IF(E55="",,IF($K55&gt;=25,0,(VLOOKUP($K55,tab!$B$8:$E$13,4))))</f>
        <v>0</v>
      </c>
      <c r="Q55" s="132">
        <f>IF((E55+tab!$B$4)&lt;N55,0,IF(E55="",,(K55/25*(J55*1.08*50%)*O55)*P55))</f>
        <v>0</v>
      </c>
      <c r="R55" s="93"/>
      <c r="S55" s="129">
        <f t="shared" si="2"/>
        <v>0</v>
      </c>
      <c r="T55" s="130">
        <f>IF(E55="",,IF($K55&gt;=40,0,(VLOOKUP($K55,tab!$B$8:$D$13,3))))</f>
        <v>0</v>
      </c>
      <c r="U55" s="131">
        <f>IF(E55="",,IF($K55&gt;=40,0,(VLOOKUP($K55,tab!$B$8:$F$13,5))))</f>
        <v>0</v>
      </c>
      <c r="V55" s="132">
        <f>IF((E55+tab!$B$4)&lt;S55,0,(IF(E55="",,(K55/40*J55*1.08*T55)*U55)))</f>
        <v>0</v>
      </c>
      <c r="W55" s="94"/>
      <c r="X55" s="127">
        <f t="shared" si="0"/>
        <v>0</v>
      </c>
      <c r="Y55" s="86"/>
      <c r="Z55" s="65"/>
    </row>
    <row r="56" spans="2:37" ht="12.75" x14ac:dyDescent="0.2">
      <c r="B56" s="64"/>
      <c r="C56" s="86"/>
      <c r="D56" s="104"/>
      <c r="E56" s="105"/>
      <c r="F56" s="105"/>
      <c r="G56" s="106"/>
      <c r="H56" s="105"/>
      <c r="I56" s="93"/>
      <c r="J56" s="173">
        <f>IF(H56="",0,VLOOKUP(H56,tab!$A$47:$C$85,2,FALSE))*G56</f>
        <v>0</v>
      </c>
      <c r="K56" s="129">
        <f>IF(E56="",,tab!$B$2-F56)</f>
        <v>0</v>
      </c>
      <c r="L56" s="129">
        <f>IF(E56="",,E56+tab!$B$15)</f>
        <v>0</v>
      </c>
      <c r="M56" s="93"/>
      <c r="N56" s="129">
        <f t="shared" si="1"/>
        <v>0</v>
      </c>
      <c r="O56" s="130">
        <f>IF(E56="",,IF($K56&gt;=25,0,(VLOOKUP($K56,tab!$B$8:$C$13,2))))</f>
        <v>0</v>
      </c>
      <c r="P56" s="131">
        <f>IF(E56="",,IF($K56&gt;=25,0,(VLOOKUP($K56,tab!$B$8:$E$13,4))))</f>
        <v>0</v>
      </c>
      <c r="Q56" s="132">
        <f>IF((E56+tab!$B$4)&lt;N56,0,IF(E56="",,(K56/25*(J56*1.08*50%)*O56)*P56))</f>
        <v>0</v>
      </c>
      <c r="R56" s="93"/>
      <c r="S56" s="129">
        <f t="shared" si="2"/>
        <v>0</v>
      </c>
      <c r="T56" s="130">
        <f>IF(E56="",,IF($K56&gt;=40,0,(VLOOKUP($K56,tab!$B$8:$D$13,3))))</f>
        <v>0</v>
      </c>
      <c r="U56" s="131">
        <f>IF(E56="",,IF($K56&gt;=40,0,(VLOOKUP($K56,tab!$B$8:$F$13,5))))</f>
        <v>0</v>
      </c>
      <c r="V56" s="132">
        <f>IF((E56+tab!$B$4)&lt;S56,0,(IF(E56="",,(K56/40*J56*1.08*T56)*U56)))</f>
        <v>0</v>
      </c>
      <c r="W56" s="94"/>
      <c r="X56" s="127">
        <f t="shared" si="0"/>
        <v>0</v>
      </c>
      <c r="Y56" s="86"/>
      <c r="Z56" s="65"/>
    </row>
    <row r="57" spans="2:37" ht="12.75" x14ac:dyDescent="0.2">
      <c r="B57" s="64"/>
      <c r="C57" s="86"/>
      <c r="D57" s="104"/>
      <c r="E57" s="105"/>
      <c r="F57" s="105"/>
      <c r="G57" s="106"/>
      <c r="H57" s="105"/>
      <c r="I57" s="93"/>
      <c r="J57" s="173">
        <f>IF(H57="",0,VLOOKUP(H57,tab!$A$47:$C$85,2,FALSE))*G57</f>
        <v>0</v>
      </c>
      <c r="K57" s="129">
        <f>IF(E57="",,tab!$B$2-F57)</f>
        <v>0</v>
      </c>
      <c r="L57" s="129">
        <f>IF(E57="",,E57+tab!$B$15)</f>
        <v>0</v>
      </c>
      <c r="M57" s="93"/>
      <c r="N57" s="129">
        <f t="shared" si="1"/>
        <v>0</v>
      </c>
      <c r="O57" s="130">
        <f>IF(E57="",,IF($K57&gt;=25,0,(VLOOKUP($K57,tab!$B$8:$C$13,2))))</f>
        <v>0</v>
      </c>
      <c r="P57" s="131">
        <f>IF(E57="",,IF($K57&gt;=25,0,(VLOOKUP($K57,tab!$B$8:$E$13,4))))</f>
        <v>0</v>
      </c>
      <c r="Q57" s="132">
        <f>IF((E57+tab!$B$4)&lt;N57,0,IF(E57="",,(K57/25*(J57*1.08*50%)*O57)*P57))</f>
        <v>0</v>
      </c>
      <c r="R57" s="93"/>
      <c r="S57" s="129">
        <f t="shared" si="2"/>
        <v>0</v>
      </c>
      <c r="T57" s="130">
        <f>IF(E57="",,IF($K57&gt;=40,0,(VLOOKUP($K57,tab!$B$8:$D$13,3))))</f>
        <v>0</v>
      </c>
      <c r="U57" s="131">
        <f>IF(E57="",,IF($K57&gt;=40,0,(VLOOKUP($K57,tab!$B$8:$F$13,5))))</f>
        <v>0</v>
      </c>
      <c r="V57" s="132">
        <f>IF((E57+tab!$B$4)&lt;S57,0,(IF(E57="",,(K57/40*J57*1.08*T57)*U57)))</f>
        <v>0</v>
      </c>
      <c r="W57" s="94"/>
      <c r="X57" s="127">
        <f t="shared" si="0"/>
        <v>0</v>
      </c>
      <c r="Y57" s="86"/>
      <c r="Z57" s="65"/>
    </row>
    <row r="58" spans="2:37" ht="12.75" x14ac:dyDescent="0.2">
      <c r="B58" s="64"/>
      <c r="C58" s="86"/>
      <c r="D58" s="104"/>
      <c r="E58" s="105"/>
      <c r="F58" s="105"/>
      <c r="G58" s="106"/>
      <c r="H58" s="105"/>
      <c r="I58" s="93"/>
      <c r="J58" s="173">
        <f>IF(H58="",0,VLOOKUP(H58,tab!$A$47:$C$85,2,FALSE))*G58</f>
        <v>0</v>
      </c>
      <c r="K58" s="129">
        <f>IF(E58="",,tab!$B$2-F58)</f>
        <v>0</v>
      </c>
      <c r="L58" s="129">
        <f>IF(E58="",,E58+tab!$B$15)</f>
        <v>0</v>
      </c>
      <c r="M58" s="93"/>
      <c r="N58" s="129">
        <f t="shared" si="1"/>
        <v>0</v>
      </c>
      <c r="O58" s="130">
        <f>IF(E58="",,IF($K58&gt;=25,0,(VLOOKUP($K58,tab!$B$8:$C$13,2))))</f>
        <v>0</v>
      </c>
      <c r="P58" s="131">
        <f>IF(E58="",,IF($K58&gt;=25,0,(VLOOKUP($K58,tab!$B$8:$E$13,4))))</f>
        <v>0</v>
      </c>
      <c r="Q58" s="132">
        <f>IF((E58+tab!$B$4)&lt;N58,0,IF(E58="",,(K58/25*(J58*1.08*50%)*O58)*P58))</f>
        <v>0</v>
      </c>
      <c r="R58" s="93"/>
      <c r="S58" s="129">
        <f t="shared" si="2"/>
        <v>0</v>
      </c>
      <c r="T58" s="130">
        <f>IF(E58="",,IF($K58&gt;=40,0,(VLOOKUP($K58,tab!$B$8:$D$13,3))))</f>
        <v>0</v>
      </c>
      <c r="U58" s="131">
        <f>IF(E58="",,IF($K58&gt;=40,0,(VLOOKUP($K58,tab!$B$8:$F$13,5))))</f>
        <v>0</v>
      </c>
      <c r="V58" s="132">
        <f>IF((E58+tab!$B$4)&lt;S58,0,(IF(E58="",,(K58/40*J58*1.08*T58)*U58)))</f>
        <v>0</v>
      </c>
      <c r="W58" s="94"/>
      <c r="X58" s="127">
        <f t="shared" si="0"/>
        <v>0</v>
      </c>
      <c r="Y58" s="86"/>
      <c r="Z58" s="65"/>
    </row>
    <row r="59" spans="2:37" ht="12.75" x14ac:dyDescent="0.2">
      <c r="B59" s="64"/>
      <c r="C59" s="86"/>
      <c r="D59" s="104"/>
      <c r="E59" s="105"/>
      <c r="F59" s="105"/>
      <c r="G59" s="106"/>
      <c r="H59" s="105"/>
      <c r="I59" s="93"/>
      <c r="J59" s="173">
        <f>IF(H59="",0,VLOOKUP(H59,tab!$A$47:$C$85,2,FALSE))*G59</f>
        <v>0</v>
      </c>
      <c r="K59" s="129">
        <f>IF(E59="",,tab!$B$2-F59)</f>
        <v>0</v>
      </c>
      <c r="L59" s="129">
        <f>IF(E59="",,E59+tab!$B$15)</f>
        <v>0</v>
      </c>
      <c r="M59" s="93"/>
      <c r="N59" s="129">
        <f t="shared" si="1"/>
        <v>0</v>
      </c>
      <c r="O59" s="130">
        <f>IF(E59="",,IF($K59&gt;=25,0,(VLOOKUP($K59,tab!$B$8:$C$13,2))))</f>
        <v>0</v>
      </c>
      <c r="P59" s="131">
        <f>IF(E59="",,IF($K59&gt;=25,0,(VLOOKUP($K59,tab!$B$8:$E$13,4))))</f>
        <v>0</v>
      </c>
      <c r="Q59" s="132">
        <f>IF((E59+tab!$B$4)&lt;N59,0,IF(E59="",,(K59/25*(J59*1.08*50%)*O59)*P59))</f>
        <v>0</v>
      </c>
      <c r="R59" s="93"/>
      <c r="S59" s="129">
        <f t="shared" si="2"/>
        <v>0</v>
      </c>
      <c r="T59" s="130">
        <f>IF(E59="",,IF($K59&gt;=40,0,(VLOOKUP($K59,tab!$B$8:$D$13,3))))</f>
        <v>0</v>
      </c>
      <c r="U59" s="131">
        <f>IF(E59="",,IF($K59&gt;=40,0,(VLOOKUP($K59,tab!$B$8:$F$13,5))))</f>
        <v>0</v>
      </c>
      <c r="V59" s="132">
        <f>IF((E59+tab!$B$4)&lt;S59,0,(IF(E59="",,(K59/40*J59*1.08*T59)*U59)))</f>
        <v>0</v>
      </c>
      <c r="W59" s="94"/>
      <c r="X59" s="127">
        <f t="shared" si="0"/>
        <v>0</v>
      </c>
      <c r="Y59" s="86"/>
      <c r="Z59" s="65"/>
    </row>
    <row r="60" spans="2:37" ht="12.75" x14ac:dyDescent="0.2">
      <c r="B60" s="64"/>
      <c r="C60" s="86"/>
      <c r="D60" s="104"/>
      <c r="E60" s="105"/>
      <c r="F60" s="105"/>
      <c r="G60" s="106"/>
      <c r="H60" s="105"/>
      <c r="I60" s="93"/>
      <c r="J60" s="173">
        <f>IF(H60="",0,VLOOKUP(H60,tab!$A$47:$C$85,2,FALSE))*G60</f>
        <v>0</v>
      </c>
      <c r="K60" s="129">
        <f>IF(E60="",,tab!$B$2-F60)</f>
        <v>0</v>
      </c>
      <c r="L60" s="129">
        <f>IF(E60="",,E60+tab!$B$15)</f>
        <v>0</v>
      </c>
      <c r="M60" s="93"/>
      <c r="N60" s="129">
        <f t="shared" si="1"/>
        <v>0</v>
      </c>
      <c r="O60" s="130">
        <f>IF(E60="",,IF($K60&gt;=25,0,(VLOOKUP($K60,tab!$B$8:$C$13,2))))</f>
        <v>0</v>
      </c>
      <c r="P60" s="131">
        <f>IF(E60="",,IF($K60&gt;=25,0,(VLOOKUP($K60,tab!$B$8:$E$13,4))))</f>
        <v>0</v>
      </c>
      <c r="Q60" s="132">
        <f>IF((E60+tab!$B$4)&lt;N60,0,IF(E60="",,(K60/25*(J60*1.08*50%)*O60)*P60))</f>
        <v>0</v>
      </c>
      <c r="R60" s="93"/>
      <c r="S60" s="129">
        <f t="shared" si="2"/>
        <v>0</v>
      </c>
      <c r="T60" s="130">
        <f>IF(E60="",,IF($K60&gt;=40,0,(VLOOKUP($K60,tab!$B$8:$D$13,3))))</f>
        <v>0</v>
      </c>
      <c r="U60" s="131">
        <f>IF(E60="",,IF($K60&gt;=40,0,(VLOOKUP($K60,tab!$B$8:$F$13,5))))</f>
        <v>0</v>
      </c>
      <c r="V60" s="132">
        <f>IF((E60+tab!$B$4)&lt;S60,0,(IF(E60="",,(K60/40*J60*1.08*T60)*U60)))</f>
        <v>0</v>
      </c>
      <c r="W60" s="94"/>
      <c r="X60" s="127">
        <f t="shared" si="0"/>
        <v>0</v>
      </c>
      <c r="Y60" s="86"/>
      <c r="Z60" s="65"/>
    </row>
    <row r="61" spans="2:37" ht="12.75" x14ac:dyDescent="0.2">
      <c r="B61" s="64"/>
      <c r="C61" s="86"/>
      <c r="D61" s="104"/>
      <c r="E61" s="105"/>
      <c r="F61" s="105"/>
      <c r="G61" s="106"/>
      <c r="H61" s="105"/>
      <c r="I61" s="93"/>
      <c r="J61" s="173">
        <f>IF(H61="",0,VLOOKUP(H61,tab!$A$47:$C$85,2,FALSE))*G61</f>
        <v>0</v>
      </c>
      <c r="K61" s="129">
        <f>IF(E61="",,tab!$B$2-F61)</f>
        <v>0</v>
      </c>
      <c r="L61" s="129">
        <f>IF(E61="",,E61+tab!$B$15)</f>
        <v>0</v>
      </c>
      <c r="M61" s="93"/>
      <c r="N61" s="129">
        <f t="shared" si="1"/>
        <v>0</v>
      </c>
      <c r="O61" s="130">
        <f>IF(E61="",,IF($K61&gt;=25,0,(VLOOKUP($K61,tab!$B$8:$C$13,2))))</f>
        <v>0</v>
      </c>
      <c r="P61" s="131">
        <f>IF(E61="",,IF($K61&gt;=25,0,(VLOOKUP($K61,tab!$B$8:$E$13,4))))</f>
        <v>0</v>
      </c>
      <c r="Q61" s="132">
        <f>IF((E61+tab!$B$4)&lt;N61,0,IF(E61="",,(K61/25*(J61*1.08*50%)*O61)*P61))</f>
        <v>0</v>
      </c>
      <c r="R61" s="93"/>
      <c r="S61" s="129">
        <f t="shared" si="2"/>
        <v>0</v>
      </c>
      <c r="T61" s="130">
        <f>IF(E61="",,IF($K61&gt;=40,0,(VLOOKUP($K61,tab!$B$8:$D$13,3))))</f>
        <v>0</v>
      </c>
      <c r="U61" s="131">
        <f>IF(E61="",,IF($K61&gt;=40,0,(VLOOKUP($K61,tab!$B$8:$F$13,5))))</f>
        <v>0</v>
      </c>
      <c r="V61" s="132">
        <f>IF((E61+tab!$B$4)&lt;S61,0,(IF(E61="",,(K61/40*J61*1.08*T61)*U61)))</f>
        <v>0</v>
      </c>
      <c r="W61" s="94"/>
      <c r="X61" s="127">
        <f t="shared" si="0"/>
        <v>0</v>
      </c>
      <c r="Y61" s="86"/>
      <c r="Z61" s="65"/>
    </row>
    <row r="62" spans="2:37" ht="12.75" x14ac:dyDescent="0.2">
      <c r="B62" s="64"/>
      <c r="C62" s="86"/>
      <c r="D62" s="104"/>
      <c r="E62" s="105"/>
      <c r="F62" s="105"/>
      <c r="G62" s="106"/>
      <c r="H62" s="105"/>
      <c r="I62" s="93"/>
      <c r="J62" s="173">
        <f>IF(H62="",0,VLOOKUP(H62,tab!$A$47:$C$85,2,FALSE))*G62</f>
        <v>0</v>
      </c>
      <c r="K62" s="129">
        <f>IF(E62="",,tab!$B$2-F62)</f>
        <v>0</v>
      </c>
      <c r="L62" s="129">
        <f>IF(E62="",,E62+tab!$B$15)</f>
        <v>0</v>
      </c>
      <c r="M62" s="93"/>
      <c r="N62" s="129">
        <f t="shared" si="1"/>
        <v>0</v>
      </c>
      <c r="O62" s="130">
        <f>IF(E62="",,IF($K62&gt;=25,0,(VLOOKUP($K62,tab!$B$8:$C$13,2))))</f>
        <v>0</v>
      </c>
      <c r="P62" s="131">
        <f>IF(E62="",,IF($K62&gt;=25,0,(VLOOKUP($K62,tab!$B$8:$E$13,4))))</f>
        <v>0</v>
      </c>
      <c r="Q62" s="132">
        <f>IF((E62+tab!$B$4)&lt;N62,0,IF(E62="",,(K62/25*(J62*1.08*50%)*O62)*P62))</f>
        <v>0</v>
      </c>
      <c r="R62" s="93"/>
      <c r="S62" s="129">
        <f t="shared" si="2"/>
        <v>0</v>
      </c>
      <c r="T62" s="130">
        <f>IF(E62="",,IF($K62&gt;=40,0,(VLOOKUP($K62,tab!$B$8:$D$13,3))))</f>
        <v>0</v>
      </c>
      <c r="U62" s="131">
        <f>IF(E62="",,IF($K62&gt;=40,0,(VLOOKUP($K62,tab!$B$8:$F$13,5))))</f>
        <v>0</v>
      </c>
      <c r="V62" s="132">
        <f>IF((E62+tab!$B$4)&lt;S62,0,(IF(E62="",,(K62/40*J62*1.08*T62)*U62)))</f>
        <v>0</v>
      </c>
      <c r="W62" s="94"/>
      <c r="X62" s="127">
        <f t="shared" si="0"/>
        <v>0</v>
      </c>
      <c r="Y62" s="86"/>
      <c r="Z62" s="65"/>
    </row>
    <row r="63" spans="2:37" ht="12.75" x14ac:dyDescent="0.2">
      <c r="B63" s="64"/>
      <c r="C63" s="86"/>
      <c r="D63" s="104"/>
      <c r="E63" s="105"/>
      <c r="F63" s="105"/>
      <c r="G63" s="106"/>
      <c r="H63" s="105"/>
      <c r="I63" s="93"/>
      <c r="J63" s="173">
        <f>IF(H63="",0,VLOOKUP(H63,tab!$A$47:$C$85,2,FALSE))*G63</f>
        <v>0</v>
      </c>
      <c r="K63" s="129">
        <f>IF(E63="",,tab!$B$2-F63)</f>
        <v>0</v>
      </c>
      <c r="L63" s="129">
        <f>IF(E63="",,E63+tab!$B$15)</f>
        <v>0</v>
      </c>
      <c r="M63" s="93"/>
      <c r="N63" s="129">
        <f t="shared" si="1"/>
        <v>0</v>
      </c>
      <c r="O63" s="130">
        <f>IF(E63="",,IF($K63&gt;=25,0,(VLOOKUP($K63,tab!$B$8:$C$13,2))))</f>
        <v>0</v>
      </c>
      <c r="P63" s="131">
        <f>IF(E63="",,IF($K63&gt;=25,0,(VLOOKUP($K63,tab!$B$8:$E$13,4))))</f>
        <v>0</v>
      </c>
      <c r="Q63" s="132">
        <f>IF((E63+tab!$B$4)&lt;N63,0,IF(E63="",,(K63/25*(J63*1.08*50%)*O63)*P63))</f>
        <v>0</v>
      </c>
      <c r="R63" s="93"/>
      <c r="S63" s="129">
        <f t="shared" si="2"/>
        <v>0</v>
      </c>
      <c r="T63" s="130">
        <f>IF(E63="",,IF($K63&gt;=40,0,(VLOOKUP($K63,tab!$B$8:$D$13,3))))</f>
        <v>0</v>
      </c>
      <c r="U63" s="131">
        <f>IF(E63="",,IF($K63&gt;=40,0,(VLOOKUP($K63,tab!$B$8:$F$13,5))))</f>
        <v>0</v>
      </c>
      <c r="V63" s="132">
        <f>IF((E63+tab!$B$4)&lt;S63,0,(IF(E63="",,(K63/40*J63*1.08*T63)*U63)))</f>
        <v>0</v>
      </c>
      <c r="W63" s="94"/>
      <c r="X63" s="127">
        <f t="shared" si="0"/>
        <v>0</v>
      </c>
      <c r="Y63" s="86"/>
      <c r="Z63" s="65"/>
    </row>
    <row r="64" spans="2:37" ht="12.75" x14ac:dyDescent="0.2">
      <c r="B64" s="64"/>
      <c r="C64" s="86"/>
      <c r="D64" s="104"/>
      <c r="E64" s="105"/>
      <c r="F64" s="105"/>
      <c r="G64" s="106"/>
      <c r="H64" s="105"/>
      <c r="I64" s="93"/>
      <c r="J64" s="173">
        <f>IF(H64="",0,VLOOKUP(H64,tab!$A$47:$C$85,2,FALSE))*G64</f>
        <v>0</v>
      </c>
      <c r="K64" s="129">
        <f>IF(E64="",,tab!$B$2-F64)</f>
        <v>0</v>
      </c>
      <c r="L64" s="129">
        <f>IF(E64="",,E64+tab!$B$15)</f>
        <v>0</v>
      </c>
      <c r="M64" s="93"/>
      <c r="N64" s="129">
        <f t="shared" si="1"/>
        <v>0</v>
      </c>
      <c r="O64" s="130">
        <f>IF(E64="",,IF($K64&gt;=25,0,(VLOOKUP($K64,tab!$B$8:$C$13,2))))</f>
        <v>0</v>
      </c>
      <c r="P64" s="131">
        <f>IF(E64="",,IF($K64&gt;=25,0,(VLOOKUP($K64,tab!$B$8:$E$13,4))))</f>
        <v>0</v>
      </c>
      <c r="Q64" s="132">
        <f>IF((E64+tab!$B$4)&lt;N64,0,IF(E64="",,(K64/25*(J64*1.08*50%)*O64)*P64))</f>
        <v>0</v>
      </c>
      <c r="R64" s="93"/>
      <c r="S64" s="129">
        <f t="shared" si="2"/>
        <v>0</v>
      </c>
      <c r="T64" s="130">
        <f>IF(E64="",,IF($K64&gt;=40,0,(VLOOKUP($K64,tab!$B$8:$D$13,3))))</f>
        <v>0</v>
      </c>
      <c r="U64" s="131">
        <f>IF(E64="",,IF($K64&gt;=40,0,(VLOOKUP($K64,tab!$B$8:$F$13,5))))</f>
        <v>0</v>
      </c>
      <c r="V64" s="132">
        <f>IF((E64+tab!$B$4)&lt;S64,0,(IF(E64="",,(K64/40*J64*1.08*T64)*U64)))</f>
        <v>0</v>
      </c>
      <c r="W64" s="94"/>
      <c r="X64" s="127">
        <f t="shared" si="0"/>
        <v>0</v>
      </c>
      <c r="Y64" s="86"/>
      <c r="Z64" s="65"/>
    </row>
    <row r="65" spans="2:26" ht="12.75" x14ac:dyDescent="0.2">
      <c r="B65" s="64"/>
      <c r="C65" s="86"/>
      <c r="D65" s="104"/>
      <c r="E65" s="105"/>
      <c r="F65" s="105"/>
      <c r="G65" s="106"/>
      <c r="H65" s="105"/>
      <c r="I65" s="93"/>
      <c r="J65" s="173">
        <f>IF(H65="",0,VLOOKUP(H65,tab!$A$47:$C$85,2,FALSE))*G65</f>
        <v>0</v>
      </c>
      <c r="K65" s="129">
        <f>IF(E65="",,tab!$B$2-F65)</f>
        <v>0</v>
      </c>
      <c r="L65" s="129">
        <f>IF(E65="",,E65+tab!$B$15)</f>
        <v>0</v>
      </c>
      <c r="M65" s="93"/>
      <c r="N65" s="129">
        <f t="shared" si="1"/>
        <v>0</v>
      </c>
      <c r="O65" s="130">
        <f>IF(E65="",,IF($K65&gt;=25,0,(VLOOKUP($K65,tab!$B$8:$C$13,2))))</f>
        <v>0</v>
      </c>
      <c r="P65" s="131">
        <f>IF(E65="",,IF($K65&gt;=25,0,(VLOOKUP($K65,tab!$B$8:$E$13,4))))</f>
        <v>0</v>
      </c>
      <c r="Q65" s="132">
        <f>IF((E65+tab!$B$4)&lt;N65,0,IF(E65="",,(K65/25*(J65*1.08*50%)*O65)*P65))</f>
        <v>0</v>
      </c>
      <c r="R65" s="93"/>
      <c r="S65" s="129">
        <f t="shared" si="2"/>
        <v>0</v>
      </c>
      <c r="T65" s="130">
        <f>IF(E65="",,IF($K65&gt;=40,0,(VLOOKUP($K65,tab!$B$8:$D$13,3))))</f>
        <v>0</v>
      </c>
      <c r="U65" s="131">
        <f>IF(E65="",,IF($K65&gt;=40,0,(VLOOKUP($K65,tab!$B$8:$F$13,5))))</f>
        <v>0</v>
      </c>
      <c r="V65" s="132">
        <f>IF((E65+tab!$B$4)&lt;S65,0,(IF(E65="",,(K65/40*J65*1.08*T65)*U65)))</f>
        <v>0</v>
      </c>
      <c r="W65" s="94"/>
      <c r="X65" s="127">
        <f t="shared" si="0"/>
        <v>0</v>
      </c>
      <c r="Y65" s="86"/>
      <c r="Z65" s="65"/>
    </row>
    <row r="66" spans="2:26" ht="12.75" x14ac:dyDescent="0.2">
      <c r="B66" s="64"/>
      <c r="C66" s="86"/>
      <c r="D66" s="104"/>
      <c r="E66" s="105"/>
      <c r="F66" s="105"/>
      <c r="G66" s="106"/>
      <c r="H66" s="105"/>
      <c r="I66" s="93"/>
      <c r="J66" s="173">
        <f>IF(H66="",0,VLOOKUP(H66,tab!$A$47:$C$85,2,FALSE))*G66</f>
        <v>0</v>
      </c>
      <c r="K66" s="129">
        <f>IF(E66="",,tab!$B$2-F66)</f>
        <v>0</v>
      </c>
      <c r="L66" s="129">
        <f>IF(E66="",,E66+tab!$B$15)</f>
        <v>0</v>
      </c>
      <c r="M66" s="93"/>
      <c r="N66" s="129">
        <f t="shared" si="1"/>
        <v>0</v>
      </c>
      <c r="O66" s="130">
        <f>IF(E66="",,IF($K66&gt;=25,0,(VLOOKUP($K66,tab!$B$8:$C$13,2))))</f>
        <v>0</v>
      </c>
      <c r="P66" s="131">
        <f>IF(E66="",,IF($K66&gt;=25,0,(VLOOKUP($K66,tab!$B$8:$E$13,4))))</f>
        <v>0</v>
      </c>
      <c r="Q66" s="132">
        <f>IF((E66+tab!$B$4)&lt;N66,0,IF(E66="",,(K66/25*(J66*1.08*50%)*O66)*P66))</f>
        <v>0</v>
      </c>
      <c r="R66" s="93"/>
      <c r="S66" s="129">
        <f t="shared" si="2"/>
        <v>0</v>
      </c>
      <c r="T66" s="130">
        <f>IF(E66="",,IF($K66&gt;=40,0,(VLOOKUP($K66,tab!$B$8:$D$13,3))))</f>
        <v>0</v>
      </c>
      <c r="U66" s="131">
        <f>IF(E66="",,IF($K66&gt;=40,0,(VLOOKUP($K66,tab!$B$8:$F$13,5))))</f>
        <v>0</v>
      </c>
      <c r="V66" s="132">
        <f>IF((E66+tab!$B$4)&lt;S66,0,(IF(E66="",,(K66/40*J66*1.08*T66)*U66)))</f>
        <v>0</v>
      </c>
      <c r="W66" s="94"/>
      <c r="X66" s="127">
        <f t="shared" si="0"/>
        <v>0</v>
      </c>
      <c r="Y66" s="86"/>
      <c r="Z66" s="65"/>
    </row>
    <row r="67" spans="2:26" ht="12.75" x14ac:dyDescent="0.2">
      <c r="B67" s="64"/>
      <c r="C67" s="86"/>
      <c r="D67" s="104"/>
      <c r="E67" s="105"/>
      <c r="F67" s="105"/>
      <c r="G67" s="106"/>
      <c r="H67" s="105"/>
      <c r="I67" s="93"/>
      <c r="J67" s="173">
        <f>IF(H67="",0,VLOOKUP(H67,tab!$A$47:$C$85,2,FALSE))*G67</f>
        <v>0</v>
      </c>
      <c r="K67" s="129">
        <f>IF(E67="",,tab!$B$2-F67)</f>
        <v>0</v>
      </c>
      <c r="L67" s="129">
        <f>IF(E67="",,E67+tab!$B$15)</f>
        <v>0</v>
      </c>
      <c r="M67" s="93"/>
      <c r="N67" s="129">
        <f t="shared" si="1"/>
        <v>0</v>
      </c>
      <c r="O67" s="130">
        <f>IF(E67="",,IF($K67&gt;=25,0,(VLOOKUP($K67,tab!$B$8:$C$13,2))))</f>
        <v>0</v>
      </c>
      <c r="P67" s="131">
        <f>IF(E67="",,IF($K67&gt;=25,0,(VLOOKUP($K67,tab!$B$8:$E$13,4))))</f>
        <v>0</v>
      </c>
      <c r="Q67" s="132">
        <f>IF((E67+tab!$B$4)&lt;N67,0,IF(E67="",,(K67/25*(J67*1.08*50%)*O67)*P67))</f>
        <v>0</v>
      </c>
      <c r="R67" s="93"/>
      <c r="S67" s="129">
        <f t="shared" si="2"/>
        <v>0</v>
      </c>
      <c r="T67" s="130">
        <f>IF(E67="",,IF($K67&gt;=40,0,(VLOOKUP($K67,tab!$B$8:$D$13,3))))</f>
        <v>0</v>
      </c>
      <c r="U67" s="131">
        <f>IF(E67="",,IF($K67&gt;=40,0,(VLOOKUP($K67,tab!$B$8:$F$13,5))))</f>
        <v>0</v>
      </c>
      <c r="V67" s="132">
        <f>IF((E67+tab!$B$4)&lt;S67,0,(IF(E67="",,(K67/40*J67*1.08*T67)*U67)))</f>
        <v>0</v>
      </c>
      <c r="W67" s="94"/>
      <c r="X67" s="127">
        <f t="shared" si="0"/>
        <v>0</v>
      </c>
      <c r="Y67" s="86"/>
      <c r="Z67" s="65"/>
    </row>
    <row r="68" spans="2:26" ht="12.75" x14ac:dyDescent="0.2">
      <c r="B68" s="64"/>
      <c r="C68" s="86"/>
      <c r="D68" s="104"/>
      <c r="E68" s="105"/>
      <c r="F68" s="105"/>
      <c r="G68" s="106"/>
      <c r="H68" s="105"/>
      <c r="I68" s="93"/>
      <c r="J68" s="173">
        <f>IF(H68="",0,VLOOKUP(H68,tab!$A$47:$C$85,2,FALSE))*G68</f>
        <v>0</v>
      </c>
      <c r="K68" s="129">
        <f>IF(E68="",,tab!$B$2-F68)</f>
        <v>0</v>
      </c>
      <c r="L68" s="129">
        <f>IF(E68="",,E68+tab!$B$15)</f>
        <v>0</v>
      </c>
      <c r="M68" s="93"/>
      <c r="N68" s="129">
        <f t="shared" si="1"/>
        <v>0</v>
      </c>
      <c r="O68" s="130">
        <f>IF(E68="",,IF($K68&gt;=25,0,(VLOOKUP($K68,tab!$B$8:$C$13,2))))</f>
        <v>0</v>
      </c>
      <c r="P68" s="131">
        <f>IF(E68="",,IF($K68&gt;=25,0,(VLOOKUP($K68,tab!$B$8:$E$13,4))))</f>
        <v>0</v>
      </c>
      <c r="Q68" s="132">
        <f>IF((E68+tab!$B$4)&lt;N68,0,IF(E68="",,(K68/25*(J68*1.08*50%)*O68)*P68))</f>
        <v>0</v>
      </c>
      <c r="R68" s="93"/>
      <c r="S68" s="129">
        <f t="shared" si="2"/>
        <v>0</v>
      </c>
      <c r="T68" s="130">
        <f>IF(E68="",,IF($K68&gt;=40,0,(VLOOKUP($K68,tab!$B$8:$D$13,3))))</f>
        <v>0</v>
      </c>
      <c r="U68" s="131">
        <f>IF(E68="",,IF($K68&gt;=40,0,(VLOOKUP($K68,tab!$B$8:$F$13,5))))</f>
        <v>0</v>
      </c>
      <c r="V68" s="132">
        <f>IF((E68+tab!$B$4)&lt;S68,0,(IF(E68="",,(K68/40*J68*1.08*T68)*U68)))</f>
        <v>0</v>
      </c>
      <c r="W68" s="94"/>
      <c r="X68" s="127">
        <f t="shared" si="0"/>
        <v>0</v>
      </c>
      <c r="Y68" s="86"/>
      <c r="Z68" s="65"/>
    </row>
    <row r="69" spans="2:26" ht="12.75" x14ac:dyDescent="0.2">
      <c r="B69" s="64"/>
      <c r="C69" s="86"/>
      <c r="D69" s="104"/>
      <c r="E69" s="105"/>
      <c r="F69" s="105"/>
      <c r="G69" s="106"/>
      <c r="H69" s="105"/>
      <c r="I69" s="93"/>
      <c r="J69" s="173">
        <f>IF(H69="",0,VLOOKUP(H69,tab!$A$47:$C$85,2,FALSE))*G69</f>
        <v>0</v>
      </c>
      <c r="K69" s="129">
        <f>IF(E69="",,tab!$B$2-F69)</f>
        <v>0</v>
      </c>
      <c r="L69" s="129">
        <f>IF(E69="",,E69+tab!$B$15)</f>
        <v>0</v>
      </c>
      <c r="M69" s="93"/>
      <c r="N69" s="129">
        <f t="shared" si="1"/>
        <v>0</v>
      </c>
      <c r="O69" s="130">
        <f>IF(E69="",,IF($K69&gt;=25,0,(VLOOKUP($K69,tab!$B$8:$C$13,2))))</f>
        <v>0</v>
      </c>
      <c r="P69" s="131">
        <f>IF(E69="",,IF($K69&gt;=25,0,(VLOOKUP($K69,tab!$B$8:$E$13,4))))</f>
        <v>0</v>
      </c>
      <c r="Q69" s="132">
        <f>IF((E69+tab!$B$4)&lt;N69,0,IF(E69="",,(K69/25*(J69*1.08*50%)*O69)*P69))</f>
        <v>0</v>
      </c>
      <c r="R69" s="93"/>
      <c r="S69" s="129">
        <f t="shared" si="2"/>
        <v>0</v>
      </c>
      <c r="T69" s="130">
        <f>IF(E69="",,IF($K69&gt;=40,0,(VLOOKUP($K69,tab!$B$8:$D$13,3))))</f>
        <v>0</v>
      </c>
      <c r="U69" s="131">
        <f>IF(E69="",,IF($K69&gt;=40,0,(VLOOKUP($K69,tab!$B$8:$F$13,5))))</f>
        <v>0</v>
      </c>
      <c r="V69" s="132">
        <f>IF((E69+tab!$B$4)&lt;S69,0,(IF(E69="",,(K69/40*J69*1.08*T69)*U69)))</f>
        <v>0</v>
      </c>
      <c r="W69" s="94"/>
      <c r="X69" s="127">
        <f t="shared" si="0"/>
        <v>0</v>
      </c>
      <c r="Y69" s="86"/>
      <c r="Z69" s="65"/>
    </row>
    <row r="70" spans="2:26" ht="12.75" x14ac:dyDescent="0.2">
      <c r="B70" s="64"/>
      <c r="C70" s="86"/>
      <c r="D70" s="104"/>
      <c r="E70" s="105"/>
      <c r="F70" s="105"/>
      <c r="G70" s="106"/>
      <c r="H70" s="105"/>
      <c r="I70" s="93"/>
      <c r="J70" s="173">
        <f>IF(H70="",0,VLOOKUP(H70,tab!$A$47:$C$85,2,FALSE))*G70</f>
        <v>0</v>
      </c>
      <c r="K70" s="129">
        <f>IF(E70="",,tab!$B$2-F70)</f>
        <v>0</v>
      </c>
      <c r="L70" s="129">
        <f>IF(E70="",,E70+tab!$B$15)</f>
        <v>0</v>
      </c>
      <c r="M70" s="93"/>
      <c r="N70" s="129">
        <f t="shared" si="1"/>
        <v>0</v>
      </c>
      <c r="O70" s="130">
        <f>IF(E70="",,IF($K70&gt;=25,0,(VLOOKUP($K70,tab!$B$8:$C$13,2))))</f>
        <v>0</v>
      </c>
      <c r="P70" s="131">
        <f>IF(E70="",,IF($K70&gt;=25,0,(VLOOKUP($K70,tab!$B$8:$E$13,4))))</f>
        <v>0</v>
      </c>
      <c r="Q70" s="132">
        <f>IF((E70+tab!$B$4)&lt;N70,0,IF(E70="",,(K70/25*(J70*1.08*50%)*O70)*P70))</f>
        <v>0</v>
      </c>
      <c r="R70" s="93"/>
      <c r="S70" s="129">
        <f t="shared" si="2"/>
        <v>0</v>
      </c>
      <c r="T70" s="130">
        <f>IF(E70="",,IF($K70&gt;=40,0,(VLOOKUP($K70,tab!$B$8:$D$13,3))))</f>
        <v>0</v>
      </c>
      <c r="U70" s="131">
        <f>IF(E70="",,IF($K70&gt;=40,0,(VLOOKUP($K70,tab!$B$8:$F$13,5))))</f>
        <v>0</v>
      </c>
      <c r="V70" s="132">
        <f>IF((E70+tab!$B$4)&lt;S70,0,(IF(E70="",,(K70/40*J70*1.08*T70)*U70)))</f>
        <v>0</v>
      </c>
      <c r="W70" s="94"/>
      <c r="X70" s="127">
        <f t="shared" si="0"/>
        <v>0</v>
      </c>
      <c r="Y70" s="86"/>
      <c r="Z70" s="65"/>
    </row>
    <row r="71" spans="2:26" ht="12.75" x14ac:dyDescent="0.2">
      <c r="B71" s="64"/>
      <c r="C71" s="86"/>
      <c r="D71" s="104"/>
      <c r="E71" s="105"/>
      <c r="F71" s="105"/>
      <c r="G71" s="106"/>
      <c r="H71" s="105"/>
      <c r="I71" s="93"/>
      <c r="J71" s="173">
        <f>IF(H71="",0,VLOOKUP(H71,tab!$A$47:$C$85,2,FALSE))*G71</f>
        <v>0</v>
      </c>
      <c r="K71" s="129">
        <f>IF(E71="",,tab!$B$2-F71)</f>
        <v>0</v>
      </c>
      <c r="L71" s="129">
        <f>IF(E71="",,E71+tab!$B$15)</f>
        <v>0</v>
      </c>
      <c r="M71" s="93"/>
      <c r="N71" s="129">
        <f t="shared" si="1"/>
        <v>0</v>
      </c>
      <c r="O71" s="130">
        <f>IF(E71="",,IF($K71&gt;=25,0,(VLOOKUP($K71,tab!$B$8:$C$13,2))))</f>
        <v>0</v>
      </c>
      <c r="P71" s="131">
        <f>IF(E71="",,IF($K71&gt;=25,0,(VLOOKUP($K71,tab!$B$8:$E$13,4))))</f>
        <v>0</v>
      </c>
      <c r="Q71" s="132">
        <f>IF((E71+tab!$B$4)&lt;N71,0,IF(E71="",,(K71/25*(J71*1.08*50%)*O71)*P71))</f>
        <v>0</v>
      </c>
      <c r="R71" s="93"/>
      <c r="S71" s="129">
        <f t="shared" si="2"/>
        <v>0</v>
      </c>
      <c r="T71" s="130">
        <f>IF(E71="",,IF($K71&gt;=40,0,(VLOOKUP($K71,tab!$B$8:$D$13,3))))</f>
        <v>0</v>
      </c>
      <c r="U71" s="131">
        <f>IF(E71="",,IF($K71&gt;=40,0,(VLOOKUP($K71,tab!$B$8:$F$13,5))))</f>
        <v>0</v>
      </c>
      <c r="V71" s="132">
        <f>IF((E71+tab!$B$4)&lt;S71,0,(IF(E71="",,(K71/40*J71*1.08*T71)*U71)))</f>
        <v>0</v>
      </c>
      <c r="W71" s="94"/>
      <c r="X71" s="127">
        <f t="shared" si="0"/>
        <v>0</v>
      </c>
      <c r="Y71" s="86"/>
      <c r="Z71" s="65"/>
    </row>
    <row r="72" spans="2:26" ht="12.75" x14ac:dyDescent="0.2">
      <c r="B72" s="64"/>
      <c r="C72" s="86"/>
      <c r="D72" s="104"/>
      <c r="E72" s="105"/>
      <c r="F72" s="105"/>
      <c r="G72" s="106"/>
      <c r="H72" s="105"/>
      <c r="I72" s="93"/>
      <c r="J72" s="173">
        <f>IF(H72="",0,VLOOKUP(H72,tab!$A$47:$C$85,2,FALSE))*G72</f>
        <v>0</v>
      </c>
      <c r="K72" s="129">
        <f>IF(E72="",,tab!$B$2-F72)</f>
        <v>0</v>
      </c>
      <c r="L72" s="129">
        <f>IF(E72="",,E72+tab!$B$15)</f>
        <v>0</v>
      </c>
      <c r="M72" s="93"/>
      <c r="N72" s="129">
        <f t="shared" si="1"/>
        <v>0</v>
      </c>
      <c r="O72" s="130">
        <f>IF(E72="",,IF($K72&gt;=25,0,(VLOOKUP($K72,tab!$B$8:$C$13,2))))</f>
        <v>0</v>
      </c>
      <c r="P72" s="131">
        <f>IF(E72="",,IF($K72&gt;=25,0,(VLOOKUP($K72,tab!$B$8:$E$13,4))))</f>
        <v>0</v>
      </c>
      <c r="Q72" s="132">
        <f>IF((E72+tab!$B$4)&lt;N72,0,IF(E72="",,(K72/25*(J72*1.08*50%)*O72)*P72))</f>
        <v>0</v>
      </c>
      <c r="R72" s="93"/>
      <c r="S72" s="129">
        <f t="shared" si="2"/>
        <v>0</v>
      </c>
      <c r="T72" s="130">
        <f>IF(E72="",,IF($K72&gt;=40,0,(VLOOKUP($K72,tab!$B$8:$D$13,3))))</f>
        <v>0</v>
      </c>
      <c r="U72" s="131">
        <f>IF(E72="",,IF($K72&gt;=40,0,(VLOOKUP($K72,tab!$B$8:$F$13,5))))</f>
        <v>0</v>
      </c>
      <c r="V72" s="132">
        <f>IF((E72+tab!$B$4)&lt;S72,0,(IF(E72="",,(K72/40*J72*1.08*T72)*U72)))</f>
        <v>0</v>
      </c>
      <c r="W72" s="94"/>
      <c r="X72" s="127">
        <f t="shared" si="0"/>
        <v>0</v>
      </c>
      <c r="Y72" s="86"/>
      <c r="Z72" s="65"/>
    </row>
    <row r="73" spans="2:26" ht="12.75" x14ac:dyDescent="0.2">
      <c r="B73" s="64"/>
      <c r="C73" s="86"/>
      <c r="D73" s="104"/>
      <c r="E73" s="105"/>
      <c r="F73" s="105"/>
      <c r="G73" s="106"/>
      <c r="H73" s="105"/>
      <c r="I73" s="93"/>
      <c r="J73" s="173">
        <f>IF(H73="",0,VLOOKUP(H73,tab!$A$47:$C$85,2,FALSE))*G73</f>
        <v>0</v>
      </c>
      <c r="K73" s="129">
        <f>IF(E73="",,tab!$B$2-F73)</f>
        <v>0</v>
      </c>
      <c r="L73" s="129">
        <f>IF(E73="",,E73+tab!$B$15)</f>
        <v>0</v>
      </c>
      <c r="M73" s="93"/>
      <c r="N73" s="129">
        <f t="shared" si="1"/>
        <v>0</v>
      </c>
      <c r="O73" s="130">
        <f>IF(E73="",,IF($K73&gt;=25,0,(VLOOKUP($K73,tab!$B$8:$C$13,2))))</f>
        <v>0</v>
      </c>
      <c r="P73" s="131">
        <f>IF(E73="",,IF($K73&gt;=25,0,(VLOOKUP($K73,tab!$B$8:$E$13,4))))</f>
        <v>0</v>
      </c>
      <c r="Q73" s="132">
        <f>IF((E73+tab!$B$4)&lt;N73,0,IF(E73="",,(K73/25*(J73*1.08*50%)*O73)*P73))</f>
        <v>0</v>
      </c>
      <c r="R73" s="93"/>
      <c r="S73" s="129">
        <f t="shared" si="2"/>
        <v>0</v>
      </c>
      <c r="T73" s="130">
        <f>IF(E73="",,IF($K73&gt;=40,0,(VLOOKUP($K73,tab!$B$8:$D$13,3))))</f>
        <v>0</v>
      </c>
      <c r="U73" s="131">
        <f>IF(E73="",,IF($K73&gt;=40,0,(VLOOKUP($K73,tab!$B$8:$F$13,5))))</f>
        <v>0</v>
      </c>
      <c r="V73" s="132">
        <f>IF((E73+tab!$B$4)&lt;S73,0,(IF(E73="",,(K73/40*J73*1.08*T73)*U73)))</f>
        <v>0</v>
      </c>
      <c r="W73" s="94"/>
      <c r="X73" s="127">
        <f t="shared" si="0"/>
        <v>0</v>
      </c>
      <c r="Y73" s="86"/>
      <c r="Z73" s="65"/>
    </row>
    <row r="74" spans="2:26" ht="12.75" x14ac:dyDescent="0.2">
      <c r="B74" s="64"/>
      <c r="C74" s="86"/>
      <c r="D74" s="104"/>
      <c r="E74" s="105"/>
      <c r="F74" s="105"/>
      <c r="G74" s="106"/>
      <c r="H74" s="105"/>
      <c r="I74" s="93"/>
      <c r="J74" s="173">
        <f>IF(H74="",0,VLOOKUP(H74,tab!$A$47:$C$85,2,FALSE))*G74</f>
        <v>0</v>
      </c>
      <c r="K74" s="129">
        <f>IF(E74="",,tab!$B$2-F74)</f>
        <v>0</v>
      </c>
      <c r="L74" s="129">
        <f>IF(E74="",,E74+tab!$B$15)</f>
        <v>0</v>
      </c>
      <c r="M74" s="93"/>
      <c r="N74" s="129">
        <f t="shared" si="1"/>
        <v>0</v>
      </c>
      <c r="O74" s="130">
        <f>IF(E74="",,IF($K74&gt;=25,0,(VLOOKUP($K74,tab!$B$8:$C$13,2))))</f>
        <v>0</v>
      </c>
      <c r="P74" s="131">
        <f>IF(E74="",,IF($K74&gt;=25,0,(VLOOKUP($K74,tab!$B$8:$E$13,4))))</f>
        <v>0</v>
      </c>
      <c r="Q74" s="132">
        <f>IF((E74+tab!$B$4)&lt;N74,0,IF(E74="",,(K74/25*(J74*1.08*50%)*O74)*P74))</f>
        <v>0</v>
      </c>
      <c r="R74" s="93"/>
      <c r="S74" s="129">
        <f t="shared" si="2"/>
        <v>0</v>
      </c>
      <c r="T74" s="130">
        <f>IF(E74="",,IF($K74&gt;=40,0,(VLOOKUP($K74,tab!$B$8:$D$13,3))))</f>
        <v>0</v>
      </c>
      <c r="U74" s="131">
        <f>IF(E74="",,IF($K74&gt;=40,0,(VLOOKUP($K74,tab!$B$8:$F$13,5))))</f>
        <v>0</v>
      </c>
      <c r="V74" s="132">
        <f>IF((E74+tab!$B$4)&lt;S74,0,(IF(E74="",,(K74/40*J74*1.08*T74)*U74)))</f>
        <v>0</v>
      </c>
      <c r="W74" s="94"/>
      <c r="X74" s="127">
        <f t="shared" si="0"/>
        <v>0</v>
      </c>
      <c r="Y74" s="86"/>
      <c r="Z74" s="65"/>
    </row>
    <row r="75" spans="2:26" ht="12.75" x14ac:dyDescent="0.2">
      <c r="B75" s="64"/>
      <c r="C75" s="86"/>
      <c r="D75" s="104"/>
      <c r="E75" s="105"/>
      <c r="F75" s="105"/>
      <c r="G75" s="106"/>
      <c r="H75" s="105"/>
      <c r="I75" s="93"/>
      <c r="J75" s="173">
        <f>IF(H75="",0,VLOOKUP(H75,tab!$A$47:$C$85,2,FALSE))*G75</f>
        <v>0</v>
      </c>
      <c r="K75" s="129">
        <f>IF(E75="",,tab!$B$2-F75)</f>
        <v>0</v>
      </c>
      <c r="L75" s="129">
        <f>IF(E75="",,E75+tab!$B$15)</f>
        <v>0</v>
      </c>
      <c r="M75" s="93"/>
      <c r="N75" s="129">
        <f t="shared" si="1"/>
        <v>0</v>
      </c>
      <c r="O75" s="130">
        <f>IF(E75="",,IF($K75&gt;=25,0,(VLOOKUP($K75,tab!$B$8:$C$13,2))))</f>
        <v>0</v>
      </c>
      <c r="P75" s="131">
        <f>IF(E75="",,IF($K75&gt;=25,0,(VLOOKUP($K75,tab!$B$8:$E$13,4))))</f>
        <v>0</v>
      </c>
      <c r="Q75" s="132">
        <f>IF((E75+tab!$B$4)&lt;N75,0,IF(E75="",,(K75/25*(J75*1.08*50%)*O75)*P75))</f>
        <v>0</v>
      </c>
      <c r="R75" s="93"/>
      <c r="S75" s="129">
        <f t="shared" si="2"/>
        <v>0</v>
      </c>
      <c r="T75" s="130">
        <f>IF(E75="",,IF($K75&gt;=40,0,(VLOOKUP($K75,tab!$B$8:$D$13,3))))</f>
        <v>0</v>
      </c>
      <c r="U75" s="131">
        <f>IF(E75="",,IF($K75&gt;=40,0,(VLOOKUP($K75,tab!$B$8:$F$13,5))))</f>
        <v>0</v>
      </c>
      <c r="V75" s="132">
        <f>IF((E75+tab!$B$4)&lt;S75,0,(IF(E75="",,(K75/40*J75*1.08*T75)*U75)))</f>
        <v>0</v>
      </c>
      <c r="W75" s="94"/>
      <c r="X75" s="127">
        <f t="shared" si="0"/>
        <v>0</v>
      </c>
      <c r="Y75" s="86"/>
      <c r="Z75" s="65"/>
    </row>
    <row r="76" spans="2:26" ht="12.75" x14ac:dyDescent="0.2">
      <c r="B76" s="64"/>
      <c r="C76" s="86"/>
      <c r="D76" s="104"/>
      <c r="E76" s="105"/>
      <c r="F76" s="105"/>
      <c r="G76" s="106"/>
      <c r="H76" s="105"/>
      <c r="I76" s="93"/>
      <c r="J76" s="173">
        <f>IF(H76="",0,VLOOKUP(H76,tab!$A$47:$C$85,2,FALSE))*G76</f>
        <v>0</v>
      </c>
      <c r="K76" s="129">
        <f>IF(E76="",,tab!$B$2-F76)</f>
        <v>0</v>
      </c>
      <c r="L76" s="129">
        <f>IF(E76="",,E76+tab!$B$15)</f>
        <v>0</v>
      </c>
      <c r="M76" s="93"/>
      <c r="N76" s="129">
        <f t="shared" si="1"/>
        <v>0</v>
      </c>
      <c r="O76" s="130">
        <f>IF(E76="",,IF($K76&gt;=25,0,(VLOOKUP($K76,tab!$B$8:$C$13,2))))</f>
        <v>0</v>
      </c>
      <c r="P76" s="131">
        <f>IF(E76="",,IF($K76&gt;=25,0,(VLOOKUP($K76,tab!$B$8:$E$13,4))))</f>
        <v>0</v>
      </c>
      <c r="Q76" s="132">
        <f>IF((E76+tab!$B$4)&lt;N76,0,IF(E76="",,(K76/25*(J76*1.08*50%)*O76)*P76))</f>
        <v>0</v>
      </c>
      <c r="R76" s="93"/>
      <c r="S76" s="129">
        <f t="shared" si="2"/>
        <v>0</v>
      </c>
      <c r="T76" s="130">
        <f>IF(E76="",,IF($K76&gt;=40,0,(VLOOKUP($K76,tab!$B$8:$D$13,3))))</f>
        <v>0</v>
      </c>
      <c r="U76" s="131">
        <f>IF(E76="",,IF($K76&gt;=40,0,(VLOOKUP($K76,tab!$B$8:$F$13,5))))</f>
        <v>0</v>
      </c>
      <c r="V76" s="132">
        <f>IF((E76+tab!$B$4)&lt;S76,0,(IF(E76="",,(K76/40*J76*1.08*T76)*U76)))</f>
        <v>0</v>
      </c>
      <c r="W76" s="94"/>
      <c r="X76" s="127">
        <f t="shared" si="0"/>
        <v>0</v>
      </c>
      <c r="Y76" s="86"/>
      <c r="Z76" s="65"/>
    </row>
    <row r="77" spans="2:26" ht="12.75" x14ac:dyDescent="0.2">
      <c r="B77" s="64"/>
      <c r="C77" s="86"/>
      <c r="D77" s="104"/>
      <c r="E77" s="105"/>
      <c r="F77" s="105"/>
      <c r="G77" s="106"/>
      <c r="H77" s="105"/>
      <c r="I77" s="93"/>
      <c r="J77" s="173">
        <f>IF(H77="",0,VLOOKUP(H77,tab!$A$47:$C$85,2,FALSE))*G77</f>
        <v>0</v>
      </c>
      <c r="K77" s="129">
        <f>IF(E77="",,tab!$B$2-F77)</f>
        <v>0</v>
      </c>
      <c r="L77" s="129">
        <f>IF(E77="",,E77+tab!$B$15)</f>
        <v>0</v>
      </c>
      <c r="M77" s="93"/>
      <c r="N77" s="129">
        <f t="shared" si="1"/>
        <v>0</v>
      </c>
      <c r="O77" s="130">
        <f>IF(E77="",,IF($K77&gt;=25,0,(VLOOKUP($K77,tab!$B$8:$C$13,2))))</f>
        <v>0</v>
      </c>
      <c r="P77" s="131">
        <f>IF(E77="",,IF($K77&gt;=25,0,(VLOOKUP($K77,tab!$B$8:$E$13,4))))</f>
        <v>0</v>
      </c>
      <c r="Q77" s="132">
        <f>IF((E77+tab!$B$4)&lt;N77,0,IF(E77="",,(K77/25*(J77*1.08*50%)*O77)*P77))</f>
        <v>0</v>
      </c>
      <c r="R77" s="93"/>
      <c r="S77" s="129">
        <f t="shared" si="2"/>
        <v>0</v>
      </c>
      <c r="T77" s="130">
        <f>IF(E77="",,IF($K77&gt;=40,0,(VLOOKUP($K77,tab!$B$8:$D$13,3))))</f>
        <v>0</v>
      </c>
      <c r="U77" s="131">
        <f>IF(E77="",,IF($K77&gt;=40,0,(VLOOKUP($K77,tab!$B$8:$F$13,5))))</f>
        <v>0</v>
      </c>
      <c r="V77" s="132">
        <f>IF((E77+tab!$B$4)&lt;S77,0,(IF(E77="",,(K77/40*J77*1.08*T77)*U77)))</f>
        <v>0</v>
      </c>
      <c r="W77" s="94"/>
      <c r="X77" s="127">
        <f t="shared" si="0"/>
        <v>0</v>
      </c>
      <c r="Y77" s="86"/>
      <c r="Z77" s="65"/>
    </row>
    <row r="78" spans="2:26" ht="12.75" x14ac:dyDescent="0.2">
      <c r="B78" s="64"/>
      <c r="C78" s="86"/>
      <c r="D78" s="104"/>
      <c r="E78" s="105"/>
      <c r="F78" s="105"/>
      <c r="G78" s="106"/>
      <c r="H78" s="105"/>
      <c r="I78" s="93"/>
      <c r="J78" s="173">
        <f>IF(H78="",0,VLOOKUP(H78,tab!$A$47:$C$85,2,FALSE))*G78</f>
        <v>0</v>
      </c>
      <c r="K78" s="129">
        <f>IF(E78="",,tab!$B$2-F78)</f>
        <v>0</v>
      </c>
      <c r="L78" s="129">
        <f>IF(E78="",,E78+tab!$B$15)</f>
        <v>0</v>
      </c>
      <c r="M78" s="93"/>
      <c r="N78" s="129">
        <f t="shared" si="1"/>
        <v>0</v>
      </c>
      <c r="O78" s="130">
        <f>IF(E78="",,IF($K78&gt;=25,0,(VLOOKUP($K78,tab!$B$8:$C$13,2))))</f>
        <v>0</v>
      </c>
      <c r="P78" s="131">
        <f>IF(E78="",,IF($K78&gt;=25,0,(VLOOKUP($K78,tab!$B$8:$E$13,4))))</f>
        <v>0</v>
      </c>
      <c r="Q78" s="132">
        <f>IF((E78+tab!$B$4)&lt;N78,0,IF(E78="",,(K78/25*(J78*1.08*50%)*O78)*P78))</f>
        <v>0</v>
      </c>
      <c r="R78" s="93"/>
      <c r="S78" s="129">
        <f t="shared" si="2"/>
        <v>0</v>
      </c>
      <c r="T78" s="130">
        <f>IF(E78="",,IF($K78&gt;=40,0,(VLOOKUP($K78,tab!$B$8:$D$13,3))))</f>
        <v>0</v>
      </c>
      <c r="U78" s="131">
        <f>IF(E78="",,IF($K78&gt;=40,0,(VLOOKUP($K78,tab!$B$8:$F$13,5))))</f>
        <v>0</v>
      </c>
      <c r="V78" s="132">
        <f>IF((E78+tab!$B$4)&lt;S78,0,(IF(E78="",,(K78/40*J78*1.08*T78)*U78)))</f>
        <v>0</v>
      </c>
      <c r="W78" s="94"/>
      <c r="X78" s="127">
        <f t="shared" si="0"/>
        <v>0</v>
      </c>
      <c r="Y78" s="86"/>
      <c r="Z78" s="65"/>
    </row>
    <row r="79" spans="2:26" ht="12.75" x14ac:dyDescent="0.2">
      <c r="B79" s="64"/>
      <c r="C79" s="86"/>
      <c r="D79" s="104"/>
      <c r="E79" s="105"/>
      <c r="F79" s="105"/>
      <c r="G79" s="106"/>
      <c r="H79" s="105"/>
      <c r="I79" s="93"/>
      <c r="J79" s="173">
        <f>IF(H79="",0,VLOOKUP(H79,tab!$A$47:$C$85,2,FALSE))*G79</f>
        <v>0</v>
      </c>
      <c r="K79" s="129">
        <f>IF(E79="",,tab!$B$2-F79)</f>
        <v>0</v>
      </c>
      <c r="L79" s="129">
        <f>IF(E79="",,E79+tab!$B$15)</f>
        <v>0</v>
      </c>
      <c r="M79" s="93"/>
      <c r="N79" s="129">
        <f t="shared" si="1"/>
        <v>0</v>
      </c>
      <c r="O79" s="130">
        <f>IF(E79="",,IF($K79&gt;=25,0,(VLOOKUP($K79,tab!$B$8:$C$13,2))))</f>
        <v>0</v>
      </c>
      <c r="P79" s="131">
        <f>IF(E79="",,IF($K79&gt;=25,0,(VLOOKUP($K79,tab!$B$8:$E$13,4))))</f>
        <v>0</v>
      </c>
      <c r="Q79" s="132">
        <f>IF((E79+tab!$B$4)&lt;N79,0,IF(E79="",,(K79/25*(J79*1.08*50%)*O79)*P79))</f>
        <v>0</v>
      </c>
      <c r="R79" s="93"/>
      <c r="S79" s="129">
        <f t="shared" si="2"/>
        <v>0</v>
      </c>
      <c r="T79" s="130">
        <f>IF(E79="",,IF($K79&gt;=40,0,(VLOOKUP($K79,tab!$B$8:$D$13,3))))</f>
        <v>0</v>
      </c>
      <c r="U79" s="131">
        <f>IF(E79="",,IF($K79&gt;=40,0,(VLOOKUP($K79,tab!$B$8:$F$13,5))))</f>
        <v>0</v>
      </c>
      <c r="V79" s="132">
        <f>IF((E79+tab!$B$4)&lt;S79,0,(IF(E79="",,(K79/40*J79*1.08*T79)*U79)))</f>
        <v>0</v>
      </c>
      <c r="W79" s="94"/>
      <c r="X79" s="127">
        <f t="shared" si="0"/>
        <v>0</v>
      </c>
      <c r="Y79" s="86"/>
      <c r="Z79" s="65"/>
    </row>
    <row r="80" spans="2:26" ht="12.75" x14ac:dyDescent="0.2">
      <c r="B80" s="64"/>
      <c r="C80" s="86"/>
      <c r="D80" s="104"/>
      <c r="E80" s="105"/>
      <c r="F80" s="105"/>
      <c r="G80" s="106"/>
      <c r="H80" s="105"/>
      <c r="I80" s="93"/>
      <c r="J80" s="173">
        <f>IF(H80="",0,VLOOKUP(H80,tab!$A$47:$C$85,2,FALSE))*G80</f>
        <v>0</v>
      </c>
      <c r="K80" s="129">
        <f>IF(E80="",,tab!$B$2-F80)</f>
        <v>0</v>
      </c>
      <c r="L80" s="129">
        <f>IF(E80="",,E80+tab!$B$15)</f>
        <v>0</v>
      </c>
      <c r="M80" s="93"/>
      <c r="N80" s="129">
        <f t="shared" si="1"/>
        <v>0</v>
      </c>
      <c r="O80" s="130">
        <f>IF(E80="",,IF($K80&gt;=25,0,(VLOOKUP($K80,tab!$B$8:$C$13,2))))</f>
        <v>0</v>
      </c>
      <c r="P80" s="131">
        <f>IF(E80="",,IF($K80&gt;=25,0,(VLOOKUP($K80,tab!$B$8:$E$13,4))))</f>
        <v>0</v>
      </c>
      <c r="Q80" s="132">
        <f>IF((E80+tab!$B$4)&lt;N80,0,IF(E80="",,(K80/25*(J80*1.08*50%)*O80)*P80))</f>
        <v>0</v>
      </c>
      <c r="R80" s="93"/>
      <c r="S80" s="129">
        <f t="shared" si="2"/>
        <v>0</v>
      </c>
      <c r="T80" s="130">
        <f>IF(E80="",,IF($K80&gt;=40,0,(VLOOKUP($K80,tab!$B$8:$D$13,3))))</f>
        <v>0</v>
      </c>
      <c r="U80" s="131">
        <f>IF(E80="",,IF($K80&gt;=40,0,(VLOOKUP($K80,tab!$B$8:$F$13,5))))</f>
        <v>0</v>
      </c>
      <c r="V80" s="132">
        <f>IF((E80+tab!$B$4)&lt;S80,0,(IF(E80="",,(K80/40*J80*1.08*T80)*U80)))</f>
        <v>0</v>
      </c>
      <c r="W80" s="94"/>
      <c r="X80" s="127">
        <f t="shared" si="0"/>
        <v>0</v>
      </c>
      <c r="Y80" s="86"/>
      <c r="Z80" s="65"/>
    </row>
    <row r="81" spans="2:26" ht="12.75" x14ac:dyDescent="0.2">
      <c r="B81" s="64"/>
      <c r="C81" s="86"/>
      <c r="D81" s="104"/>
      <c r="E81" s="105"/>
      <c r="F81" s="105"/>
      <c r="G81" s="106"/>
      <c r="H81" s="105"/>
      <c r="I81" s="93"/>
      <c r="J81" s="173">
        <f>IF(H81="",0,VLOOKUP(H81,tab!$A$47:$C$85,2,FALSE))*G81</f>
        <v>0</v>
      </c>
      <c r="K81" s="129">
        <f>IF(E81="",,tab!$B$2-F81)</f>
        <v>0</v>
      </c>
      <c r="L81" s="129">
        <f>IF(E81="",,E81+tab!$B$15)</f>
        <v>0</v>
      </c>
      <c r="M81" s="93"/>
      <c r="N81" s="129">
        <f t="shared" si="1"/>
        <v>0</v>
      </c>
      <c r="O81" s="130">
        <f>IF(E81="",,IF($K81&gt;=25,0,(VLOOKUP($K81,tab!$B$8:$C$13,2))))</f>
        <v>0</v>
      </c>
      <c r="P81" s="131">
        <f>IF(E81="",,IF($K81&gt;=25,0,(VLOOKUP($K81,tab!$B$8:$E$13,4))))</f>
        <v>0</v>
      </c>
      <c r="Q81" s="132">
        <f>IF((E81+tab!$B$4)&lt;N81,0,IF(E81="",,(K81/25*(J81*1.08*50%)*O81)*P81))</f>
        <v>0</v>
      </c>
      <c r="R81" s="93"/>
      <c r="S81" s="129">
        <f t="shared" si="2"/>
        <v>0</v>
      </c>
      <c r="T81" s="130">
        <f>IF(E81="",,IF($K81&gt;=40,0,(VLOOKUP($K81,tab!$B$8:$D$13,3))))</f>
        <v>0</v>
      </c>
      <c r="U81" s="131">
        <f>IF(E81="",,IF($K81&gt;=40,0,(VLOOKUP($K81,tab!$B$8:$F$13,5))))</f>
        <v>0</v>
      </c>
      <c r="V81" s="132">
        <f>IF((E81+tab!$B$4)&lt;S81,0,(IF(E81="",,(K81/40*J81*1.08*T81)*U81)))</f>
        <v>0</v>
      </c>
      <c r="W81" s="94"/>
      <c r="X81" s="127">
        <f t="shared" si="0"/>
        <v>0</v>
      </c>
      <c r="Y81" s="86"/>
      <c r="Z81" s="65"/>
    </row>
    <row r="82" spans="2:26" ht="12.75" x14ac:dyDescent="0.2">
      <c r="B82" s="64"/>
      <c r="C82" s="86"/>
      <c r="D82" s="104"/>
      <c r="E82" s="105"/>
      <c r="F82" s="105"/>
      <c r="G82" s="106"/>
      <c r="H82" s="105"/>
      <c r="I82" s="93"/>
      <c r="J82" s="173">
        <f>IF(H82="",0,VLOOKUP(H82,tab!$A$47:$C$85,2,FALSE))*G82</f>
        <v>0</v>
      </c>
      <c r="K82" s="129">
        <f>IF(E82="",,tab!$B$2-F82)</f>
        <v>0</v>
      </c>
      <c r="L82" s="129">
        <f>IF(E82="",,E82+tab!$B$15)</f>
        <v>0</v>
      </c>
      <c r="M82" s="93"/>
      <c r="N82" s="129">
        <f t="shared" si="1"/>
        <v>0</v>
      </c>
      <c r="O82" s="130">
        <f>IF(E82="",,IF($K82&gt;=25,0,(VLOOKUP($K82,tab!$B$8:$C$13,2))))</f>
        <v>0</v>
      </c>
      <c r="P82" s="131">
        <f>IF(E82="",,IF($K82&gt;=25,0,(VLOOKUP($K82,tab!$B$8:$E$13,4))))</f>
        <v>0</v>
      </c>
      <c r="Q82" s="132">
        <f>IF((E82+tab!$B$4)&lt;N82,0,IF(E82="",,(K82/25*(J82*1.08*50%)*O82)*P82))</f>
        <v>0</v>
      </c>
      <c r="R82" s="93"/>
      <c r="S82" s="129">
        <f t="shared" si="2"/>
        <v>0</v>
      </c>
      <c r="T82" s="130">
        <f>IF(E82="",,IF($K82&gt;=40,0,(VLOOKUP($K82,tab!$B$8:$D$13,3))))</f>
        <v>0</v>
      </c>
      <c r="U82" s="131">
        <f>IF(E82="",,IF($K82&gt;=40,0,(VLOOKUP($K82,tab!$B$8:$F$13,5))))</f>
        <v>0</v>
      </c>
      <c r="V82" s="132">
        <f>IF((E82+tab!$B$4)&lt;S82,0,(IF(E82="",,(K82/40*J82*1.08*T82)*U82)))</f>
        <v>0</v>
      </c>
      <c r="W82" s="94"/>
      <c r="X82" s="127">
        <f t="shared" ref="X82:X146" si="3">IF(E82="",,Q82+V82)</f>
        <v>0</v>
      </c>
      <c r="Y82" s="86"/>
      <c r="Z82" s="65"/>
    </row>
    <row r="83" spans="2:26" ht="12.75" x14ac:dyDescent="0.2">
      <c r="B83" s="64"/>
      <c r="C83" s="86"/>
      <c r="D83" s="104"/>
      <c r="E83" s="105"/>
      <c r="F83" s="105"/>
      <c r="G83" s="106"/>
      <c r="H83" s="105"/>
      <c r="I83" s="93"/>
      <c r="J83" s="173">
        <f>IF(H83="",0,VLOOKUP(H83,tab!$A$47:$C$85,2,FALSE))*G83</f>
        <v>0</v>
      </c>
      <c r="K83" s="129">
        <f>IF(E83="",,tab!$B$2-F83)</f>
        <v>0</v>
      </c>
      <c r="L83" s="129">
        <f>IF(E83="",,E83+tab!$B$15)</f>
        <v>0</v>
      </c>
      <c r="M83" s="93"/>
      <c r="N83" s="129">
        <f t="shared" ref="N83:N147" si="4">IF(E83="",,F83+25)</f>
        <v>0</v>
      </c>
      <c r="O83" s="130">
        <f>IF(E83="",,IF($K83&gt;=25,0,(VLOOKUP($K83,tab!$B$8:$C$13,2))))</f>
        <v>0</v>
      </c>
      <c r="P83" s="131">
        <f>IF(E83="",,IF($K83&gt;=25,0,(VLOOKUP($K83,tab!$B$8:$E$13,4))))</f>
        <v>0</v>
      </c>
      <c r="Q83" s="132">
        <f>IF((E83+tab!$B$4)&lt;N83,0,IF(E83="",,(K83/25*(J83*1.08*50%)*O83)*P83))</f>
        <v>0</v>
      </c>
      <c r="R83" s="93"/>
      <c r="S83" s="129">
        <f t="shared" si="2"/>
        <v>0</v>
      </c>
      <c r="T83" s="130">
        <f>IF(E83="",,IF($K83&gt;=40,0,(VLOOKUP($K83,tab!$B$8:$D$13,3))))</f>
        <v>0</v>
      </c>
      <c r="U83" s="131">
        <f>IF(E83="",,IF($K83&gt;=40,0,(VLOOKUP($K83,tab!$B$8:$F$13,5))))</f>
        <v>0</v>
      </c>
      <c r="V83" s="132">
        <f>IF((E83+tab!$B$4)&lt;S83,0,(IF(E83="",,(K83/40*J83*1.08*T83)*U83)))</f>
        <v>0</v>
      </c>
      <c r="W83" s="94"/>
      <c r="X83" s="127">
        <f t="shared" si="3"/>
        <v>0</v>
      </c>
      <c r="Y83" s="86"/>
      <c r="Z83" s="65"/>
    </row>
    <row r="84" spans="2:26" ht="12.75" x14ac:dyDescent="0.2">
      <c r="B84" s="64"/>
      <c r="C84" s="86"/>
      <c r="D84" s="104"/>
      <c r="E84" s="105"/>
      <c r="F84" s="105"/>
      <c r="G84" s="106"/>
      <c r="H84" s="105"/>
      <c r="I84" s="93"/>
      <c r="J84" s="173">
        <f>IF(H84="",0,VLOOKUP(H84,tab!$A$47:$C$85,2,FALSE))*G84</f>
        <v>0</v>
      </c>
      <c r="K84" s="129">
        <f>IF(E84="",,tab!$B$2-F84)</f>
        <v>0</v>
      </c>
      <c r="L84" s="129">
        <f>IF(E84="",,E84+tab!$B$15)</f>
        <v>0</v>
      </c>
      <c r="M84" s="93"/>
      <c r="N84" s="129">
        <f t="shared" si="4"/>
        <v>0</v>
      </c>
      <c r="O84" s="130">
        <f>IF(E84="",,IF($K84&gt;=25,0,(VLOOKUP($K84,tab!$B$8:$C$13,2))))</f>
        <v>0</v>
      </c>
      <c r="P84" s="131">
        <f>IF(E84="",,IF($K84&gt;=25,0,(VLOOKUP($K84,tab!$B$8:$E$13,4))))</f>
        <v>0</v>
      </c>
      <c r="Q84" s="132">
        <f>IF((E84+tab!$B$4)&lt;N84,0,IF(E84="",,(K84/25*(J84*1.08*50%)*O84)*P84))</f>
        <v>0</v>
      </c>
      <c r="R84" s="93"/>
      <c r="S84" s="129">
        <f t="shared" ref="S84:S148" si="5">IF(E84="",,F84+40)</f>
        <v>0</v>
      </c>
      <c r="T84" s="130">
        <f>IF(E84="",,IF($K84&gt;=40,0,(VLOOKUP($K84,tab!$B$8:$D$13,3))))</f>
        <v>0</v>
      </c>
      <c r="U84" s="131">
        <f>IF(E84="",,IF($K84&gt;=40,0,(VLOOKUP($K84,tab!$B$8:$F$13,5))))</f>
        <v>0</v>
      </c>
      <c r="V84" s="132">
        <f>IF((E84+tab!$B$4)&lt;S84,0,(IF(E84="",,(K84/40*J84*1.08*T84)*U84)))</f>
        <v>0</v>
      </c>
      <c r="W84" s="94"/>
      <c r="X84" s="127">
        <f t="shared" si="3"/>
        <v>0</v>
      </c>
      <c r="Y84" s="86"/>
      <c r="Z84" s="65"/>
    </row>
    <row r="85" spans="2:26" ht="12.75" x14ac:dyDescent="0.2">
      <c r="B85" s="64"/>
      <c r="C85" s="86"/>
      <c r="D85" s="104"/>
      <c r="E85" s="105"/>
      <c r="F85" s="105"/>
      <c r="G85" s="106"/>
      <c r="H85" s="105"/>
      <c r="I85" s="93"/>
      <c r="J85" s="173">
        <f>IF(H85="",0,VLOOKUP(H85,tab!$A$47:$C$85,2,FALSE))*G85</f>
        <v>0</v>
      </c>
      <c r="K85" s="129">
        <f>IF(E85="",,tab!$B$2-F85)</f>
        <v>0</v>
      </c>
      <c r="L85" s="129">
        <f>IF(E85="",,E85+tab!$B$15)</f>
        <v>0</v>
      </c>
      <c r="M85" s="93"/>
      <c r="N85" s="129">
        <f t="shared" si="4"/>
        <v>0</v>
      </c>
      <c r="O85" s="130">
        <f>IF(E85="",,IF($K85&gt;=25,0,(VLOOKUP($K85,tab!$B$8:$C$13,2))))</f>
        <v>0</v>
      </c>
      <c r="P85" s="131">
        <f>IF(E85="",,IF($K85&gt;=25,0,(VLOOKUP($K85,tab!$B$8:$E$13,4))))</f>
        <v>0</v>
      </c>
      <c r="Q85" s="132">
        <f>IF((E85+tab!$B$4)&lt;N85,0,IF(E85="",,(K85/25*(J85*1.08*50%)*O85)*P85))</f>
        <v>0</v>
      </c>
      <c r="R85" s="93"/>
      <c r="S85" s="129">
        <f t="shared" si="5"/>
        <v>0</v>
      </c>
      <c r="T85" s="130">
        <f>IF(E85="",,IF($K85&gt;=40,0,(VLOOKUP($K85,tab!$B$8:$D$13,3))))</f>
        <v>0</v>
      </c>
      <c r="U85" s="131">
        <f>IF(E85="",,IF($K85&gt;=40,0,(VLOOKUP($K85,tab!$B$8:$F$13,5))))</f>
        <v>0</v>
      </c>
      <c r="V85" s="132">
        <f>IF((E85+tab!$B$4)&lt;S85,0,(IF(E85="",,(K85/40*J85*1.08*T85)*U85)))</f>
        <v>0</v>
      </c>
      <c r="W85" s="94"/>
      <c r="X85" s="127">
        <f t="shared" si="3"/>
        <v>0</v>
      </c>
      <c r="Y85" s="86"/>
      <c r="Z85" s="65"/>
    </row>
    <row r="86" spans="2:26" ht="12.75" x14ac:dyDescent="0.2">
      <c r="B86" s="64"/>
      <c r="C86" s="86"/>
      <c r="D86" s="104"/>
      <c r="E86" s="105"/>
      <c r="F86" s="105"/>
      <c r="G86" s="106"/>
      <c r="H86" s="105"/>
      <c r="I86" s="93"/>
      <c r="J86" s="173">
        <f>IF(H86="",0,VLOOKUP(H86,tab!$A$47:$C$85,2,FALSE))*G86</f>
        <v>0</v>
      </c>
      <c r="K86" s="129">
        <f>IF(E86="",,tab!$B$2-F86)</f>
        <v>0</v>
      </c>
      <c r="L86" s="129">
        <f>IF(E86="",,E86+tab!$B$15)</f>
        <v>0</v>
      </c>
      <c r="M86" s="93"/>
      <c r="N86" s="129">
        <f t="shared" si="4"/>
        <v>0</v>
      </c>
      <c r="O86" s="130">
        <f>IF(E86="",,IF($K86&gt;=25,0,(VLOOKUP($K86,tab!$B$8:$C$13,2))))</f>
        <v>0</v>
      </c>
      <c r="P86" s="131">
        <f>IF(E86="",,IF($K86&gt;=25,0,(VLOOKUP($K86,tab!$B$8:$E$13,4))))</f>
        <v>0</v>
      </c>
      <c r="Q86" s="132">
        <f>IF((E86+tab!$B$4)&lt;N86,0,IF(E86="",,(K86/25*(J86*1.08*50%)*O86)*P86))</f>
        <v>0</v>
      </c>
      <c r="R86" s="93"/>
      <c r="S86" s="129">
        <f t="shared" si="5"/>
        <v>0</v>
      </c>
      <c r="T86" s="130">
        <f>IF(E86="",,IF($K86&gt;=40,0,(VLOOKUP($K86,tab!$B$8:$D$13,3))))</f>
        <v>0</v>
      </c>
      <c r="U86" s="131">
        <f>IF(E86="",,IF($K86&gt;=40,0,(VLOOKUP($K86,tab!$B$8:$F$13,5))))</f>
        <v>0</v>
      </c>
      <c r="V86" s="132">
        <f>IF((E86+tab!$B$4)&lt;S86,0,(IF(E86="",,(K86/40*J86*1.08*T86)*U86)))</f>
        <v>0</v>
      </c>
      <c r="W86" s="94"/>
      <c r="X86" s="127">
        <f t="shared" si="3"/>
        <v>0</v>
      </c>
      <c r="Y86" s="86"/>
      <c r="Z86" s="65"/>
    </row>
    <row r="87" spans="2:26" ht="12.75" x14ac:dyDescent="0.2">
      <c r="B87" s="64"/>
      <c r="C87" s="86"/>
      <c r="D87" s="104"/>
      <c r="E87" s="105"/>
      <c r="F87" s="105"/>
      <c r="G87" s="106"/>
      <c r="H87" s="105"/>
      <c r="I87" s="93"/>
      <c r="J87" s="173">
        <f>IF(H87="",0,VLOOKUP(H87,tab!$A$47:$C$85,2,FALSE))*G87</f>
        <v>0</v>
      </c>
      <c r="K87" s="129">
        <f>IF(E87="",,tab!$B$2-F87)</f>
        <v>0</v>
      </c>
      <c r="L87" s="129">
        <f>IF(E87="",,E87+tab!$B$15)</f>
        <v>0</v>
      </c>
      <c r="M87" s="93"/>
      <c r="N87" s="129">
        <f t="shared" si="4"/>
        <v>0</v>
      </c>
      <c r="O87" s="130">
        <f>IF(E87="",,IF($K87&gt;=25,0,(VLOOKUP($K87,tab!$B$8:$C$13,2))))</f>
        <v>0</v>
      </c>
      <c r="P87" s="131">
        <f>IF(E87="",,IF($K87&gt;=25,0,(VLOOKUP($K87,tab!$B$8:$E$13,4))))</f>
        <v>0</v>
      </c>
      <c r="Q87" s="132">
        <f>IF((E87+tab!$B$4)&lt;N87,0,IF(E87="",,(K87/25*(J87*1.08*50%)*O87)*P87))</f>
        <v>0</v>
      </c>
      <c r="R87" s="93"/>
      <c r="S87" s="129">
        <f t="shared" si="5"/>
        <v>0</v>
      </c>
      <c r="T87" s="130">
        <f>IF(E87="",,IF($K87&gt;=40,0,(VLOOKUP($K87,tab!$B$8:$D$13,3))))</f>
        <v>0</v>
      </c>
      <c r="U87" s="131">
        <f>IF(E87="",,IF($K87&gt;=40,0,(VLOOKUP($K87,tab!$B$8:$F$13,5))))</f>
        <v>0</v>
      </c>
      <c r="V87" s="132">
        <f>IF((E87+tab!$B$4)&lt;S87,0,(IF(E87="",,(K87/40*J87*1.08*T87)*U87)))</f>
        <v>0</v>
      </c>
      <c r="W87" s="94"/>
      <c r="X87" s="127">
        <f t="shared" si="3"/>
        <v>0</v>
      </c>
      <c r="Y87" s="86"/>
      <c r="Z87" s="65"/>
    </row>
    <row r="88" spans="2:26" ht="12.75" x14ac:dyDescent="0.2">
      <c r="B88" s="64"/>
      <c r="C88" s="86"/>
      <c r="D88" s="104"/>
      <c r="E88" s="105"/>
      <c r="F88" s="105"/>
      <c r="G88" s="106"/>
      <c r="H88" s="105"/>
      <c r="I88" s="93"/>
      <c r="J88" s="173">
        <f>IF(H88="",0,VLOOKUP(H88,tab!$A$47:$C$85,2,FALSE))*G88</f>
        <v>0</v>
      </c>
      <c r="K88" s="129">
        <f>IF(E88="",,tab!$B$2-F88)</f>
        <v>0</v>
      </c>
      <c r="L88" s="129">
        <f>IF(E88="",,E88+tab!$B$15)</f>
        <v>0</v>
      </c>
      <c r="M88" s="93"/>
      <c r="N88" s="129">
        <f t="shared" si="4"/>
        <v>0</v>
      </c>
      <c r="O88" s="130">
        <f>IF(E88="",,IF($K88&gt;=25,0,(VLOOKUP($K88,tab!$B$8:$C$13,2))))</f>
        <v>0</v>
      </c>
      <c r="P88" s="131">
        <f>IF(E88="",,IF($K88&gt;=25,0,(VLOOKUP($K88,tab!$B$8:$E$13,4))))</f>
        <v>0</v>
      </c>
      <c r="Q88" s="132">
        <f>IF((E88+tab!$B$4)&lt;N88,0,IF(E88="",,(K88/25*(J88*1.08*50%)*O88)*P88))</f>
        <v>0</v>
      </c>
      <c r="R88" s="93"/>
      <c r="S88" s="129">
        <f t="shared" si="5"/>
        <v>0</v>
      </c>
      <c r="T88" s="130">
        <f>IF(E88="",,IF($K88&gt;=40,0,(VLOOKUP($K88,tab!$B$8:$D$13,3))))</f>
        <v>0</v>
      </c>
      <c r="U88" s="131">
        <f>IF(E88="",,IF($K88&gt;=40,0,(VLOOKUP($K88,tab!$B$8:$F$13,5))))</f>
        <v>0</v>
      </c>
      <c r="V88" s="132">
        <f>IF((E88+tab!$B$4)&lt;S88,0,(IF(E88="",,(K88/40*J88*1.08*T88)*U88)))</f>
        <v>0</v>
      </c>
      <c r="W88" s="94"/>
      <c r="X88" s="127">
        <f t="shared" si="3"/>
        <v>0</v>
      </c>
      <c r="Y88" s="86"/>
      <c r="Z88" s="65"/>
    </row>
    <row r="89" spans="2:26" ht="12.75" x14ac:dyDescent="0.2">
      <c r="B89" s="64"/>
      <c r="C89" s="86"/>
      <c r="D89" s="104"/>
      <c r="E89" s="105"/>
      <c r="F89" s="105"/>
      <c r="G89" s="106"/>
      <c r="H89" s="105"/>
      <c r="I89" s="93"/>
      <c r="J89" s="173">
        <f>IF(H89="",0,VLOOKUP(H89,tab!$A$47:$C$85,2,FALSE))*G89</f>
        <v>0</v>
      </c>
      <c r="K89" s="129">
        <f>IF(E89="",,tab!$B$2-F89)</f>
        <v>0</v>
      </c>
      <c r="L89" s="129">
        <f>IF(E89="",,E89+tab!$B$15)</f>
        <v>0</v>
      </c>
      <c r="M89" s="93"/>
      <c r="N89" s="129">
        <f t="shared" si="4"/>
        <v>0</v>
      </c>
      <c r="O89" s="130">
        <f>IF(E89="",,IF($K89&gt;=25,0,(VLOOKUP($K89,tab!$B$8:$C$13,2))))</f>
        <v>0</v>
      </c>
      <c r="P89" s="131">
        <f>IF(E89="",,IF($K89&gt;=25,0,(VLOOKUP($K89,tab!$B$8:$E$13,4))))</f>
        <v>0</v>
      </c>
      <c r="Q89" s="132">
        <f>IF((E89+tab!$B$4)&lt;N89,0,IF(E89="",,(K89/25*(J89*1.08*50%)*O89)*P89))</f>
        <v>0</v>
      </c>
      <c r="R89" s="93"/>
      <c r="S89" s="129">
        <f t="shared" si="5"/>
        <v>0</v>
      </c>
      <c r="T89" s="130">
        <f>IF(E89="",,IF($K89&gt;=40,0,(VLOOKUP($K89,tab!$B$8:$D$13,3))))</f>
        <v>0</v>
      </c>
      <c r="U89" s="131">
        <f>IF(E89="",,IF($K89&gt;=40,0,(VLOOKUP($K89,tab!$B$8:$F$13,5))))</f>
        <v>0</v>
      </c>
      <c r="V89" s="132">
        <f>IF((E89+tab!$B$4)&lt;S89,0,(IF(E89="",,(K89/40*J89*1.08*T89)*U89)))</f>
        <v>0</v>
      </c>
      <c r="W89" s="94"/>
      <c r="X89" s="127">
        <f t="shared" si="3"/>
        <v>0</v>
      </c>
      <c r="Y89" s="86"/>
      <c r="Z89" s="65"/>
    </row>
    <row r="90" spans="2:26" ht="12.75" x14ac:dyDescent="0.2">
      <c r="B90" s="64"/>
      <c r="C90" s="86"/>
      <c r="D90" s="104"/>
      <c r="E90" s="105"/>
      <c r="F90" s="105"/>
      <c r="G90" s="106"/>
      <c r="H90" s="105"/>
      <c r="I90" s="93"/>
      <c r="J90" s="173">
        <f>IF(H90="",0,VLOOKUP(H90,tab!$A$47:$C$85,2,FALSE))*G90</f>
        <v>0</v>
      </c>
      <c r="K90" s="129">
        <f>IF(E90="",,tab!$B$2-F90)</f>
        <v>0</v>
      </c>
      <c r="L90" s="129">
        <f>IF(E90="",,E90+tab!$B$15)</f>
        <v>0</v>
      </c>
      <c r="M90" s="93"/>
      <c r="N90" s="129">
        <f t="shared" si="4"/>
        <v>0</v>
      </c>
      <c r="O90" s="130">
        <f>IF(E90="",,IF($K90&gt;=25,0,(VLOOKUP($K90,tab!$B$8:$C$13,2))))</f>
        <v>0</v>
      </c>
      <c r="P90" s="131">
        <f>IF(E90="",,IF($K90&gt;=25,0,(VLOOKUP($K90,tab!$B$8:$E$13,4))))</f>
        <v>0</v>
      </c>
      <c r="Q90" s="132">
        <f>IF((E90+tab!$B$4)&lt;N90,0,IF(E90="",,(K90/25*(J90*1.08*50%)*O90)*P90))</f>
        <v>0</v>
      </c>
      <c r="R90" s="93"/>
      <c r="S90" s="129">
        <f t="shared" si="5"/>
        <v>0</v>
      </c>
      <c r="T90" s="130">
        <f>IF(E90="",,IF($K90&gt;=40,0,(VLOOKUP($K90,tab!$B$8:$D$13,3))))</f>
        <v>0</v>
      </c>
      <c r="U90" s="131">
        <f>IF(E90="",,IF($K90&gt;=40,0,(VLOOKUP($K90,tab!$B$8:$F$13,5))))</f>
        <v>0</v>
      </c>
      <c r="V90" s="132">
        <f>IF((E90+tab!$B$4)&lt;S90,0,(IF(E90="",,(K90/40*J90*1.08*T90)*U90)))</f>
        <v>0</v>
      </c>
      <c r="W90" s="94"/>
      <c r="X90" s="127">
        <f t="shared" si="3"/>
        <v>0</v>
      </c>
      <c r="Y90" s="86"/>
      <c r="Z90" s="65"/>
    </row>
    <row r="91" spans="2:26" ht="12.75" x14ac:dyDescent="0.2">
      <c r="B91" s="64"/>
      <c r="C91" s="86"/>
      <c r="D91" s="104"/>
      <c r="E91" s="105"/>
      <c r="F91" s="105"/>
      <c r="G91" s="106"/>
      <c r="H91" s="105"/>
      <c r="I91" s="93"/>
      <c r="J91" s="173">
        <f>IF(H91="",0,VLOOKUP(H91,tab!$A$47:$C$85,2,FALSE))*G91</f>
        <v>0</v>
      </c>
      <c r="K91" s="129">
        <f>IF(E91="",,tab!$B$2-F91)</f>
        <v>0</v>
      </c>
      <c r="L91" s="129">
        <f>IF(E91="",,E91+tab!$B$15)</f>
        <v>0</v>
      </c>
      <c r="M91" s="93"/>
      <c r="N91" s="129">
        <f t="shared" si="4"/>
        <v>0</v>
      </c>
      <c r="O91" s="130">
        <f>IF(E91="",,IF($K91&gt;=25,0,(VLOOKUP($K91,tab!$B$8:$C$13,2))))</f>
        <v>0</v>
      </c>
      <c r="P91" s="131">
        <f>IF(E91="",,IF($K91&gt;=25,0,(VLOOKUP($K91,tab!$B$8:$E$13,4))))</f>
        <v>0</v>
      </c>
      <c r="Q91" s="132">
        <f>IF((E91+tab!$B$4)&lt;N91,0,IF(E91="",,(K91/25*(J91*1.08*50%)*O91)*P91))</f>
        <v>0</v>
      </c>
      <c r="R91" s="93"/>
      <c r="S91" s="129">
        <f t="shared" si="5"/>
        <v>0</v>
      </c>
      <c r="T91" s="130">
        <f>IF(E91="",,IF($K91&gt;=40,0,(VLOOKUP($K91,tab!$B$8:$D$13,3))))</f>
        <v>0</v>
      </c>
      <c r="U91" s="131">
        <f>IF(E91="",,IF($K91&gt;=40,0,(VLOOKUP($K91,tab!$B$8:$F$13,5))))</f>
        <v>0</v>
      </c>
      <c r="V91" s="132">
        <f>IF((E91+tab!$B$4)&lt;S91,0,(IF(E91="",,(K91/40*J91*1.08*T91)*U91)))</f>
        <v>0</v>
      </c>
      <c r="W91" s="94"/>
      <c r="X91" s="127">
        <f t="shared" si="3"/>
        <v>0</v>
      </c>
      <c r="Y91" s="86"/>
      <c r="Z91" s="65"/>
    </row>
    <row r="92" spans="2:26" ht="12.75" x14ac:dyDescent="0.2">
      <c r="B92" s="64"/>
      <c r="C92" s="86"/>
      <c r="D92" s="104"/>
      <c r="E92" s="105"/>
      <c r="F92" s="105"/>
      <c r="G92" s="106"/>
      <c r="H92" s="105"/>
      <c r="I92" s="93"/>
      <c r="J92" s="173">
        <f>IF(H92="",0,VLOOKUP(H92,tab!$A$47:$C$85,2,FALSE))*G92</f>
        <v>0</v>
      </c>
      <c r="K92" s="129">
        <f>IF(E92="",,tab!$B$2-F92)</f>
        <v>0</v>
      </c>
      <c r="L92" s="129">
        <f>IF(E92="",,E92+tab!$B$15)</f>
        <v>0</v>
      </c>
      <c r="M92" s="93"/>
      <c r="N92" s="129">
        <f t="shared" si="4"/>
        <v>0</v>
      </c>
      <c r="O92" s="130">
        <f>IF(E92="",,IF($K92&gt;=25,0,(VLOOKUP($K92,tab!$B$8:$C$13,2))))</f>
        <v>0</v>
      </c>
      <c r="P92" s="131">
        <f>IF(E92="",,IF($K92&gt;=25,0,(VLOOKUP($K92,tab!$B$8:$E$13,4))))</f>
        <v>0</v>
      </c>
      <c r="Q92" s="132">
        <f>IF((E92+tab!$B$4)&lt;N92,0,IF(E92="",,(K92/25*(J92*1.08*50%)*O92)*P92))</f>
        <v>0</v>
      </c>
      <c r="R92" s="93"/>
      <c r="S92" s="129">
        <f t="shared" si="5"/>
        <v>0</v>
      </c>
      <c r="T92" s="130">
        <f>IF(E92="",,IF($K92&gt;=40,0,(VLOOKUP($K92,tab!$B$8:$D$13,3))))</f>
        <v>0</v>
      </c>
      <c r="U92" s="131">
        <f>IF(E92="",,IF($K92&gt;=40,0,(VLOOKUP($K92,tab!$B$8:$F$13,5))))</f>
        <v>0</v>
      </c>
      <c r="V92" s="132">
        <f>IF((E92+tab!$B$4)&lt;S92,0,(IF(E92="",,(K92/40*J92*1.08*T92)*U92)))</f>
        <v>0</v>
      </c>
      <c r="W92" s="94"/>
      <c r="X92" s="127">
        <f t="shared" si="3"/>
        <v>0</v>
      </c>
      <c r="Y92" s="86"/>
      <c r="Z92" s="65"/>
    </row>
    <row r="93" spans="2:26" ht="12.75" x14ac:dyDescent="0.2">
      <c r="B93" s="64"/>
      <c r="C93" s="86"/>
      <c r="D93" s="104"/>
      <c r="E93" s="105"/>
      <c r="F93" s="105"/>
      <c r="G93" s="106"/>
      <c r="H93" s="105"/>
      <c r="I93" s="93"/>
      <c r="J93" s="173">
        <f>IF(H93="",0,VLOOKUP(H93,tab!$A$47:$C$85,2,FALSE))*G93</f>
        <v>0</v>
      </c>
      <c r="K93" s="129">
        <f>IF(E93="",,tab!$B$2-F93)</f>
        <v>0</v>
      </c>
      <c r="L93" s="129">
        <f>IF(E93="",,E93+tab!$B$15)</f>
        <v>0</v>
      </c>
      <c r="M93" s="93"/>
      <c r="N93" s="129">
        <f t="shared" si="4"/>
        <v>0</v>
      </c>
      <c r="O93" s="130">
        <f>IF(E93="",,IF($K93&gt;=25,0,(VLOOKUP($K93,tab!$B$8:$C$13,2))))</f>
        <v>0</v>
      </c>
      <c r="P93" s="131">
        <f>IF(E93="",,IF($K93&gt;=25,0,(VLOOKUP($K93,tab!$B$8:$E$13,4))))</f>
        <v>0</v>
      </c>
      <c r="Q93" s="132">
        <f>IF((E93+tab!$B$4)&lt;N93,0,IF(E93="",,(K93/25*(J93*1.08*50%)*O93)*P93))</f>
        <v>0</v>
      </c>
      <c r="R93" s="93"/>
      <c r="S93" s="129">
        <f t="shared" si="5"/>
        <v>0</v>
      </c>
      <c r="T93" s="130">
        <f>IF(E93="",,IF($K93&gt;=40,0,(VLOOKUP($K93,tab!$B$8:$D$13,3))))</f>
        <v>0</v>
      </c>
      <c r="U93" s="131">
        <f>IF(E93="",,IF($K93&gt;=40,0,(VLOOKUP($K93,tab!$B$8:$F$13,5))))</f>
        <v>0</v>
      </c>
      <c r="V93" s="132">
        <f>IF((E93+tab!$B$4)&lt;S93,0,(IF(E93="",,(K93/40*J93*1.08*T93)*U93)))</f>
        <v>0</v>
      </c>
      <c r="W93" s="94"/>
      <c r="X93" s="127">
        <f t="shared" si="3"/>
        <v>0</v>
      </c>
      <c r="Y93" s="86"/>
      <c r="Z93" s="65"/>
    </row>
    <row r="94" spans="2:26" ht="12.75" x14ac:dyDescent="0.2">
      <c r="B94" s="64"/>
      <c r="C94" s="86"/>
      <c r="D94" s="104"/>
      <c r="E94" s="105"/>
      <c r="F94" s="105"/>
      <c r="G94" s="106"/>
      <c r="H94" s="105"/>
      <c r="I94" s="93"/>
      <c r="J94" s="173">
        <f>IF(H94="",0,VLOOKUP(H94,tab!$A$47:$C$85,2,FALSE))*G94</f>
        <v>0</v>
      </c>
      <c r="K94" s="129">
        <f>IF(E94="",,tab!$B$2-F94)</f>
        <v>0</v>
      </c>
      <c r="L94" s="129">
        <f>IF(E94="",,E94+tab!$B$15)</f>
        <v>0</v>
      </c>
      <c r="M94" s="93"/>
      <c r="N94" s="129">
        <f t="shared" si="4"/>
        <v>0</v>
      </c>
      <c r="O94" s="130">
        <f>IF(E94="",,IF($K94&gt;=25,0,(VLOOKUP($K94,tab!$B$8:$C$13,2))))</f>
        <v>0</v>
      </c>
      <c r="P94" s="131">
        <f>IF(E94="",,IF($K94&gt;=25,0,(VLOOKUP($K94,tab!$B$8:$E$13,4))))</f>
        <v>0</v>
      </c>
      <c r="Q94" s="132">
        <f>IF((E94+tab!$B$4)&lt;N94,0,IF(E94="",,(K94/25*(J94*1.08*50%)*O94)*P94))</f>
        <v>0</v>
      </c>
      <c r="R94" s="93"/>
      <c r="S94" s="129">
        <f t="shared" si="5"/>
        <v>0</v>
      </c>
      <c r="T94" s="130">
        <f>IF(E94="",,IF($K94&gt;=40,0,(VLOOKUP($K94,tab!$B$8:$D$13,3))))</f>
        <v>0</v>
      </c>
      <c r="U94" s="131">
        <f>IF(E94="",,IF($K94&gt;=40,0,(VLOOKUP($K94,tab!$B$8:$F$13,5))))</f>
        <v>0</v>
      </c>
      <c r="V94" s="132">
        <f>IF((E94+tab!$B$4)&lt;S94,0,(IF(E94="",,(K94/40*J94*1.08*T94)*U94)))</f>
        <v>0</v>
      </c>
      <c r="W94" s="94"/>
      <c r="X94" s="127">
        <f t="shared" si="3"/>
        <v>0</v>
      </c>
      <c r="Y94" s="86"/>
      <c r="Z94" s="65"/>
    </row>
    <row r="95" spans="2:26" ht="12.75" x14ac:dyDescent="0.2">
      <c r="B95" s="64"/>
      <c r="C95" s="86"/>
      <c r="D95" s="104"/>
      <c r="E95" s="105"/>
      <c r="F95" s="105"/>
      <c r="G95" s="106"/>
      <c r="H95" s="105"/>
      <c r="I95" s="93"/>
      <c r="J95" s="173">
        <f>IF(H95="",0,VLOOKUP(H95,tab!$A$47:$C$85,2,FALSE))*G95</f>
        <v>0</v>
      </c>
      <c r="K95" s="129">
        <f>IF(E95="",,tab!$B$2-F95)</f>
        <v>0</v>
      </c>
      <c r="L95" s="129">
        <f>IF(E95="",,E95+tab!$B$15)</f>
        <v>0</v>
      </c>
      <c r="M95" s="93"/>
      <c r="N95" s="129">
        <f t="shared" si="4"/>
        <v>0</v>
      </c>
      <c r="O95" s="130">
        <f>IF(E95="",,IF($K95&gt;=25,0,(VLOOKUP($K95,tab!$B$8:$C$13,2))))</f>
        <v>0</v>
      </c>
      <c r="P95" s="131">
        <f>IF(E95="",,IF($K95&gt;=25,0,(VLOOKUP($K95,tab!$B$8:$E$13,4))))</f>
        <v>0</v>
      </c>
      <c r="Q95" s="132">
        <f>IF((E95+tab!$B$4)&lt;N95,0,IF(E95="",,(K95/25*(J95*1.08*50%)*O95)*P95))</f>
        <v>0</v>
      </c>
      <c r="R95" s="93"/>
      <c r="S95" s="129">
        <f t="shared" si="5"/>
        <v>0</v>
      </c>
      <c r="T95" s="130">
        <f>IF(E95="",,IF($K95&gt;=40,0,(VLOOKUP($K95,tab!$B$8:$D$13,3))))</f>
        <v>0</v>
      </c>
      <c r="U95" s="131">
        <f>IF(E95="",,IF($K95&gt;=40,0,(VLOOKUP($K95,tab!$B$8:$F$13,5))))</f>
        <v>0</v>
      </c>
      <c r="V95" s="132">
        <f>IF((E95+tab!$B$4)&lt;S95,0,(IF(E95="",,(K95/40*J95*1.08*T95)*U95)))</f>
        <v>0</v>
      </c>
      <c r="W95" s="94"/>
      <c r="X95" s="127">
        <f t="shared" si="3"/>
        <v>0</v>
      </c>
      <c r="Y95" s="86"/>
      <c r="Z95" s="65"/>
    </row>
    <row r="96" spans="2:26" ht="12.75" x14ac:dyDescent="0.2">
      <c r="B96" s="64"/>
      <c r="C96" s="86"/>
      <c r="D96" s="104"/>
      <c r="E96" s="105"/>
      <c r="F96" s="105"/>
      <c r="G96" s="106"/>
      <c r="H96" s="105"/>
      <c r="I96" s="93"/>
      <c r="J96" s="173">
        <f>IF(H96="",0,VLOOKUP(H96,tab!$A$47:$C$85,2,FALSE))*G96</f>
        <v>0</v>
      </c>
      <c r="K96" s="129">
        <f>IF(E96="",,tab!$B$2-F96)</f>
        <v>0</v>
      </c>
      <c r="L96" s="129">
        <f>IF(E96="",,E96+tab!$B$15)</f>
        <v>0</v>
      </c>
      <c r="M96" s="93"/>
      <c r="N96" s="129">
        <f t="shared" si="4"/>
        <v>0</v>
      </c>
      <c r="O96" s="130">
        <f>IF(E96="",,IF($K96&gt;=25,0,(VLOOKUP($K96,tab!$B$8:$C$13,2))))</f>
        <v>0</v>
      </c>
      <c r="P96" s="131">
        <f>IF(E96="",,IF($K96&gt;=25,0,(VLOOKUP($K96,tab!$B$8:$E$13,4))))</f>
        <v>0</v>
      </c>
      <c r="Q96" s="132">
        <f>IF((E96+tab!$B$4)&lt;N96,0,IF(E96="",,(K96/25*(J96*1.08*50%)*O96)*P96))</f>
        <v>0</v>
      </c>
      <c r="R96" s="93"/>
      <c r="S96" s="129">
        <f t="shared" si="5"/>
        <v>0</v>
      </c>
      <c r="T96" s="130">
        <f>IF(E96="",,IF($K96&gt;=40,0,(VLOOKUP($K96,tab!$B$8:$D$13,3))))</f>
        <v>0</v>
      </c>
      <c r="U96" s="131">
        <f>IF(E96="",,IF($K96&gt;=40,0,(VLOOKUP($K96,tab!$B$8:$F$13,5))))</f>
        <v>0</v>
      </c>
      <c r="V96" s="132">
        <f>IF((E96+tab!$B$4)&lt;S96,0,(IF(E96="",,(K96/40*J96*1.08*T96)*U96)))</f>
        <v>0</v>
      </c>
      <c r="W96" s="94"/>
      <c r="X96" s="127">
        <f t="shared" si="3"/>
        <v>0</v>
      </c>
      <c r="Y96" s="86"/>
      <c r="Z96" s="65"/>
    </row>
    <row r="97" spans="2:26" ht="12.75" x14ac:dyDescent="0.2">
      <c r="B97" s="64"/>
      <c r="C97" s="86"/>
      <c r="D97" s="104"/>
      <c r="E97" s="105"/>
      <c r="F97" s="105"/>
      <c r="G97" s="106"/>
      <c r="H97" s="105"/>
      <c r="I97" s="93"/>
      <c r="J97" s="173">
        <f>IF(H97="",0,VLOOKUP(H97,tab!$A$47:$C$85,2,FALSE))*G97</f>
        <v>0</v>
      </c>
      <c r="K97" s="129">
        <f>IF(E97="",,tab!$B$2-F97)</f>
        <v>0</v>
      </c>
      <c r="L97" s="129">
        <f>IF(E97="",,E97+tab!$B$15)</f>
        <v>0</v>
      </c>
      <c r="M97" s="93"/>
      <c r="N97" s="129">
        <f t="shared" si="4"/>
        <v>0</v>
      </c>
      <c r="O97" s="130">
        <f>IF(E97="",,IF($K97&gt;=25,0,(VLOOKUP($K97,tab!$B$8:$C$13,2))))</f>
        <v>0</v>
      </c>
      <c r="P97" s="131">
        <f>IF(E97="",,IF($K97&gt;=25,0,(VLOOKUP($K97,tab!$B$8:$E$13,4))))</f>
        <v>0</v>
      </c>
      <c r="Q97" s="132">
        <f>IF((E97+tab!$B$4)&lt;N97,0,IF(E97="",,(K97/25*(J97*1.08*50%)*O97)*P97))</f>
        <v>0</v>
      </c>
      <c r="R97" s="93"/>
      <c r="S97" s="129">
        <f t="shared" si="5"/>
        <v>0</v>
      </c>
      <c r="T97" s="130">
        <f>IF(E97="",,IF($K97&gt;=40,0,(VLOOKUP($K97,tab!$B$8:$D$13,3))))</f>
        <v>0</v>
      </c>
      <c r="U97" s="131">
        <f>IF(E97="",,IF($K97&gt;=40,0,(VLOOKUP($K97,tab!$B$8:$F$13,5))))</f>
        <v>0</v>
      </c>
      <c r="V97" s="132">
        <f>IF((E97+tab!$B$4)&lt;S97,0,(IF(E97="",,(K97/40*J97*1.08*T97)*U97)))</f>
        <v>0</v>
      </c>
      <c r="W97" s="94"/>
      <c r="X97" s="127">
        <f t="shared" si="3"/>
        <v>0</v>
      </c>
      <c r="Y97" s="86"/>
      <c r="Z97" s="65"/>
    </row>
    <row r="98" spans="2:26" ht="12.75" x14ac:dyDescent="0.2">
      <c r="B98" s="64"/>
      <c r="C98" s="86"/>
      <c r="D98" s="104"/>
      <c r="E98" s="105"/>
      <c r="F98" s="105"/>
      <c r="G98" s="106"/>
      <c r="H98" s="105"/>
      <c r="I98" s="93"/>
      <c r="J98" s="173">
        <f>IF(H98="",0,VLOOKUP(H98,tab!$A$47:$C$85,2,FALSE))*G98</f>
        <v>0</v>
      </c>
      <c r="K98" s="129">
        <f>IF(E98="",,tab!$B$2-F98)</f>
        <v>0</v>
      </c>
      <c r="L98" s="129">
        <f>IF(E98="",,E98+tab!$B$15)</f>
        <v>0</v>
      </c>
      <c r="M98" s="93"/>
      <c r="N98" s="129">
        <f t="shared" si="4"/>
        <v>0</v>
      </c>
      <c r="O98" s="130">
        <f>IF(E98="",,IF($K98&gt;=25,0,(VLOOKUP($K98,tab!$B$8:$C$13,2))))</f>
        <v>0</v>
      </c>
      <c r="P98" s="131">
        <f>IF(E98="",,IF($K98&gt;=25,0,(VLOOKUP($K98,tab!$B$8:$E$13,4))))</f>
        <v>0</v>
      </c>
      <c r="Q98" s="132">
        <f>IF((E98+tab!$B$4)&lt;N98,0,IF(E98="",,(K98/25*(J98*1.08*50%)*O98)*P98))</f>
        <v>0</v>
      </c>
      <c r="R98" s="93"/>
      <c r="S98" s="129">
        <f t="shared" si="5"/>
        <v>0</v>
      </c>
      <c r="T98" s="130">
        <f>IF(E98="",,IF($K98&gt;=40,0,(VLOOKUP($K98,tab!$B$8:$D$13,3))))</f>
        <v>0</v>
      </c>
      <c r="U98" s="131">
        <f>IF(E98="",,IF($K98&gt;=40,0,(VLOOKUP($K98,tab!$B$8:$F$13,5))))</f>
        <v>0</v>
      </c>
      <c r="V98" s="132">
        <f>IF((E98+tab!$B$4)&lt;S98,0,(IF(E98="",,(K98/40*J98*1.08*T98)*U98)))</f>
        <v>0</v>
      </c>
      <c r="W98" s="94"/>
      <c r="X98" s="127">
        <f t="shared" si="3"/>
        <v>0</v>
      </c>
      <c r="Y98" s="86"/>
      <c r="Z98" s="65"/>
    </row>
    <row r="99" spans="2:26" ht="12.75" x14ac:dyDescent="0.2">
      <c r="B99" s="64"/>
      <c r="C99" s="86"/>
      <c r="D99" s="104"/>
      <c r="E99" s="105"/>
      <c r="F99" s="105"/>
      <c r="G99" s="106"/>
      <c r="H99" s="105"/>
      <c r="I99" s="93"/>
      <c r="J99" s="173">
        <f>IF(H99="",0,VLOOKUP(H99,tab!$A$47:$C$85,2,FALSE))*G99</f>
        <v>0</v>
      </c>
      <c r="K99" s="129">
        <f>IF(E99="",,tab!$B$2-F99)</f>
        <v>0</v>
      </c>
      <c r="L99" s="129">
        <f>IF(E99="",,E99+tab!$B$15)</f>
        <v>0</v>
      </c>
      <c r="M99" s="93"/>
      <c r="N99" s="129">
        <f t="shared" si="4"/>
        <v>0</v>
      </c>
      <c r="O99" s="130">
        <f>IF(E99="",,IF($K99&gt;=25,0,(VLOOKUP($K99,tab!$B$8:$C$13,2))))</f>
        <v>0</v>
      </c>
      <c r="P99" s="131">
        <f>IF(E99="",,IF($K99&gt;=25,0,(VLOOKUP($K99,tab!$B$8:$E$13,4))))</f>
        <v>0</v>
      </c>
      <c r="Q99" s="132">
        <f>IF((E99+tab!$B$4)&lt;N99,0,IF(E99="",,(K99/25*(J99*1.08*50%)*O99)*P99))</f>
        <v>0</v>
      </c>
      <c r="R99" s="93"/>
      <c r="S99" s="129">
        <f t="shared" si="5"/>
        <v>0</v>
      </c>
      <c r="T99" s="130">
        <f>IF(E99="",,IF($K99&gt;=40,0,(VLOOKUP($K99,tab!$B$8:$D$13,3))))</f>
        <v>0</v>
      </c>
      <c r="U99" s="131">
        <f>IF(E99="",,IF($K99&gt;=40,0,(VLOOKUP($K99,tab!$B$8:$F$13,5))))</f>
        <v>0</v>
      </c>
      <c r="V99" s="132">
        <f>IF((E99+tab!$B$4)&lt;S99,0,(IF(E99="",,(K99/40*J99*1.08*T99)*U99)))</f>
        <v>0</v>
      </c>
      <c r="W99" s="94"/>
      <c r="X99" s="127">
        <f t="shared" si="3"/>
        <v>0</v>
      </c>
      <c r="Y99" s="86"/>
      <c r="Z99" s="65"/>
    </row>
    <row r="100" spans="2:26" ht="12.75" x14ac:dyDescent="0.2">
      <c r="B100" s="64"/>
      <c r="C100" s="86"/>
      <c r="D100" s="104"/>
      <c r="E100" s="105"/>
      <c r="F100" s="105"/>
      <c r="G100" s="106"/>
      <c r="H100" s="105"/>
      <c r="I100" s="93"/>
      <c r="J100" s="173">
        <f>IF(H100="",0,VLOOKUP(H100,tab!$A$47:$C$85,2,FALSE))*G100</f>
        <v>0</v>
      </c>
      <c r="K100" s="129">
        <f>IF(E100="",,tab!$B$2-F100)</f>
        <v>0</v>
      </c>
      <c r="L100" s="129">
        <f>IF(E100="",,E100+tab!$B$15)</f>
        <v>0</v>
      </c>
      <c r="M100" s="93"/>
      <c r="N100" s="129">
        <f t="shared" si="4"/>
        <v>0</v>
      </c>
      <c r="O100" s="130">
        <f>IF(E100="",,IF($K100&gt;=25,0,(VLOOKUP($K100,tab!$B$8:$C$13,2))))</f>
        <v>0</v>
      </c>
      <c r="P100" s="131">
        <f>IF(E100="",,IF($K100&gt;=25,0,(VLOOKUP($K100,tab!$B$8:$E$13,4))))</f>
        <v>0</v>
      </c>
      <c r="Q100" s="132">
        <f>IF((E100+tab!$B$4)&lt;N100,0,IF(E100="",,(K100/25*(J100*1.08*50%)*O100)*P100))</f>
        <v>0</v>
      </c>
      <c r="R100" s="93"/>
      <c r="S100" s="129">
        <f t="shared" si="5"/>
        <v>0</v>
      </c>
      <c r="T100" s="130">
        <f>IF(E100="",,IF($K100&gt;=40,0,(VLOOKUP($K100,tab!$B$8:$D$13,3))))</f>
        <v>0</v>
      </c>
      <c r="U100" s="131">
        <f>IF(E100="",,IF($K100&gt;=40,0,(VLOOKUP($K100,tab!$B$8:$F$13,5))))</f>
        <v>0</v>
      </c>
      <c r="V100" s="132">
        <f>IF((E100+tab!$B$4)&lt;S100,0,(IF(E100="",,(K100/40*J100*1.08*T100)*U100)))</f>
        <v>0</v>
      </c>
      <c r="W100" s="94"/>
      <c r="X100" s="127">
        <f t="shared" si="3"/>
        <v>0</v>
      </c>
      <c r="Y100" s="86"/>
      <c r="Z100" s="65"/>
    </row>
    <row r="101" spans="2:26" ht="12.75" x14ac:dyDescent="0.2">
      <c r="B101" s="64"/>
      <c r="C101" s="86"/>
      <c r="D101" s="104"/>
      <c r="E101" s="105"/>
      <c r="F101" s="105"/>
      <c r="G101" s="106"/>
      <c r="H101" s="105"/>
      <c r="I101" s="93"/>
      <c r="J101" s="173">
        <f>IF(H101="",0,VLOOKUP(H101,tab!$A$47:$C$85,2,FALSE))*G101</f>
        <v>0</v>
      </c>
      <c r="K101" s="129">
        <f>IF(E101="",,tab!$B$2-F101)</f>
        <v>0</v>
      </c>
      <c r="L101" s="129">
        <f>IF(E101="",,E101+tab!$B$15)</f>
        <v>0</v>
      </c>
      <c r="M101" s="93"/>
      <c r="N101" s="129">
        <f t="shared" si="4"/>
        <v>0</v>
      </c>
      <c r="O101" s="130">
        <f>IF(E101="",,IF($K101&gt;=25,0,(VLOOKUP($K101,tab!$B$8:$C$13,2))))</f>
        <v>0</v>
      </c>
      <c r="P101" s="131">
        <f>IF(E101="",,IF($K101&gt;=25,0,(VLOOKUP($K101,tab!$B$8:$E$13,4))))</f>
        <v>0</v>
      </c>
      <c r="Q101" s="132">
        <f>IF((E101+tab!$B$4)&lt;N101,0,IF(E101="",,(K101/25*(J101*1.08*50%)*O101)*P101))</f>
        <v>0</v>
      </c>
      <c r="R101" s="93"/>
      <c r="S101" s="129">
        <f t="shared" si="5"/>
        <v>0</v>
      </c>
      <c r="T101" s="130">
        <f>IF(E101="",,IF($K101&gt;=40,0,(VLOOKUP($K101,tab!$B$8:$D$13,3))))</f>
        <v>0</v>
      </c>
      <c r="U101" s="131">
        <f>IF(E101="",,IF($K101&gt;=40,0,(VLOOKUP($K101,tab!$B$8:$F$13,5))))</f>
        <v>0</v>
      </c>
      <c r="V101" s="132">
        <f>IF((E101+tab!$B$4)&lt;S101,0,(IF(E101="",,(K101/40*J101*1.08*T101)*U101)))</f>
        <v>0</v>
      </c>
      <c r="W101" s="94"/>
      <c r="X101" s="127">
        <f t="shared" si="3"/>
        <v>0</v>
      </c>
      <c r="Y101" s="86"/>
      <c r="Z101" s="65"/>
    </row>
    <row r="102" spans="2:26" ht="12.75" x14ac:dyDescent="0.2">
      <c r="B102" s="64"/>
      <c r="C102" s="86"/>
      <c r="D102" s="104"/>
      <c r="E102" s="105"/>
      <c r="F102" s="105"/>
      <c r="G102" s="106"/>
      <c r="H102" s="105"/>
      <c r="I102" s="93"/>
      <c r="J102" s="173">
        <f>IF(H102="",0,VLOOKUP(H102,tab!$A$47:$C$85,2,FALSE))*G102</f>
        <v>0</v>
      </c>
      <c r="K102" s="129">
        <f>IF(E102="",,tab!$B$2-F102)</f>
        <v>0</v>
      </c>
      <c r="L102" s="129">
        <f>IF(E102="",,E102+tab!$B$15)</f>
        <v>0</v>
      </c>
      <c r="M102" s="93"/>
      <c r="N102" s="129">
        <f t="shared" si="4"/>
        <v>0</v>
      </c>
      <c r="O102" s="130">
        <f>IF(E102="",,IF($K102&gt;=25,0,(VLOOKUP($K102,tab!$B$8:$C$13,2))))</f>
        <v>0</v>
      </c>
      <c r="P102" s="131">
        <f>IF(E102="",,IF($K102&gt;=25,0,(VLOOKUP($K102,tab!$B$8:$E$13,4))))</f>
        <v>0</v>
      </c>
      <c r="Q102" s="132">
        <f>IF((E102+tab!$B$4)&lt;N102,0,IF(E102="",,(K102/25*(J102*1.08*50%)*O102)*P102))</f>
        <v>0</v>
      </c>
      <c r="R102" s="93"/>
      <c r="S102" s="129">
        <f t="shared" si="5"/>
        <v>0</v>
      </c>
      <c r="T102" s="130">
        <f>IF(E102="",,IF($K102&gt;=40,0,(VLOOKUP($K102,tab!$B$8:$D$13,3))))</f>
        <v>0</v>
      </c>
      <c r="U102" s="131">
        <f>IF(E102="",,IF($K102&gt;=40,0,(VLOOKUP($K102,tab!$B$8:$F$13,5))))</f>
        <v>0</v>
      </c>
      <c r="V102" s="132">
        <f>IF((E102+tab!$B$4)&lt;S102,0,(IF(E102="",,(K102/40*J102*1.08*T102)*U102)))</f>
        <v>0</v>
      </c>
      <c r="W102" s="94"/>
      <c r="X102" s="127">
        <f t="shared" si="3"/>
        <v>0</v>
      </c>
      <c r="Y102" s="86"/>
      <c r="Z102" s="65"/>
    </row>
    <row r="103" spans="2:26" ht="12.75" x14ac:dyDescent="0.2">
      <c r="B103" s="64"/>
      <c r="C103" s="86"/>
      <c r="D103" s="104"/>
      <c r="E103" s="105"/>
      <c r="F103" s="105"/>
      <c r="G103" s="106"/>
      <c r="H103" s="105"/>
      <c r="I103" s="93"/>
      <c r="J103" s="173">
        <f>IF(H103="",0,VLOOKUP(H103,tab!$A$47:$C$85,2,FALSE))*G103</f>
        <v>0</v>
      </c>
      <c r="K103" s="129">
        <f>IF(E103="",,tab!$B$2-F103)</f>
        <v>0</v>
      </c>
      <c r="L103" s="129">
        <f>IF(E103="",,E103+tab!$B$15)</f>
        <v>0</v>
      </c>
      <c r="M103" s="93"/>
      <c r="N103" s="129">
        <f t="shared" ref="N103" si="6">IF(E103="",,F103+25)</f>
        <v>0</v>
      </c>
      <c r="O103" s="130">
        <f>IF(E103="",,IF($K103&gt;=25,0,(VLOOKUP($K103,tab!$B$8:$C$13,2))))</f>
        <v>0</v>
      </c>
      <c r="P103" s="131">
        <f>IF(E103="",,IF($K103&gt;=25,0,(VLOOKUP($K103,tab!$B$8:$E$13,4))))</f>
        <v>0</v>
      </c>
      <c r="Q103" s="132">
        <f>IF((E103+tab!$B$4)&lt;N103,0,IF(E103="",,(K103/25*(J103*1.08*50%)*O103)*P103))</f>
        <v>0</v>
      </c>
      <c r="R103" s="93"/>
      <c r="S103" s="129">
        <f t="shared" ref="S103" si="7">IF(E103="",,F103+40)</f>
        <v>0</v>
      </c>
      <c r="T103" s="130">
        <f>IF(E103="",,IF($K103&gt;=40,0,(VLOOKUP($K103,tab!$B$8:$D$13,3))))</f>
        <v>0</v>
      </c>
      <c r="U103" s="131">
        <f>IF(E103="",,IF($K103&gt;=40,0,(VLOOKUP($K103,tab!$B$8:$F$13,5))))</f>
        <v>0</v>
      </c>
      <c r="V103" s="132">
        <f>IF((E103+tab!$B$4)&lt;S103,0,(IF(E103="",,(K103/40*J103*1.08*T103)*U103)))</f>
        <v>0</v>
      </c>
      <c r="W103" s="94"/>
      <c r="X103" s="127">
        <f t="shared" ref="X103" si="8">IF(E103="",,Q103+V103)</f>
        <v>0</v>
      </c>
      <c r="Y103" s="86"/>
      <c r="Z103" s="65"/>
    </row>
    <row r="104" spans="2:26" ht="12.75" x14ac:dyDescent="0.2">
      <c r="B104" s="64"/>
      <c r="C104" s="86"/>
      <c r="D104" s="104"/>
      <c r="E104" s="105"/>
      <c r="F104" s="105"/>
      <c r="G104" s="106"/>
      <c r="H104" s="105"/>
      <c r="I104" s="93"/>
      <c r="J104" s="173">
        <f>IF(H104="",0,VLOOKUP(H104,tab!$A$47:$C$85,2,FALSE))*G104</f>
        <v>0</v>
      </c>
      <c r="K104" s="129">
        <f>IF(E104="",,tab!$B$2-F104)</f>
        <v>0</v>
      </c>
      <c r="L104" s="129">
        <f>IF(E104="",,E104+tab!$B$15)</f>
        <v>0</v>
      </c>
      <c r="M104" s="93"/>
      <c r="N104" s="129">
        <f t="shared" si="4"/>
        <v>0</v>
      </c>
      <c r="O104" s="130">
        <f>IF(E104="",,IF($K104&gt;=25,0,(VLOOKUP($K104,tab!$B$8:$C$13,2))))</f>
        <v>0</v>
      </c>
      <c r="P104" s="131">
        <f>IF(E104="",,IF($K104&gt;=25,0,(VLOOKUP($K104,tab!$B$8:$E$13,4))))</f>
        <v>0</v>
      </c>
      <c r="Q104" s="132">
        <f>IF((E104+tab!$B$4)&lt;N104,0,IF(E104="",,(K104/25*(J104*1.08*50%)*O104)*P104))</f>
        <v>0</v>
      </c>
      <c r="R104" s="93"/>
      <c r="S104" s="129">
        <f t="shared" si="5"/>
        <v>0</v>
      </c>
      <c r="T104" s="130">
        <f>IF(E104="",,IF($K104&gt;=40,0,(VLOOKUP($K104,tab!$B$8:$D$13,3))))</f>
        <v>0</v>
      </c>
      <c r="U104" s="131">
        <f>IF(E104="",,IF($K104&gt;=40,0,(VLOOKUP($K104,tab!$B$8:$F$13,5))))</f>
        <v>0</v>
      </c>
      <c r="V104" s="132">
        <f>IF((E104+tab!$B$4)&lt;S104,0,(IF(E104="",,(K104/40*J104*1.08*T104)*U104)))</f>
        <v>0</v>
      </c>
      <c r="W104" s="94"/>
      <c r="X104" s="127">
        <f t="shared" si="3"/>
        <v>0</v>
      </c>
      <c r="Y104" s="86"/>
      <c r="Z104" s="65"/>
    </row>
    <row r="105" spans="2:26" ht="12.75" x14ac:dyDescent="0.2">
      <c r="B105" s="64"/>
      <c r="C105" s="86"/>
      <c r="D105" s="104"/>
      <c r="E105" s="105"/>
      <c r="F105" s="105"/>
      <c r="G105" s="106"/>
      <c r="H105" s="105"/>
      <c r="I105" s="93"/>
      <c r="J105" s="173">
        <f>IF(H105="",0,VLOOKUP(H105,tab!$A$47:$C$85,2,FALSE))*G105</f>
        <v>0</v>
      </c>
      <c r="K105" s="129">
        <f>IF(E105="",,tab!$B$2-F105)</f>
        <v>0</v>
      </c>
      <c r="L105" s="129">
        <f>IF(E105="",,E105+tab!$B$15)</f>
        <v>0</v>
      </c>
      <c r="M105" s="93"/>
      <c r="N105" s="129">
        <f t="shared" si="4"/>
        <v>0</v>
      </c>
      <c r="O105" s="130">
        <f>IF(E105="",,IF($K105&gt;=25,0,(VLOOKUP($K105,tab!$B$8:$C$13,2))))</f>
        <v>0</v>
      </c>
      <c r="P105" s="131">
        <f>IF(E105="",,IF($K105&gt;=25,0,(VLOOKUP($K105,tab!$B$8:$E$13,4))))</f>
        <v>0</v>
      </c>
      <c r="Q105" s="132">
        <f>IF((E105+tab!$B$4)&lt;N105,0,IF(E105="",,(K105/25*(J105*1.08*50%)*O105)*P105))</f>
        <v>0</v>
      </c>
      <c r="R105" s="93"/>
      <c r="S105" s="129">
        <f t="shared" si="5"/>
        <v>0</v>
      </c>
      <c r="T105" s="130">
        <f>IF(E105="",,IF($K105&gt;=40,0,(VLOOKUP($K105,tab!$B$8:$D$13,3))))</f>
        <v>0</v>
      </c>
      <c r="U105" s="131">
        <f>IF(E105="",,IF($K105&gt;=40,0,(VLOOKUP($K105,tab!$B$8:$F$13,5))))</f>
        <v>0</v>
      </c>
      <c r="V105" s="132">
        <f>IF((E105+tab!$B$4)&lt;S105,0,(IF(E105="",,(K105/40*J105*1.08*T105)*U105)))</f>
        <v>0</v>
      </c>
      <c r="W105" s="94"/>
      <c r="X105" s="127">
        <f t="shared" si="3"/>
        <v>0</v>
      </c>
      <c r="Y105" s="86"/>
      <c r="Z105" s="65"/>
    </row>
    <row r="106" spans="2:26" ht="12.75" x14ac:dyDescent="0.2">
      <c r="B106" s="64"/>
      <c r="C106" s="86"/>
      <c r="D106" s="104"/>
      <c r="E106" s="105"/>
      <c r="F106" s="105"/>
      <c r="G106" s="106"/>
      <c r="H106" s="105"/>
      <c r="I106" s="93"/>
      <c r="J106" s="173">
        <f>IF(H106="",0,VLOOKUP(H106,tab!$A$47:$C$85,2,FALSE))*G106</f>
        <v>0</v>
      </c>
      <c r="K106" s="129">
        <f>IF(E106="",,tab!$B$2-F106)</f>
        <v>0</v>
      </c>
      <c r="L106" s="129">
        <f>IF(E106="",,E106+tab!$B$15)</f>
        <v>0</v>
      </c>
      <c r="M106" s="93"/>
      <c r="N106" s="129">
        <f t="shared" si="4"/>
        <v>0</v>
      </c>
      <c r="O106" s="130">
        <f>IF(E106="",,IF($K106&gt;=25,0,(VLOOKUP($K106,tab!$B$8:$C$13,2))))</f>
        <v>0</v>
      </c>
      <c r="P106" s="131">
        <f>IF(E106="",,IF($K106&gt;=25,0,(VLOOKUP($K106,tab!$B$8:$E$13,4))))</f>
        <v>0</v>
      </c>
      <c r="Q106" s="132">
        <f>IF((E106+tab!$B$4)&lt;N106,0,IF(E106="",,(K106/25*(J106*1.08*50%)*O106)*P106))</f>
        <v>0</v>
      </c>
      <c r="R106" s="93"/>
      <c r="S106" s="129">
        <f t="shared" si="5"/>
        <v>0</v>
      </c>
      <c r="T106" s="130">
        <f>IF(E106="",,IF($K106&gt;=40,0,(VLOOKUP($K106,tab!$B$8:$D$13,3))))</f>
        <v>0</v>
      </c>
      <c r="U106" s="131">
        <f>IF(E106="",,IF($K106&gt;=40,0,(VLOOKUP($K106,tab!$B$8:$F$13,5))))</f>
        <v>0</v>
      </c>
      <c r="V106" s="132">
        <f>IF((E106+tab!$B$4)&lt;S106,0,(IF(E106="",,(K106/40*J106*1.08*T106)*U106)))</f>
        <v>0</v>
      </c>
      <c r="W106" s="94"/>
      <c r="X106" s="127">
        <f t="shared" si="3"/>
        <v>0</v>
      </c>
      <c r="Y106" s="86"/>
      <c r="Z106" s="65"/>
    </row>
    <row r="107" spans="2:26" ht="12.75" x14ac:dyDescent="0.2">
      <c r="B107" s="64"/>
      <c r="C107" s="86"/>
      <c r="D107" s="104"/>
      <c r="E107" s="105"/>
      <c r="F107" s="105"/>
      <c r="G107" s="106"/>
      <c r="H107" s="105"/>
      <c r="I107" s="93"/>
      <c r="J107" s="173">
        <f>IF(H107="",0,VLOOKUP(H107,tab!$A$47:$C$85,2,FALSE))*G107</f>
        <v>0</v>
      </c>
      <c r="K107" s="129">
        <f>IF(E107="",,tab!$B$2-F107)</f>
        <v>0</v>
      </c>
      <c r="L107" s="129">
        <f>IF(E107="",,E107+tab!$B$15)</f>
        <v>0</v>
      </c>
      <c r="M107" s="93"/>
      <c r="N107" s="129">
        <f t="shared" si="4"/>
        <v>0</v>
      </c>
      <c r="O107" s="130">
        <f>IF(E107="",,IF($K107&gt;=25,0,(VLOOKUP($K107,tab!$B$8:$C$13,2))))</f>
        <v>0</v>
      </c>
      <c r="P107" s="131">
        <f>IF(E107="",,IF($K107&gt;=25,0,(VLOOKUP($K107,tab!$B$8:$E$13,4))))</f>
        <v>0</v>
      </c>
      <c r="Q107" s="132">
        <f>IF((E107+tab!$B$4)&lt;N107,0,IF(E107="",,(K107/25*(J107*1.08*50%)*O107)*P107))</f>
        <v>0</v>
      </c>
      <c r="R107" s="93"/>
      <c r="S107" s="129">
        <f t="shared" si="5"/>
        <v>0</v>
      </c>
      <c r="T107" s="130">
        <f>IF(E107="",,IF($K107&gt;=40,0,(VLOOKUP($K107,tab!$B$8:$D$13,3))))</f>
        <v>0</v>
      </c>
      <c r="U107" s="131">
        <f>IF(E107="",,IF($K107&gt;=40,0,(VLOOKUP($K107,tab!$B$8:$F$13,5))))</f>
        <v>0</v>
      </c>
      <c r="V107" s="132">
        <f>IF((E107+tab!$B$4)&lt;S107,0,(IF(E107="",,(K107/40*J107*1.08*T107)*U107)))</f>
        <v>0</v>
      </c>
      <c r="W107" s="94"/>
      <c r="X107" s="127">
        <f t="shared" si="3"/>
        <v>0</v>
      </c>
      <c r="Y107" s="86"/>
      <c r="Z107" s="65"/>
    </row>
    <row r="108" spans="2:26" ht="12.75" x14ac:dyDescent="0.2">
      <c r="B108" s="72"/>
      <c r="C108" s="119"/>
      <c r="D108" s="120"/>
      <c r="E108" s="121"/>
      <c r="F108" s="121"/>
      <c r="G108" s="122"/>
      <c r="H108" s="121"/>
      <c r="I108" s="123"/>
      <c r="J108" s="173">
        <f>IF(H108="",0,VLOOKUP(H108,tab!$A$47:$C$85,2,FALSE))*G108</f>
        <v>0</v>
      </c>
      <c r="K108" s="133">
        <f>IF(E108="",,tab!$B$2-F108)</f>
        <v>0</v>
      </c>
      <c r="L108" s="133">
        <f>IF(E108="",,E108+tab!$B$15)</f>
        <v>0</v>
      </c>
      <c r="M108" s="123"/>
      <c r="N108" s="133">
        <f t="shared" si="4"/>
        <v>0</v>
      </c>
      <c r="O108" s="134">
        <f>IF(E108="",,IF($K108&gt;=25,0,(VLOOKUP($K108,tab!$B$8:$C$13,2))))</f>
        <v>0</v>
      </c>
      <c r="P108" s="135">
        <f>IF(E108="",,IF($K108&gt;=25,0,(VLOOKUP($K108,tab!$B$8:$E$13,4))))</f>
        <v>0</v>
      </c>
      <c r="Q108" s="136">
        <f>IF((E108+tab!$B$4)&lt;N108,0,IF(E108="",,(K108/25*(J108*1.08*50%)*O108)*P108))</f>
        <v>0</v>
      </c>
      <c r="R108" s="123"/>
      <c r="S108" s="133">
        <f t="shared" si="5"/>
        <v>0</v>
      </c>
      <c r="T108" s="134">
        <f>IF(E108="",,IF($K108&gt;=40,0,(VLOOKUP($K108,tab!$B$8:$D$13,3))))</f>
        <v>0</v>
      </c>
      <c r="U108" s="135">
        <f>IF(E108="",,IF($K108&gt;=40,0,(VLOOKUP($K108,tab!$B$8:$F$13,5))))</f>
        <v>0</v>
      </c>
      <c r="V108" s="136">
        <f>IF((E108+tab!$B$4)&lt;S108,0,(IF(E108="",,(K108/40*J108*1.08*T108)*U108)))</f>
        <v>0</v>
      </c>
      <c r="W108" s="124"/>
      <c r="X108" s="128">
        <f t="shared" si="3"/>
        <v>0</v>
      </c>
      <c r="Y108" s="119"/>
      <c r="Z108" s="73"/>
    </row>
    <row r="109" spans="2:26" ht="12.75" x14ac:dyDescent="0.2">
      <c r="B109" s="64"/>
      <c r="C109" s="144"/>
      <c r="D109" s="145"/>
      <c r="E109" s="146"/>
      <c r="F109" s="146"/>
      <c r="G109" s="147"/>
      <c r="H109" s="146"/>
      <c r="I109" s="148"/>
      <c r="J109" s="173">
        <f>IF(H109="",0,VLOOKUP(H109,tab!$A$47:$C$85,2,FALSE))*G109</f>
        <v>0</v>
      </c>
      <c r="K109" s="149">
        <f>IF(E109="",,tab!$B$2-F109)</f>
        <v>0</v>
      </c>
      <c r="L109" s="149">
        <f>IF(E109="",,E109+tab!$B$15)</f>
        <v>0</v>
      </c>
      <c r="M109" s="148"/>
      <c r="N109" s="149">
        <f t="shared" si="4"/>
        <v>0</v>
      </c>
      <c r="O109" s="150">
        <f>IF(E109="",,IF($K109&gt;=25,0,(VLOOKUP($K109,tab!$B$8:$C$13,2))))</f>
        <v>0</v>
      </c>
      <c r="P109" s="151">
        <f>IF(E109="",,IF($K109&gt;=25,0,(VLOOKUP($K109,tab!$B$8:$E$13,4))))</f>
        <v>0</v>
      </c>
      <c r="Q109" s="152">
        <f>IF((E109+tab!$B$4)&lt;N109,0,IF(E109="",,(K109/25*(J109*1.08*50%)*O109)*P109))</f>
        <v>0</v>
      </c>
      <c r="R109" s="148"/>
      <c r="S109" s="149">
        <f t="shared" si="5"/>
        <v>0</v>
      </c>
      <c r="T109" s="150">
        <f>IF(E109="",,IF($K109&gt;=40,0,(VLOOKUP($K109,tab!$B$8:$D$13,3))))</f>
        <v>0</v>
      </c>
      <c r="U109" s="151">
        <f>IF(E109="",,IF($K109&gt;=40,0,(VLOOKUP($K109,tab!$B$8:$F$13,5))))</f>
        <v>0</v>
      </c>
      <c r="V109" s="152">
        <f>IF((E109+tab!$B$4)&lt;S109,0,(IF(E109="",,(K109/40*J109*1.08*T109)*U109)))</f>
        <v>0</v>
      </c>
      <c r="W109" s="153"/>
      <c r="X109" s="154">
        <f t="shared" si="3"/>
        <v>0</v>
      </c>
      <c r="Y109" s="144"/>
      <c r="Z109" s="65"/>
    </row>
    <row r="110" spans="2:26" ht="12.75" x14ac:dyDescent="0.2">
      <c r="B110" s="64"/>
      <c r="C110" s="86"/>
      <c r="D110" s="104"/>
      <c r="E110" s="105"/>
      <c r="F110" s="105"/>
      <c r="G110" s="106"/>
      <c r="H110" s="105"/>
      <c r="I110" s="93"/>
      <c r="J110" s="173">
        <f>IF(H110="",0,VLOOKUP(H110,tab!$A$47:$C$85,2,FALSE))*G110</f>
        <v>0</v>
      </c>
      <c r="K110" s="129">
        <f>IF(E110="",,tab!$B$2-F110)</f>
        <v>0</v>
      </c>
      <c r="L110" s="129">
        <f>IF(E110="",,E110+tab!$B$15)</f>
        <v>0</v>
      </c>
      <c r="M110" s="93"/>
      <c r="N110" s="129">
        <f t="shared" si="4"/>
        <v>0</v>
      </c>
      <c r="O110" s="130">
        <f>IF(E110="",,IF($K110&gt;=25,0,(VLOOKUP($K110,tab!$B$8:$C$13,2))))</f>
        <v>0</v>
      </c>
      <c r="P110" s="131">
        <f>IF(E110="",,IF($K110&gt;=25,0,(VLOOKUP($K110,tab!$B$8:$E$13,4))))</f>
        <v>0</v>
      </c>
      <c r="Q110" s="132">
        <f>IF((E110+tab!$B$4)&lt;N110,0,IF(E110="",,(K110/25*(J110*1.08*50%)*O110)*P110))</f>
        <v>0</v>
      </c>
      <c r="R110" s="93"/>
      <c r="S110" s="129">
        <f t="shared" si="5"/>
        <v>0</v>
      </c>
      <c r="T110" s="130">
        <f>IF(E110="",,IF($K110&gt;=40,0,(VLOOKUP($K110,tab!$B$8:$D$13,3))))</f>
        <v>0</v>
      </c>
      <c r="U110" s="131">
        <f>IF(E110="",,IF($K110&gt;=40,0,(VLOOKUP($K110,tab!$B$8:$F$13,5))))</f>
        <v>0</v>
      </c>
      <c r="V110" s="132">
        <f>IF((E110+tab!$B$4)&lt;S110,0,(IF(E110="",,(K110/40*J110*1.08*T110)*U110)))</f>
        <v>0</v>
      </c>
      <c r="W110" s="94"/>
      <c r="X110" s="127">
        <f t="shared" si="3"/>
        <v>0</v>
      </c>
      <c r="Y110" s="86"/>
      <c r="Z110" s="65"/>
    </row>
    <row r="111" spans="2:26" ht="12.75" x14ac:dyDescent="0.2">
      <c r="B111" s="64"/>
      <c r="C111" s="86"/>
      <c r="D111" s="104"/>
      <c r="E111" s="105"/>
      <c r="F111" s="105"/>
      <c r="G111" s="106"/>
      <c r="H111" s="105"/>
      <c r="I111" s="93"/>
      <c r="J111" s="173">
        <f>IF(H111="",0,VLOOKUP(H111,tab!$A$47:$C$85,2,FALSE))*G111</f>
        <v>0</v>
      </c>
      <c r="K111" s="129">
        <f>IF(E111="",,tab!$B$2-F111)</f>
        <v>0</v>
      </c>
      <c r="L111" s="129">
        <f>IF(E111="",,E111+tab!$B$15)</f>
        <v>0</v>
      </c>
      <c r="M111" s="93"/>
      <c r="N111" s="129">
        <f t="shared" si="4"/>
        <v>0</v>
      </c>
      <c r="O111" s="130">
        <f>IF(E111="",,IF($K111&gt;=25,0,(VLOOKUP($K111,tab!$B$8:$C$13,2))))</f>
        <v>0</v>
      </c>
      <c r="P111" s="131">
        <f>IF(E111="",,IF($K111&gt;=25,0,(VLOOKUP($K111,tab!$B$8:$E$13,4))))</f>
        <v>0</v>
      </c>
      <c r="Q111" s="132">
        <f>IF((E111+tab!$B$4)&lt;N111,0,IF(E111="",,(K111/25*(J111*1.08*50%)*O111)*P111))</f>
        <v>0</v>
      </c>
      <c r="R111" s="93"/>
      <c r="S111" s="129">
        <f t="shared" si="5"/>
        <v>0</v>
      </c>
      <c r="T111" s="130">
        <f>IF(E111="",,IF($K111&gt;=40,0,(VLOOKUP($K111,tab!$B$8:$D$13,3))))</f>
        <v>0</v>
      </c>
      <c r="U111" s="131">
        <f>IF(E111="",,IF($K111&gt;=40,0,(VLOOKUP($K111,tab!$B$8:$F$13,5))))</f>
        <v>0</v>
      </c>
      <c r="V111" s="132">
        <f>IF((E111+tab!$B$4)&lt;S111,0,(IF(E111="",,(K111/40*J111*1.08*T111)*U111)))</f>
        <v>0</v>
      </c>
      <c r="W111" s="94"/>
      <c r="X111" s="127">
        <f t="shared" si="3"/>
        <v>0</v>
      </c>
      <c r="Y111" s="86"/>
      <c r="Z111" s="65"/>
    </row>
    <row r="112" spans="2:26" ht="12.75" x14ac:dyDescent="0.2">
      <c r="B112" s="64"/>
      <c r="C112" s="86"/>
      <c r="D112" s="104"/>
      <c r="E112" s="105"/>
      <c r="F112" s="105"/>
      <c r="G112" s="106"/>
      <c r="H112" s="105"/>
      <c r="I112" s="93"/>
      <c r="J112" s="173">
        <f>IF(H112="",0,VLOOKUP(H112,tab!$A$47:$C$85,2,FALSE))*G112</f>
        <v>0</v>
      </c>
      <c r="K112" s="129">
        <f>IF(E112="",,tab!$B$2-F112)</f>
        <v>0</v>
      </c>
      <c r="L112" s="129">
        <f>IF(E112="",,E112+tab!$B$15)</f>
        <v>0</v>
      </c>
      <c r="M112" s="93"/>
      <c r="N112" s="129">
        <f t="shared" si="4"/>
        <v>0</v>
      </c>
      <c r="O112" s="130">
        <f>IF(E112="",,IF($K112&gt;=25,0,(VLOOKUP($K112,tab!$B$8:$C$13,2))))</f>
        <v>0</v>
      </c>
      <c r="P112" s="131">
        <f>IF(E112="",,IF($K112&gt;=25,0,(VLOOKUP($K112,tab!$B$8:$E$13,4))))</f>
        <v>0</v>
      </c>
      <c r="Q112" s="132">
        <f>IF((E112+tab!$B$4)&lt;N112,0,IF(E112="",,(K112/25*(J112*1.08*50%)*O112)*P112))</f>
        <v>0</v>
      </c>
      <c r="R112" s="93"/>
      <c r="S112" s="129">
        <f t="shared" si="5"/>
        <v>0</v>
      </c>
      <c r="T112" s="130">
        <f>IF(E112="",,IF($K112&gt;=40,0,(VLOOKUP($K112,tab!$B$8:$D$13,3))))</f>
        <v>0</v>
      </c>
      <c r="U112" s="131">
        <f>IF(E112="",,IF($K112&gt;=40,0,(VLOOKUP($K112,tab!$B$8:$F$13,5))))</f>
        <v>0</v>
      </c>
      <c r="V112" s="132">
        <f>IF((E112+tab!$B$4)&lt;S112,0,(IF(E112="",,(K112/40*J112*1.08*T112)*U112)))</f>
        <v>0</v>
      </c>
      <c r="W112" s="94"/>
      <c r="X112" s="127">
        <f t="shared" si="3"/>
        <v>0</v>
      </c>
      <c r="Y112" s="86"/>
      <c r="Z112" s="65"/>
    </row>
    <row r="113" spans="2:26" ht="12.75" x14ac:dyDescent="0.2">
      <c r="B113" s="64"/>
      <c r="C113" s="86"/>
      <c r="D113" s="104"/>
      <c r="E113" s="105"/>
      <c r="F113" s="105"/>
      <c r="G113" s="106"/>
      <c r="H113" s="105"/>
      <c r="I113" s="93"/>
      <c r="J113" s="173">
        <f>IF(H113="",0,VLOOKUP(H113,tab!$A$47:$C$85,2,FALSE))*G113</f>
        <v>0</v>
      </c>
      <c r="K113" s="129">
        <f>IF(E113="",,tab!$B$2-F113)</f>
        <v>0</v>
      </c>
      <c r="L113" s="129">
        <f>IF(E113="",,E113+tab!$B$15)</f>
        <v>0</v>
      </c>
      <c r="M113" s="93"/>
      <c r="N113" s="129">
        <f t="shared" si="4"/>
        <v>0</v>
      </c>
      <c r="O113" s="130">
        <f>IF(E113="",,IF($K113&gt;=25,0,(VLOOKUP($K113,tab!$B$8:$C$13,2))))</f>
        <v>0</v>
      </c>
      <c r="P113" s="131">
        <f>IF(E113="",,IF($K113&gt;=25,0,(VLOOKUP($K113,tab!$B$8:$E$13,4))))</f>
        <v>0</v>
      </c>
      <c r="Q113" s="132">
        <f>IF((E113+tab!$B$4)&lt;N113,0,IF(E113="",,(K113/25*(J113*1.08*50%)*O113)*P113))</f>
        <v>0</v>
      </c>
      <c r="R113" s="93"/>
      <c r="S113" s="129">
        <f t="shared" si="5"/>
        <v>0</v>
      </c>
      <c r="T113" s="130">
        <f>IF(E113="",,IF($K113&gt;=40,0,(VLOOKUP($K113,tab!$B$8:$D$13,3))))</f>
        <v>0</v>
      </c>
      <c r="U113" s="131">
        <f>IF(E113="",,IF($K113&gt;=40,0,(VLOOKUP($K113,tab!$B$8:$F$13,5))))</f>
        <v>0</v>
      </c>
      <c r="V113" s="132">
        <f>IF((E113+tab!$B$4)&lt;S113,0,(IF(E113="",,(K113/40*J113*1.08*T113)*U113)))</f>
        <v>0</v>
      </c>
      <c r="W113" s="94"/>
      <c r="X113" s="127">
        <f t="shared" si="3"/>
        <v>0</v>
      </c>
      <c r="Y113" s="86"/>
      <c r="Z113" s="65"/>
    </row>
    <row r="114" spans="2:26" ht="12.75" x14ac:dyDescent="0.2">
      <c r="B114" s="64"/>
      <c r="C114" s="86"/>
      <c r="D114" s="104"/>
      <c r="E114" s="105"/>
      <c r="F114" s="105"/>
      <c r="G114" s="106"/>
      <c r="H114" s="105"/>
      <c r="I114" s="93"/>
      <c r="J114" s="173">
        <f>IF(H114="",0,VLOOKUP(H114,tab!$A$47:$C$85,2,FALSE))*G114</f>
        <v>0</v>
      </c>
      <c r="K114" s="129">
        <f>IF(E114="",,tab!$B$2-F114)</f>
        <v>0</v>
      </c>
      <c r="L114" s="129">
        <f>IF(E114="",,E114+tab!$B$15)</f>
        <v>0</v>
      </c>
      <c r="M114" s="93"/>
      <c r="N114" s="129">
        <f t="shared" si="4"/>
        <v>0</v>
      </c>
      <c r="O114" s="130">
        <f>IF(E114="",,IF($K114&gt;=25,0,(VLOOKUP($K114,tab!$B$8:$C$13,2))))</f>
        <v>0</v>
      </c>
      <c r="P114" s="131">
        <f>IF(E114="",,IF($K114&gt;=25,0,(VLOOKUP($K114,tab!$B$8:$E$13,4))))</f>
        <v>0</v>
      </c>
      <c r="Q114" s="132">
        <f>IF((E114+tab!$B$4)&lt;N114,0,IF(E114="",,(K114/25*(J114*1.08*50%)*O114)*P114))</f>
        <v>0</v>
      </c>
      <c r="R114" s="93"/>
      <c r="S114" s="129">
        <f t="shared" si="5"/>
        <v>0</v>
      </c>
      <c r="T114" s="130">
        <f>IF(E114="",,IF($K114&gt;=40,0,(VLOOKUP($K114,tab!$B$8:$D$13,3))))</f>
        <v>0</v>
      </c>
      <c r="U114" s="131">
        <f>IF(E114="",,IF($K114&gt;=40,0,(VLOOKUP($K114,tab!$B$8:$F$13,5))))</f>
        <v>0</v>
      </c>
      <c r="V114" s="132">
        <f>IF((E114+tab!$B$4)&lt;S114,0,(IF(E114="",,(K114/40*J114*1.08*T114)*U114)))</f>
        <v>0</v>
      </c>
      <c r="W114" s="94"/>
      <c r="X114" s="127">
        <f t="shared" si="3"/>
        <v>0</v>
      </c>
      <c r="Y114" s="86"/>
      <c r="Z114" s="65"/>
    </row>
    <row r="115" spans="2:26" ht="12.75" x14ac:dyDescent="0.2">
      <c r="B115" s="64"/>
      <c r="C115" s="86"/>
      <c r="D115" s="104"/>
      <c r="E115" s="105"/>
      <c r="F115" s="105"/>
      <c r="G115" s="106"/>
      <c r="H115" s="105"/>
      <c r="I115" s="93"/>
      <c r="J115" s="173">
        <f>IF(H115="",0,VLOOKUP(H115,tab!$A$47:$C$85,2,FALSE))*G115</f>
        <v>0</v>
      </c>
      <c r="K115" s="129">
        <f>IF(E115="",,tab!$B$2-F115)</f>
        <v>0</v>
      </c>
      <c r="L115" s="129">
        <f>IF(E115="",,E115+tab!$B$15)</f>
        <v>0</v>
      </c>
      <c r="M115" s="93"/>
      <c r="N115" s="129">
        <f t="shared" si="4"/>
        <v>0</v>
      </c>
      <c r="O115" s="130">
        <f>IF(E115="",,IF($K115&gt;=25,0,(VLOOKUP($K115,tab!$B$8:$C$13,2))))</f>
        <v>0</v>
      </c>
      <c r="P115" s="131">
        <f>IF(E115="",,IF($K115&gt;=25,0,(VLOOKUP($K115,tab!$B$8:$E$13,4))))</f>
        <v>0</v>
      </c>
      <c r="Q115" s="132">
        <f>IF((E115+tab!$B$4)&lt;N115,0,IF(E115="",,(K115/25*(J115*1.08*50%)*O115)*P115))</f>
        <v>0</v>
      </c>
      <c r="R115" s="93"/>
      <c r="S115" s="129">
        <f t="shared" si="5"/>
        <v>0</v>
      </c>
      <c r="T115" s="130">
        <f>IF(E115="",,IF($K115&gt;=40,0,(VLOOKUP($K115,tab!$B$8:$D$13,3))))</f>
        <v>0</v>
      </c>
      <c r="U115" s="131">
        <f>IF(E115="",,IF($K115&gt;=40,0,(VLOOKUP($K115,tab!$B$8:$F$13,5))))</f>
        <v>0</v>
      </c>
      <c r="V115" s="132">
        <f>IF((E115+tab!$B$4)&lt;S115,0,(IF(E115="",,(K115/40*J115*1.08*T115)*U115)))</f>
        <v>0</v>
      </c>
      <c r="W115" s="94"/>
      <c r="X115" s="127">
        <f t="shared" si="3"/>
        <v>0</v>
      </c>
      <c r="Y115" s="86"/>
      <c r="Z115" s="65"/>
    </row>
    <row r="116" spans="2:26" ht="12.75" x14ac:dyDescent="0.2">
      <c r="B116" s="64"/>
      <c r="C116" s="86"/>
      <c r="D116" s="104"/>
      <c r="E116" s="105"/>
      <c r="F116" s="105"/>
      <c r="G116" s="106"/>
      <c r="H116" s="105"/>
      <c r="I116" s="93"/>
      <c r="J116" s="173">
        <f>IF(H116="",0,VLOOKUP(H116,tab!$A$47:$C$85,2,FALSE))*G116</f>
        <v>0</v>
      </c>
      <c r="K116" s="129">
        <f>IF(E116="",,tab!$B$2-F116)</f>
        <v>0</v>
      </c>
      <c r="L116" s="129">
        <f>IF(E116="",,E116+tab!$B$15)</f>
        <v>0</v>
      </c>
      <c r="M116" s="93"/>
      <c r="N116" s="129">
        <f t="shared" si="4"/>
        <v>0</v>
      </c>
      <c r="O116" s="130">
        <f>IF(E116="",,IF($K116&gt;=25,0,(VLOOKUP($K116,tab!$B$8:$C$13,2))))</f>
        <v>0</v>
      </c>
      <c r="P116" s="131">
        <f>IF(E116="",,IF($K116&gt;=25,0,(VLOOKUP($K116,tab!$B$8:$E$13,4))))</f>
        <v>0</v>
      </c>
      <c r="Q116" s="132">
        <f>IF((E116+tab!$B$4)&lt;N116,0,IF(E116="",,(K116/25*(J116*1.08*50%)*O116)*P116))</f>
        <v>0</v>
      </c>
      <c r="R116" s="93"/>
      <c r="S116" s="129">
        <f t="shared" si="5"/>
        <v>0</v>
      </c>
      <c r="T116" s="130">
        <f>IF(E116="",,IF($K116&gt;=40,0,(VLOOKUP($K116,tab!$B$8:$D$13,3))))</f>
        <v>0</v>
      </c>
      <c r="U116" s="131">
        <f>IF(E116="",,IF($K116&gt;=40,0,(VLOOKUP($K116,tab!$B$8:$F$13,5))))</f>
        <v>0</v>
      </c>
      <c r="V116" s="132">
        <f>IF((E116+tab!$B$4)&lt;S116,0,(IF(E116="",,(K116/40*J116*1.08*T116)*U116)))</f>
        <v>0</v>
      </c>
      <c r="W116" s="94"/>
      <c r="X116" s="127">
        <f t="shared" si="3"/>
        <v>0</v>
      </c>
      <c r="Y116" s="86"/>
      <c r="Z116" s="65"/>
    </row>
    <row r="117" spans="2:26" ht="12.75" x14ac:dyDescent="0.2">
      <c r="B117" s="64"/>
      <c r="C117" s="86"/>
      <c r="D117" s="104"/>
      <c r="E117" s="105"/>
      <c r="F117" s="105"/>
      <c r="G117" s="106"/>
      <c r="H117" s="105"/>
      <c r="I117" s="93"/>
      <c r="J117" s="173">
        <f>IF(H117="",0,VLOOKUP(H117,tab!$A$47:$C$85,2,FALSE))*G117</f>
        <v>0</v>
      </c>
      <c r="K117" s="129">
        <f>IF(E117="",,tab!$B$2-F117)</f>
        <v>0</v>
      </c>
      <c r="L117" s="129">
        <f>IF(E117="",,E117+tab!$B$15)</f>
        <v>0</v>
      </c>
      <c r="M117" s="93"/>
      <c r="N117" s="129">
        <f t="shared" si="4"/>
        <v>0</v>
      </c>
      <c r="O117" s="130">
        <f>IF(E117="",,IF($K117&gt;=25,0,(VLOOKUP($K117,tab!$B$8:$C$13,2))))</f>
        <v>0</v>
      </c>
      <c r="P117" s="131">
        <f>IF(E117="",,IF($K117&gt;=25,0,(VLOOKUP($K117,tab!$B$8:$E$13,4))))</f>
        <v>0</v>
      </c>
      <c r="Q117" s="132">
        <f>IF((E117+tab!$B$4)&lt;N117,0,IF(E117="",,(K117/25*(J117*1.08*50%)*O117)*P117))</f>
        <v>0</v>
      </c>
      <c r="R117" s="93"/>
      <c r="S117" s="129">
        <f t="shared" si="5"/>
        <v>0</v>
      </c>
      <c r="T117" s="130">
        <f>IF(E117="",,IF($K117&gt;=40,0,(VLOOKUP($K117,tab!$B$8:$D$13,3))))</f>
        <v>0</v>
      </c>
      <c r="U117" s="131">
        <f>IF(E117="",,IF($K117&gt;=40,0,(VLOOKUP($K117,tab!$B$8:$F$13,5))))</f>
        <v>0</v>
      </c>
      <c r="V117" s="132">
        <f>IF((E117+tab!$B$4)&lt;S117,0,(IF(E117="",,(K117/40*J117*1.08*T117)*U117)))</f>
        <v>0</v>
      </c>
      <c r="W117" s="94"/>
      <c r="X117" s="127">
        <f t="shared" si="3"/>
        <v>0</v>
      </c>
      <c r="Y117" s="86"/>
      <c r="Z117" s="65"/>
    </row>
    <row r="118" spans="2:26" ht="12.75" x14ac:dyDescent="0.2">
      <c r="B118" s="64"/>
      <c r="C118" s="86"/>
      <c r="D118" s="104"/>
      <c r="E118" s="105"/>
      <c r="F118" s="105"/>
      <c r="G118" s="106"/>
      <c r="H118" s="105"/>
      <c r="I118" s="93"/>
      <c r="J118" s="173">
        <f>IF(H118="",0,VLOOKUP(H118,tab!$A$47:$C$85,2,FALSE))*G118</f>
        <v>0</v>
      </c>
      <c r="K118" s="129">
        <f>IF(E118="",,tab!$B$2-F118)</f>
        <v>0</v>
      </c>
      <c r="L118" s="129">
        <f>IF(E118="",,E118+tab!$B$15)</f>
        <v>0</v>
      </c>
      <c r="M118" s="93"/>
      <c r="N118" s="129">
        <f t="shared" si="4"/>
        <v>0</v>
      </c>
      <c r="O118" s="130">
        <f>IF(E118="",,IF($K118&gt;=25,0,(VLOOKUP($K118,tab!$B$8:$C$13,2))))</f>
        <v>0</v>
      </c>
      <c r="P118" s="131">
        <f>IF(E118="",,IF($K118&gt;=25,0,(VLOOKUP($K118,tab!$B$8:$E$13,4))))</f>
        <v>0</v>
      </c>
      <c r="Q118" s="132">
        <f>IF((E118+tab!$B$4)&lt;N118,0,IF(E118="",,(K118/25*(J118*1.08*50%)*O118)*P118))</f>
        <v>0</v>
      </c>
      <c r="R118" s="93"/>
      <c r="S118" s="129">
        <f t="shared" si="5"/>
        <v>0</v>
      </c>
      <c r="T118" s="130">
        <f>IF(E118="",,IF($K118&gt;=40,0,(VLOOKUP($K118,tab!$B$8:$D$13,3))))</f>
        <v>0</v>
      </c>
      <c r="U118" s="131">
        <f>IF(E118="",,IF($K118&gt;=40,0,(VLOOKUP($K118,tab!$B$8:$F$13,5))))</f>
        <v>0</v>
      </c>
      <c r="V118" s="132">
        <f>IF((E118+tab!$B$4)&lt;S118,0,(IF(E118="",,(K118/40*J118*1.08*T118)*U118)))</f>
        <v>0</v>
      </c>
      <c r="W118" s="94"/>
      <c r="X118" s="127">
        <f t="shared" si="3"/>
        <v>0</v>
      </c>
      <c r="Y118" s="86"/>
      <c r="Z118" s="65"/>
    </row>
    <row r="119" spans="2:26" ht="12.75" x14ac:dyDescent="0.2">
      <c r="B119" s="64"/>
      <c r="C119" s="86"/>
      <c r="D119" s="104"/>
      <c r="E119" s="105"/>
      <c r="F119" s="105"/>
      <c r="G119" s="106"/>
      <c r="H119" s="105"/>
      <c r="I119" s="93"/>
      <c r="J119" s="173">
        <f>IF(H119="",0,VLOOKUP(H119,tab!$A$47:$C$85,2,FALSE))*G119</f>
        <v>0</v>
      </c>
      <c r="K119" s="129">
        <f>IF(E119="",,tab!$B$2-F119)</f>
        <v>0</v>
      </c>
      <c r="L119" s="129">
        <f>IF(E119="",,E119+tab!$B$15)</f>
        <v>0</v>
      </c>
      <c r="M119" s="93"/>
      <c r="N119" s="129">
        <f t="shared" si="4"/>
        <v>0</v>
      </c>
      <c r="O119" s="130">
        <f>IF(E119="",,IF($K119&gt;=25,0,(VLOOKUP($K119,tab!$B$8:$C$13,2))))</f>
        <v>0</v>
      </c>
      <c r="P119" s="131">
        <f>IF(E119="",,IF($K119&gt;=25,0,(VLOOKUP($K119,tab!$B$8:$E$13,4))))</f>
        <v>0</v>
      </c>
      <c r="Q119" s="132">
        <f>IF((E119+tab!$B$4)&lt;N119,0,IF(E119="",,(K119/25*(J119*1.08*50%)*O119)*P119))</f>
        <v>0</v>
      </c>
      <c r="R119" s="93"/>
      <c r="S119" s="129">
        <f t="shared" si="5"/>
        <v>0</v>
      </c>
      <c r="T119" s="130">
        <f>IF(E119="",,IF($K119&gt;=40,0,(VLOOKUP($K119,tab!$B$8:$D$13,3))))</f>
        <v>0</v>
      </c>
      <c r="U119" s="131">
        <f>IF(E119="",,IF($K119&gt;=40,0,(VLOOKUP($K119,tab!$B$8:$F$13,5))))</f>
        <v>0</v>
      </c>
      <c r="V119" s="132">
        <f>IF((E119+tab!$B$4)&lt;S119,0,(IF(E119="",,(K119/40*J119*1.08*T119)*U119)))</f>
        <v>0</v>
      </c>
      <c r="W119" s="94"/>
      <c r="X119" s="127">
        <f t="shared" si="3"/>
        <v>0</v>
      </c>
      <c r="Y119" s="86"/>
      <c r="Z119" s="65"/>
    </row>
    <row r="120" spans="2:26" ht="12.75" x14ac:dyDescent="0.2">
      <c r="B120" s="64"/>
      <c r="C120" s="86"/>
      <c r="D120" s="104"/>
      <c r="E120" s="105"/>
      <c r="F120" s="105"/>
      <c r="G120" s="106"/>
      <c r="H120" s="105"/>
      <c r="I120" s="93"/>
      <c r="J120" s="173">
        <f>IF(H120="",0,VLOOKUP(H120,tab!$A$47:$C$85,2,FALSE))*G120</f>
        <v>0</v>
      </c>
      <c r="K120" s="129">
        <f>IF(E120="",,tab!$B$2-F120)</f>
        <v>0</v>
      </c>
      <c r="L120" s="129">
        <f>IF(E120="",,E120+tab!$B$15)</f>
        <v>0</v>
      </c>
      <c r="M120" s="93"/>
      <c r="N120" s="129">
        <f t="shared" si="4"/>
        <v>0</v>
      </c>
      <c r="O120" s="130">
        <f>IF(E120="",,IF($K120&gt;=25,0,(VLOOKUP($K120,tab!$B$8:$C$13,2))))</f>
        <v>0</v>
      </c>
      <c r="P120" s="131">
        <f>IF(E120="",,IF($K120&gt;=25,0,(VLOOKUP($K120,tab!$B$8:$E$13,4))))</f>
        <v>0</v>
      </c>
      <c r="Q120" s="132">
        <f>IF((E120+tab!$B$4)&lt;N120,0,IF(E120="",,(K120/25*(J120*1.08*50%)*O120)*P120))</f>
        <v>0</v>
      </c>
      <c r="R120" s="93"/>
      <c r="S120" s="129">
        <f t="shared" si="5"/>
        <v>0</v>
      </c>
      <c r="T120" s="130">
        <f>IF(E120="",,IF($K120&gt;=40,0,(VLOOKUP($K120,tab!$B$8:$D$13,3))))</f>
        <v>0</v>
      </c>
      <c r="U120" s="131">
        <f>IF(E120="",,IF($K120&gt;=40,0,(VLOOKUP($K120,tab!$B$8:$F$13,5))))</f>
        <v>0</v>
      </c>
      <c r="V120" s="132">
        <f>IF((E120+tab!$B$4)&lt;S120,0,(IF(E120="",,(K120/40*J120*1.08*T120)*U120)))</f>
        <v>0</v>
      </c>
      <c r="W120" s="94"/>
      <c r="X120" s="127">
        <f t="shared" si="3"/>
        <v>0</v>
      </c>
      <c r="Y120" s="86"/>
      <c r="Z120" s="65"/>
    </row>
    <row r="121" spans="2:26" ht="12.75" x14ac:dyDescent="0.2">
      <c r="B121" s="64"/>
      <c r="C121" s="86"/>
      <c r="D121" s="104"/>
      <c r="E121" s="105"/>
      <c r="F121" s="105"/>
      <c r="G121" s="106"/>
      <c r="H121" s="105"/>
      <c r="I121" s="93"/>
      <c r="J121" s="173">
        <f>IF(H121="",0,VLOOKUP(H121,tab!$A$47:$C$85,2,FALSE))*G121</f>
        <v>0</v>
      </c>
      <c r="K121" s="129">
        <f>IF(E121="",,tab!$B$2-F121)</f>
        <v>0</v>
      </c>
      <c r="L121" s="129">
        <f>IF(E121="",,E121+tab!$B$15)</f>
        <v>0</v>
      </c>
      <c r="M121" s="93"/>
      <c r="N121" s="129">
        <f t="shared" si="4"/>
        <v>0</v>
      </c>
      <c r="O121" s="130">
        <f>IF(E121="",,IF($K121&gt;=25,0,(VLOOKUP($K121,tab!$B$8:$C$13,2))))</f>
        <v>0</v>
      </c>
      <c r="P121" s="131">
        <f>IF(E121="",,IF($K121&gt;=25,0,(VLOOKUP($K121,tab!$B$8:$E$13,4))))</f>
        <v>0</v>
      </c>
      <c r="Q121" s="132">
        <f>IF((E121+tab!$B$4)&lt;N121,0,IF(E121="",,(K121/25*(J121*1.08*50%)*O121)*P121))</f>
        <v>0</v>
      </c>
      <c r="R121" s="93"/>
      <c r="S121" s="129">
        <f t="shared" si="5"/>
        <v>0</v>
      </c>
      <c r="T121" s="130">
        <f>IF(E121="",,IF($K121&gt;=40,0,(VLOOKUP($K121,tab!$B$8:$D$13,3))))</f>
        <v>0</v>
      </c>
      <c r="U121" s="131">
        <f>IF(E121="",,IF($K121&gt;=40,0,(VLOOKUP($K121,tab!$B$8:$F$13,5))))</f>
        <v>0</v>
      </c>
      <c r="V121" s="132">
        <f>IF((E121+tab!$B$4)&lt;S121,0,(IF(E121="",,(K121/40*J121*1.08*T121)*U121)))</f>
        <v>0</v>
      </c>
      <c r="W121" s="94"/>
      <c r="X121" s="127">
        <f t="shared" si="3"/>
        <v>0</v>
      </c>
      <c r="Y121" s="86"/>
      <c r="Z121" s="65"/>
    </row>
    <row r="122" spans="2:26" ht="12.75" x14ac:dyDescent="0.2">
      <c r="B122" s="64"/>
      <c r="C122" s="86"/>
      <c r="D122" s="104"/>
      <c r="E122" s="105"/>
      <c r="F122" s="105"/>
      <c r="G122" s="106"/>
      <c r="H122" s="105"/>
      <c r="I122" s="93"/>
      <c r="J122" s="173">
        <f>IF(H122="",0,VLOOKUP(H122,tab!$A$47:$C$85,2,FALSE))*G122</f>
        <v>0</v>
      </c>
      <c r="K122" s="129">
        <f>IF(E122="",,tab!$B$2-F122)</f>
        <v>0</v>
      </c>
      <c r="L122" s="129">
        <f>IF(E122="",,E122+tab!$B$15)</f>
        <v>0</v>
      </c>
      <c r="M122" s="93"/>
      <c r="N122" s="129">
        <f t="shared" si="4"/>
        <v>0</v>
      </c>
      <c r="O122" s="130">
        <f>IF(E122="",,IF($K122&gt;=25,0,(VLOOKUP($K122,tab!$B$8:$C$13,2))))</f>
        <v>0</v>
      </c>
      <c r="P122" s="131">
        <f>IF(E122="",,IF($K122&gt;=25,0,(VLOOKUP($K122,tab!$B$8:$E$13,4))))</f>
        <v>0</v>
      </c>
      <c r="Q122" s="132">
        <f>IF((E122+tab!$B$4)&lt;N122,0,IF(E122="",,(K122/25*(J122*1.08*50%)*O122)*P122))</f>
        <v>0</v>
      </c>
      <c r="R122" s="93"/>
      <c r="S122" s="129">
        <f t="shared" si="5"/>
        <v>0</v>
      </c>
      <c r="T122" s="130">
        <f>IF(E122="",,IF($K122&gt;=40,0,(VLOOKUP($K122,tab!$B$8:$D$13,3))))</f>
        <v>0</v>
      </c>
      <c r="U122" s="131">
        <f>IF(E122="",,IF($K122&gt;=40,0,(VLOOKUP($K122,tab!$B$8:$F$13,5))))</f>
        <v>0</v>
      </c>
      <c r="V122" s="132">
        <f>IF((E122+tab!$B$4)&lt;S122,0,(IF(E122="",,(K122/40*J122*1.08*T122)*U122)))</f>
        <v>0</v>
      </c>
      <c r="W122" s="94"/>
      <c r="X122" s="127">
        <f t="shared" si="3"/>
        <v>0</v>
      </c>
      <c r="Y122" s="86"/>
      <c r="Z122" s="65"/>
    </row>
    <row r="123" spans="2:26" ht="12.75" x14ac:dyDescent="0.2">
      <c r="B123" s="64"/>
      <c r="C123" s="86"/>
      <c r="D123" s="104"/>
      <c r="E123" s="105"/>
      <c r="F123" s="105"/>
      <c r="G123" s="106"/>
      <c r="H123" s="105"/>
      <c r="I123" s="93"/>
      <c r="J123" s="173">
        <f>IF(H123="",0,VLOOKUP(H123,tab!$A$47:$C$85,2,FALSE))*G123</f>
        <v>0</v>
      </c>
      <c r="K123" s="129">
        <f>IF(E123="",,tab!$B$2-F123)</f>
        <v>0</v>
      </c>
      <c r="L123" s="129">
        <f>IF(E123="",,E123+tab!$B$15)</f>
        <v>0</v>
      </c>
      <c r="M123" s="93"/>
      <c r="N123" s="129">
        <f t="shared" si="4"/>
        <v>0</v>
      </c>
      <c r="O123" s="130">
        <f>IF(E123="",,IF($K123&gt;=25,0,(VLOOKUP($K123,tab!$B$8:$C$13,2))))</f>
        <v>0</v>
      </c>
      <c r="P123" s="131">
        <f>IF(E123="",,IF($K123&gt;=25,0,(VLOOKUP($K123,tab!$B$8:$E$13,4))))</f>
        <v>0</v>
      </c>
      <c r="Q123" s="132">
        <f>IF((E123+tab!$B$4)&lt;N123,0,IF(E123="",,(K123/25*(J123*1.08*50%)*O123)*P123))</f>
        <v>0</v>
      </c>
      <c r="R123" s="93"/>
      <c r="S123" s="129">
        <f t="shared" si="5"/>
        <v>0</v>
      </c>
      <c r="T123" s="130">
        <f>IF(E123="",,IF($K123&gt;=40,0,(VLOOKUP($K123,tab!$B$8:$D$13,3))))</f>
        <v>0</v>
      </c>
      <c r="U123" s="131">
        <f>IF(E123="",,IF($K123&gt;=40,0,(VLOOKUP($K123,tab!$B$8:$F$13,5))))</f>
        <v>0</v>
      </c>
      <c r="V123" s="132">
        <f>IF((E123+tab!$B$4)&lt;S123,0,(IF(E123="",,(K123/40*J123*1.08*T123)*U123)))</f>
        <v>0</v>
      </c>
      <c r="W123" s="94"/>
      <c r="X123" s="127">
        <f t="shared" si="3"/>
        <v>0</v>
      </c>
      <c r="Y123" s="86"/>
      <c r="Z123" s="65"/>
    </row>
    <row r="124" spans="2:26" ht="12.75" x14ac:dyDescent="0.2">
      <c r="B124" s="64"/>
      <c r="C124" s="86"/>
      <c r="D124" s="104"/>
      <c r="E124" s="105"/>
      <c r="F124" s="105"/>
      <c r="G124" s="106"/>
      <c r="H124" s="105"/>
      <c r="I124" s="93"/>
      <c r="J124" s="173">
        <f>IF(H124="",0,VLOOKUP(H124,tab!$A$47:$C$85,2,FALSE))*G124</f>
        <v>0</v>
      </c>
      <c r="K124" s="129">
        <f>IF(E124="",,tab!$B$2-F124)</f>
        <v>0</v>
      </c>
      <c r="L124" s="129">
        <f>IF(E124="",,E124+tab!$B$15)</f>
        <v>0</v>
      </c>
      <c r="M124" s="93"/>
      <c r="N124" s="129">
        <f t="shared" si="4"/>
        <v>0</v>
      </c>
      <c r="O124" s="130">
        <f>IF(E124="",,IF($K124&gt;=25,0,(VLOOKUP($K124,tab!$B$8:$C$13,2))))</f>
        <v>0</v>
      </c>
      <c r="P124" s="131">
        <f>IF(E124="",,IF($K124&gt;=25,0,(VLOOKUP($K124,tab!$B$8:$E$13,4))))</f>
        <v>0</v>
      </c>
      <c r="Q124" s="132">
        <f>IF((E124+tab!$B$4)&lt;N124,0,IF(E124="",,(K124/25*(J124*1.08*50%)*O124)*P124))</f>
        <v>0</v>
      </c>
      <c r="R124" s="93"/>
      <c r="S124" s="129">
        <f t="shared" si="5"/>
        <v>0</v>
      </c>
      <c r="T124" s="130">
        <f>IF(E124="",,IF($K124&gt;=40,0,(VLOOKUP($K124,tab!$B$8:$D$13,3))))</f>
        <v>0</v>
      </c>
      <c r="U124" s="131">
        <f>IF(E124="",,IF($K124&gt;=40,0,(VLOOKUP($K124,tab!$B$8:$F$13,5))))</f>
        <v>0</v>
      </c>
      <c r="V124" s="132">
        <f>IF((E124+tab!$B$4)&lt;S124,0,(IF(E124="",,(K124/40*J124*1.08*T124)*U124)))</f>
        <v>0</v>
      </c>
      <c r="W124" s="94"/>
      <c r="X124" s="127">
        <f t="shared" si="3"/>
        <v>0</v>
      </c>
      <c r="Y124" s="86"/>
      <c r="Z124" s="65"/>
    </row>
    <row r="125" spans="2:26" ht="12.75" x14ac:dyDescent="0.2">
      <c r="B125" s="64"/>
      <c r="C125" s="86"/>
      <c r="D125" s="104"/>
      <c r="E125" s="105"/>
      <c r="F125" s="105"/>
      <c r="G125" s="106"/>
      <c r="H125" s="105"/>
      <c r="I125" s="93"/>
      <c r="J125" s="173">
        <f>IF(H125="",0,VLOOKUP(H125,tab!$A$47:$C$85,2,FALSE))*G125</f>
        <v>0</v>
      </c>
      <c r="K125" s="129">
        <f>IF(E125="",,tab!$B$2-F125)</f>
        <v>0</v>
      </c>
      <c r="L125" s="129">
        <f>IF(E125="",,E125+tab!$B$15)</f>
        <v>0</v>
      </c>
      <c r="M125" s="93"/>
      <c r="N125" s="129">
        <f t="shared" si="4"/>
        <v>0</v>
      </c>
      <c r="O125" s="130">
        <f>IF(E125="",,IF($K125&gt;=25,0,(VLOOKUP($K125,tab!$B$8:$C$13,2))))</f>
        <v>0</v>
      </c>
      <c r="P125" s="131">
        <f>IF(E125="",,IF($K125&gt;=25,0,(VLOOKUP($K125,tab!$B$8:$E$13,4))))</f>
        <v>0</v>
      </c>
      <c r="Q125" s="132">
        <f>IF((E125+tab!$B$4)&lt;N125,0,IF(E125="",,(K125/25*(J125*1.08*50%)*O125)*P125))</f>
        <v>0</v>
      </c>
      <c r="R125" s="93"/>
      <c r="S125" s="129">
        <f t="shared" si="5"/>
        <v>0</v>
      </c>
      <c r="T125" s="130">
        <f>IF(E125="",,IF($K125&gt;=40,0,(VLOOKUP($K125,tab!$B$8:$D$13,3))))</f>
        <v>0</v>
      </c>
      <c r="U125" s="131">
        <f>IF(E125="",,IF($K125&gt;=40,0,(VLOOKUP($K125,tab!$B$8:$F$13,5))))</f>
        <v>0</v>
      </c>
      <c r="V125" s="132">
        <f>IF((E125+tab!$B$4)&lt;S125,0,(IF(E125="",,(K125/40*J125*1.08*T125)*U125)))</f>
        <v>0</v>
      </c>
      <c r="W125" s="94"/>
      <c r="X125" s="127">
        <f t="shared" si="3"/>
        <v>0</v>
      </c>
      <c r="Y125" s="86"/>
      <c r="Z125" s="65"/>
    </row>
    <row r="126" spans="2:26" ht="12.75" x14ac:dyDescent="0.2">
      <c r="B126" s="64"/>
      <c r="C126" s="86"/>
      <c r="D126" s="104"/>
      <c r="E126" s="105"/>
      <c r="F126" s="105"/>
      <c r="G126" s="106"/>
      <c r="H126" s="105"/>
      <c r="I126" s="93"/>
      <c r="J126" s="173">
        <f>IF(H126="",0,VLOOKUP(H126,tab!$A$47:$C$85,2,FALSE))*G126</f>
        <v>0</v>
      </c>
      <c r="K126" s="129">
        <f>IF(E126="",,tab!$B$2-F126)</f>
        <v>0</v>
      </c>
      <c r="L126" s="129">
        <f>IF(E126="",,E126+tab!$B$15)</f>
        <v>0</v>
      </c>
      <c r="M126" s="93"/>
      <c r="N126" s="129">
        <f t="shared" si="4"/>
        <v>0</v>
      </c>
      <c r="O126" s="130">
        <f>IF(E126="",,IF($K126&gt;=25,0,(VLOOKUP($K126,tab!$B$8:$C$13,2))))</f>
        <v>0</v>
      </c>
      <c r="P126" s="131">
        <f>IF(E126="",,IF($K126&gt;=25,0,(VLOOKUP($K126,tab!$B$8:$E$13,4))))</f>
        <v>0</v>
      </c>
      <c r="Q126" s="132">
        <f>IF((E126+tab!$B$4)&lt;N126,0,IF(E126="",,(K126/25*(J126*1.08*50%)*O126)*P126))</f>
        <v>0</v>
      </c>
      <c r="R126" s="93"/>
      <c r="S126" s="129">
        <f t="shared" si="5"/>
        <v>0</v>
      </c>
      <c r="T126" s="130">
        <f>IF(E126="",,IF($K126&gt;=40,0,(VLOOKUP($K126,tab!$B$8:$D$13,3))))</f>
        <v>0</v>
      </c>
      <c r="U126" s="131">
        <f>IF(E126="",,IF($K126&gt;=40,0,(VLOOKUP($K126,tab!$B$8:$F$13,5))))</f>
        <v>0</v>
      </c>
      <c r="V126" s="132">
        <f>IF((E126+tab!$B$4)&lt;S126,0,(IF(E126="",,(K126/40*J126*1.08*T126)*U126)))</f>
        <v>0</v>
      </c>
      <c r="W126" s="94"/>
      <c r="X126" s="127">
        <f t="shared" si="3"/>
        <v>0</v>
      </c>
      <c r="Y126" s="86"/>
      <c r="Z126" s="65"/>
    </row>
    <row r="127" spans="2:26" ht="12.75" x14ac:dyDescent="0.2">
      <c r="B127" s="64"/>
      <c r="C127" s="86"/>
      <c r="D127" s="104"/>
      <c r="E127" s="105"/>
      <c r="F127" s="105"/>
      <c r="G127" s="106"/>
      <c r="H127" s="105"/>
      <c r="I127" s="93"/>
      <c r="J127" s="173">
        <f>IF(H127="",0,VLOOKUP(H127,tab!$A$47:$C$85,2,FALSE))*G127</f>
        <v>0</v>
      </c>
      <c r="K127" s="129">
        <f>IF(E127="",,tab!$B$2-F127)</f>
        <v>0</v>
      </c>
      <c r="L127" s="129">
        <f>IF(E127="",,E127+tab!$B$15)</f>
        <v>0</v>
      </c>
      <c r="M127" s="93"/>
      <c r="N127" s="129">
        <f t="shared" si="4"/>
        <v>0</v>
      </c>
      <c r="O127" s="130">
        <f>IF(E127="",,IF($K127&gt;=25,0,(VLOOKUP($K127,tab!$B$8:$C$13,2))))</f>
        <v>0</v>
      </c>
      <c r="P127" s="131">
        <f>IF(E127="",,IF($K127&gt;=25,0,(VLOOKUP($K127,tab!$B$8:$E$13,4))))</f>
        <v>0</v>
      </c>
      <c r="Q127" s="132">
        <f>IF((E127+tab!$B$4)&lt;N127,0,IF(E127="",,(K127/25*(J127*1.08*50%)*O127)*P127))</f>
        <v>0</v>
      </c>
      <c r="R127" s="93"/>
      <c r="S127" s="129">
        <f t="shared" si="5"/>
        <v>0</v>
      </c>
      <c r="T127" s="130">
        <f>IF(E127="",,IF($K127&gt;=40,0,(VLOOKUP($K127,tab!$B$8:$D$13,3))))</f>
        <v>0</v>
      </c>
      <c r="U127" s="131">
        <f>IF(E127="",,IF($K127&gt;=40,0,(VLOOKUP($K127,tab!$B$8:$F$13,5))))</f>
        <v>0</v>
      </c>
      <c r="V127" s="132">
        <f>IF((E127+tab!$B$4)&lt;S127,0,(IF(E127="",,(K127/40*J127*1.08*T127)*U127)))</f>
        <v>0</v>
      </c>
      <c r="W127" s="94"/>
      <c r="X127" s="127">
        <f t="shared" si="3"/>
        <v>0</v>
      </c>
      <c r="Y127" s="86"/>
      <c r="Z127" s="65"/>
    </row>
    <row r="128" spans="2:26" ht="12.75" x14ac:dyDescent="0.2">
      <c r="B128" s="64"/>
      <c r="C128" s="86"/>
      <c r="D128" s="104"/>
      <c r="E128" s="105"/>
      <c r="F128" s="105"/>
      <c r="G128" s="106"/>
      <c r="H128" s="105"/>
      <c r="I128" s="93"/>
      <c r="J128" s="173">
        <f>IF(H128="",0,VLOOKUP(H128,tab!$A$47:$C$85,2,FALSE))*G128</f>
        <v>0</v>
      </c>
      <c r="K128" s="129">
        <f>IF(E128="",,tab!$B$2-F128)</f>
        <v>0</v>
      </c>
      <c r="L128" s="129">
        <f>IF(E128="",,E128+tab!$B$15)</f>
        <v>0</v>
      </c>
      <c r="M128" s="93"/>
      <c r="N128" s="129">
        <f t="shared" si="4"/>
        <v>0</v>
      </c>
      <c r="O128" s="130">
        <f>IF(E128="",,IF($K128&gt;=25,0,(VLOOKUP($K128,tab!$B$8:$C$13,2))))</f>
        <v>0</v>
      </c>
      <c r="P128" s="131">
        <f>IF(E128="",,IF($K128&gt;=25,0,(VLOOKUP($K128,tab!$B$8:$E$13,4))))</f>
        <v>0</v>
      </c>
      <c r="Q128" s="132">
        <f>IF((E128+tab!$B$4)&lt;N128,0,IF(E128="",,(K128/25*(J128*1.08*50%)*O128)*P128))</f>
        <v>0</v>
      </c>
      <c r="R128" s="93"/>
      <c r="S128" s="129">
        <f t="shared" si="5"/>
        <v>0</v>
      </c>
      <c r="T128" s="130">
        <f>IF(E128="",,IF($K128&gt;=40,0,(VLOOKUP($K128,tab!$B$8:$D$13,3))))</f>
        <v>0</v>
      </c>
      <c r="U128" s="131">
        <f>IF(E128="",,IF($K128&gt;=40,0,(VLOOKUP($K128,tab!$B$8:$F$13,5))))</f>
        <v>0</v>
      </c>
      <c r="V128" s="132">
        <f>IF((E128+tab!$B$4)&lt;S128,0,(IF(E128="",,(K128/40*J128*1.08*T128)*U128)))</f>
        <v>0</v>
      </c>
      <c r="W128" s="94"/>
      <c r="X128" s="127">
        <f t="shared" si="3"/>
        <v>0</v>
      </c>
      <c r="Y128" s="86"/>
      <c r="Z128" s="65"/>
    </row>
    <row r="129" spans="2:26" ht="12.75" x14ac:dyDescent="0.2">
      <c r="B129" s="64"/>
      <c r="C129" s="86"/>
      <c r="D129" s="104"/>
      <c r="E129" s="105"/>
      <c r="F129" s="105"/>
      <c r="G129" s="106"/>
      <c r="H129" s="105"/>
      <c r="I129" s="93"/>
      <c r="J129" s="173">
        <f>IF(H129="",0,VLOOKUP(H129,tab!$A$47:$C$85,2,FALSE))*G129</f>
        <v>0</v>
      </c>
      <c r="K129" s="129">
        <f>IF(E129="",,tab!$B$2-F129)</f>
        <v>0</v>
      </c>
      <c r="L129" s="129">
        <f>IF(E129="",,E129+tab!$B$15)</f>
        <v>0</v>
      </c>
      <c r="M129" s="93"/>
      <c r="N129" s="129">
        <f t="shared" si="4"/>
        <v>0</v>
      </c>
      <c r="O129" s="130">
        <f>IF(E129="",,IF($K129&gt;=25,0,(VLOOKUP($K129,tab!$B$8:$C$13,2))))</f>
        <v>0</v>
      </c>
      <c r="P129" s="131">
        <f>IF(E129="",,IF($K129&gt;=25,0,(VLOOKUP($K129,tab!$B$8:$E$13,4))))</f>
        <v>0</v>
      </c>
      <c r="Q129" s="132">
        <f>IF((E129+tab!$B$4)&lt;N129,0,IF(E129="",,(K129/25*(J129*1.08*50%)*O129)*P129))</f>
        <v>0</v>
      </c>
      <c r="R129" s="93"/>
      <c r="S129" s="129">
        <f t="shared" si="5"/>
        <v>0</v>
      </c>
      <c r="T129" s="130">
        <f>IF(E129="",,IF($K129&gt;=40,0,(VLOOKUP($K129,tab!$B$8:$D$13,3))))</f>
        <v>0</v>
      </c>
      <c r="U129" s="131">
        <f>IF(E129="",,IF($K129&gt;=40,0,(VLOOKUP($K129,tab!$B$8:$F$13,5))))</f>
        <v>0</v>
      </c>
      <c r="V129" s="132">
        <f>IF((E129+tab!$B$4)&lt;S129,0,(IF(E129="",,(K129/40*J129*1.08*T129)*U129)))</f>
        <v>0</v>
      </c>
      <c r="W129" s="94"/>
      <c r="X129" s="127">
        <f t="shared" si="3"/>
        <v>0</v>
      </c>
      <c r="Y129" s="86"/>
      <c r="Z129" s="65"/>
    </row>
    <row r="130" spans="2:26" ht="12.75" x14ac:dyDescent="0.2">
      <c r="B130" s="64"/>
      <c r="C130" s="86"/>
      <c r="D130" s="104"/>
      <c r="E130" s="105"/>
      <c r="F130" s="105"/>
      <c r="G130" s="106"/>
      <c r="H130" s="105"/>
      <c r="I130" s="93"/>
      <c r="J130" s="173">
        <f>IF(H130="",0,VLOOKUP(H130,tab!$A$47:$C$85,2,FALSE))*G130</f>
        <v>0</v>
      </c>
      <c r="K130" s="129">
        <f>IF(E130="",,tab!$B$2-F130)</f>
        <v>0</v>
      </c>
      <c r="L130" s="129">
        <f>IF(E130="",,E130+tab!$B$15)</f>
        <v>0</v>
      </c>
      <c r="M130" s="93"/>
      <c r="N130" s="129">
        <f t="shared" si="4"/>
        <v>0</v>
      </c>
      <c r="O130" s="130">
        <f>IF(E130="",,IF($K130&gt;=25,0,(VLOOKUP($K130,tab!$B$8:$C$13,2))))</f>
        <v>0</v>
      </c>
      <c r="P130" s="131">
        <f>IF(E130="",,IF($K130&gt;=25,0,(VLOOKUP($K130,tab!$B$8:$E$13,4))))</f>
        <v>0</v>
      </c>
      <c r="Q130" s="132">
        <f>IF((E130+tab!$B$4)&lt;N130,0,IF(E130="",,(K130/25*(J130*1.08*50%)*O130)*P130))</f>
        <v>0</v>
      </c>
      <c r="R130" s="93"/>
      <c r="S130" s="129">
        <f t="shared" si="5"/>
        <v>0</v>
      </c>
      <c r="T130" s="130">
        <f>IF(E130="",,IF($K130&gt;=40,0,(VLOOKUP($K130,tab!$B$8:$D$13,3))))</f>
        <v>0</v>
      </c>
      <c r="U130" s="131">
        <f>IF(E130="",,IF($K130&gt;=40,0,(VLOOKUP($K130,tab!$B$8:$F$13,5))))</f>
        <v>0</v>
      </c>
      <c r="V130" s="132">
        <f>IF((E130+tab!$B$4)&lt;S130,0,(IF(E130="",,(K130/40*J130*1.08*T130)*U130)))</f>
        <v>0</v>
      </c>
      <c r="W130" s="94"/>
      <c r="X130" s="127">
        <f t="shared" si="3"/>
        <v>0</v>
      </c>
      <c r="Y130" s="86"/>
      <c r="Z130" s="65"/>
    </row>
    <row r="131" spans="2:26" ht="12.75" x14ac:dyDescent="0.2">
      <c r="B131" s="64"/>
      <c r="C131" s="86"/>
      <c r="D131" s="104"/>
      <c r="E131" s="105"/>
      <c r="F131" s="105"/>
      <c r="G131" s="106"/>
      <c r="H131" s="105"/>
      <c r="I131" s="93"/>
      <c r="J131" s="173">
        <f>IF(H131="",0,VLOOKUP(H131,tab!$A$47:$C$85,2,FALSE))*G131</f>
        <v>0</v>
      </c>
      <c r="K131" s="129">
        <f>IF(E131="",,tab!$B$2-F131)</f>
        <v>0</v>
      </c>
      <c r="L131" s="129">
        <f>IF(E131="",,E131+tab!$B$15)</f>
        <v>0</v>
      </c>
      <c r="M131" s="93"/>
      <c r="N131" s="129">
        <f t="shared" si="4"/>
        <v>0</v>
      </c>
      <c r="O131" s="130">
        <f>IF(E131="",,IF($K131&gt;=25,0,(VLOOKUP($K131,tab!$B$8:$C$13,2))))</f>
        <v>0</v>
      </c>
      <c r="P131" s="131">
        <f>IF(E131="",,IF($K131&gt;=25,0,(VLOOKUP($K131,tab!$B$8:$E$13,4))))</f>
        <v>0</v>
      </c>
      <c r="Q131" s="132">
        <f>IF((E131+tab!$B$4)&lt;N131,0,IF(E131="",,(K131/25*(J131*1.08*50%)*O131)*P131))</f>
        <v>0</v>
      </c>
      <c r="R131" s="93"/>
      <c r="S131" s="129">
        <f t="shared" si="5"/>
        <v>0</v>
      </c>
      <c r="T131" s="130">
        <f>IF(E131="",,IF($K131&gt;=40,0,(VLOOKUP($K131,tab!$B$8:$D$13,3))))</f>
        <v>0</v>
      </c>
      <c r="U131" s="131">
        <f>IF(E131="",,IF($K131&gt;=40,0,(VLOOKUP($K131,tab!$B$8:$F$13,5))))</f>
        <v>0</v>
      </c>
      <c r="V131" s="132">
        <f>IF((E131+tab!$B$4)&lt;S131,0,(IF(E131="",,(K131/40*J131*1.08*T131)*U131)))</f>
        <v>0</v>
      </c>
      <c r="W131" s="94"/>
      <c r="X131" s="127">
        <f t="shared" si="3"/>
        <v>0</v>
      </c>
      <c r="Y131" s="86"/>
      <c r="Z131" s="65"/>
    </row>
    <row r="132" spans="2:26" ht="12.75" x14ac:dyDescent="0.2">
      <c r="B132" s="64"/>
      <c r="C132" s="86"/>
      <c r="D132" s="104"/>
      <c r="E132" s="105"/>
      <c r="F132" s="105"/>
      <c r="G132" s="106"/>
      <c r="H132" s="105"/>
      <c r="I132" s="93"/>
      <c r="J132" s="173">
        <f>IF(H132="",0,VLOOKUP(H132,tab!$A$47:$C$85,2,FALSE))*G132</f>
        <v>0</v>
      </c>
      <c r="K132" s="129">
        <f>IF(E132="",,tab!$B$2-F132)</f>
        <v>0</v>
      </c>
      <c r="L132" s="129">
        <f>IF(E132="",,E132+tab!$B$15)</f>
        <v>0</v>
      </c>
      <c r="M132" s="93"/>
      <c r="N132" s="129">
        <f t="shared" si="4"/>
        <v>0</v>
      </c>
      <c r="O132" s="130">
        <f>IF(E132="",,IF($K132&gt;=25,0,(VLOOKUP($K132,tab!$B$8:$C$13,2))))</f>
        <v>0</v>
      </c>
      <c r="P132" s="131">
        <f>IF(E132="",,IF($K132&gt;=25,0,(VLOOKUP($K132,tab!$B$8:$E$13,4))))</f>
        <v>0</v>
      </c>
      <c r="Q132" s="132">
        <f>IF((E132+tab!$B$4)&lt;N132,0,IF(E132="",,(K132/25*(J132*1.08*50%)*O132)*P132))</f>
        <v>0</v>
      </c>
      <c r="R132" s="93"/>
      <c r="S132" s="129">
        <f t="shared" si="5"/>
        <v>0</v>
      </c>
      <c r="T132" s="130">
        <f>IF(E132="",,IF($K132&gt;=40,0,(VLOOKUP($K132,tab!$B$8:$D$13,3))))</f>
        <v>0</v>
      </c>
      <c r="U132" s="131">
        <f>IF(E132="",,IF($K132&gt;=40,0,(VLOOKUP($K132,tab!$B$8:$F$13,5))))</f>
        <v>0</v>
      </c>
      <c r="V132" s="132">
        <f>IF((E132+tab!$B$4)&lt;S132,0,(IF(E132="",,(K132/40*J132*1.08*T132)*U132)))</f>
        <v>0</v>
      </c>
      <c r="W132" s="94"/>
      <c r="X132" s="127">
        <f t="shared" si="3"/>
        <v>0</v>
      </c>
      <c r="Y132" s="86"/>
      <c r="Z132" s="65"/>
    </row>
    <row r="133" spans="2:26" ht="12.75" x14ac:dyDescent="0.2">
      <c r="B133" s="64"/>
      <c r="C133" s="86"/>
      <c r="D133" s="104"/>
      <c r="E133" s="105"/>
      <c r="F133" s="105"/>
      <c r="G133" s="106"/>
      <c r="H133" s="105"/>
      <c r="I133" s="93"/>
      <c r="J133" s="173">
        <f>IF(H133="",0,VLOOKUP(H133,tab!$A$47:$C$85,2,FALSE))*G133</f>
        <v>0</v>
      </c>
      <c r="K133" s="129">
        <f>IF(E133="",,tab!$B$2-F133)</f>
        <v>0</v>
      </c>
      <c r="L133" s="129">
        <f>IF(E133="",,E133+tab!$B$15)</f>
        <v>0</v>
      </c>
      <c r="M133" s="93"/>
      <c r="N133" s="129">
        <f t="shared" si="4"/>
        <v>0</v>
      </c>
      <c r="O133" s="130">
        <f>IF(E133="",,IF($K133&gt;=25,0,(VLOOKUP($K133,tab!$B$8:$C$13,2))))</f>
        <v>0</v>
      </c>
      <c r="P133" s="131">
        <f>IF(E133="",,IF($K133&gt;=25,0,(VLOOKUP($K133,tab!$B$8:$E$13,4))))</f>
        <v>0</v>
      </c>
      <c r="Q133" s="132">
        <f>IF((E133+tab!$B$4)&lt;N133,0,IF(E133="",,(K133/25*(J133*1.08*50%)*O133)*P133))</f>
        <v>0</v>
      </c>
      <c r="R133" s="93"/>
      <c r="S133" s="129">
        <f t="shared" si="5"/>
        <v>0</v>
      </c>
      <c r="T133" s="130">
        <f>IF(E133="",,IF($K133&gt;=40,0,(VLOOKUP($K133,tab!$B$8:$D$13,3))))</f>
        <v>0</v>
      </c>
      <c r="U133" s="131">
        <f>IF(E133="",,IF($K133&gt;=40,0,(VLOOKUP($K133,tab!$B$8:$F$13,5))))</f>
        <v>0</v>
      </c>
      <c r="V133" s="132">
        <f>IF((E133+tab!$B$4)&lt;S133,0,(IF(E133="",,(K133/40*J133*1.08*T133)*U133)))</f>
        <v>0</v>
      </c>
      <c r="W133" s="94"/>
      <c r="X133" s="127">
        <f t="shared" si="3"/>
        <v>0</v>
      </c>
      <c r="Y133" s="86"/>
      <c r="Z133" s="65"/>
    </row>
    <row r="134" spans="2:26" ht="12.75" x14ac:dyDescent="0.2">
      <c r="B134" s="64"/>
      <c r="C134" s="86"/>
      <c r="D134" s="104"/>
      <c r="E134" s="105"/>
      <c r="F134" s="105"/>
      <c r="G134" s="106"/>
      <c r="H134" s="105"/>
      <c r="I134" s="93"/>
      <c r="J134" s="173">
        <f>IF(H134="",0,VLOOKUP(H134,tab!$A$47:$C$85,2,FALSE))*G134</f>
        <v>0</v>
      </c>
      <c r="K134" s="129">
        <f>IF(E134="",,tab!$B$2-F134)</f>
        <v>0</v>
      </c>
      <c r="L134" s="129">
        <f>IF(E134="",,E134+tab!$B$15)</f>
        <v>0</v>
      </c>
      <c r="M134" s="93"/>
      <c r="N134" s="129">
        <f t="shared" si="4"/>
        <v>0</v>
      </c>
      <c r="O134" s="130">
        <f>IF(E134="",,IF($K134&gt;=25,0,(VLOOKUP($K134,tab!$B$8:$C$13,2))))</f>
        <v>0</v>
      </c>
      <c r="P134" s="131">
        <f>IF(E134="",,IF($K134&gt;=25,0,(VLOOKUP($K134,tab!$B$8:$E$13,4))))</f>
        <v>0</v>
      </c>
      <c r="Q134" s="132">
        <f>IF((E134+tab!$B$4)&lt;N134,0,IF(E134="",,(K134/25*(J134*1.08*50%)*O134)*P134))</f>
        <v>0</v>
      </c>
      <c r="R134" s="93"/>
      <c r="S134" s="129">
        <f t="shared" si="5"/>
        <v>0</v>
      </c>
      <c r="T134" s="130">
        <f>IF(E134="",,IF($K134&gt;=40,0,(VLOOKUP($K134,tab!$B$8:$D$13,3))))</f>
        <v>0</v>
      </c>
      <c r="U134" s="131">
        <f>IF(E134="",,IF($K134&gt;=40,0,(VLOOKUP($K134,tab!$B$8:$F$13,5))))</f>
        <v>0</v>
      </c>
      <c r="V134" s="132">
        <f>IF((E134+tab!$B$4)&lt;S134,0,(IF(E134="",,(K134/40*J134*1.08*T134)*U134)))</f>
        <v>0</v>
      </c>
      <c r="W134" s="94"/>
      <c r="X134" s="127">
        <f t="shared" si="3"/>
        <v>0</v>
      </c>
      <c r="Y134" s="86"/>
      <c r="Z134" s="65"/>
    </row>
    <row r="135" spans="2:26" ht="12.75" x14ac:dyDescent="0.2">
      <c r="B135" s="64"/>
      <c r="C135" s="86"/>
      <c r="D135" s="104"/>
      <c r="E135" s="105"/>
      <c r="F135" s="105"/>
      <c r="G135" s="106"/>
      <c r="H135" s="105"/>
      <c r="I135" s="93"/>
      <c r="J135" s="173">
        <f>IF(H135="",0,VLOOKUP(H135,tab!$A$47:$C$85,2,FALSE))*G135</f>
        <v>0</v>
      </c>
      <c r="K135" s="129">
        <f>IF(E135="",,tab!$B$2-F135)</f>
        <v>0</v>
      </c>
      <c r="L135" s="129">
        <f>IF(E135="",,E135+tab!$B$15)</f>
        <v>0</v>
      </c>
      <c r="M135" s="93"/>
      <c r="N135" s="129">
        <f t="shared" si="4"/>
        <v>0</v>
      </c>
      <c r="O135" s="130">
        <f>IF(E135="",,IF($K135&gt;=25,0,(VLOOKUP($K135,tab!$B$8:$C$13,2))))</f>
        <v>0</v>
      </c>
      <c r="P135" s="131">
        <f>IF(E135="",,IF($K135&gt;=25,0,(VLOOKUP($K135,tab!$B$8:$E$13,4))))</f>
        <v>0</v>
      </c>
      <c r="Q135" s="132">
        <f>IF((E135+tab!$B$4)&lt;N135,0,IF(E135="",,(K135/25*(J135*1.08*50%)*O135)*P135))</f>
        <v>0</v>
      </c>
      <c r="R135" s="93"/>
      <c r="S135" s="129">
        <f t="shared" si="5"/>
        <v>0</v>
      </c>
      <c r="T135" s="130">
        <f>IF(E135="",,IF($K135&gt;=40,0,(VLOOKUP($K135,tab!$B$8:$D$13,3))))</f>
        <v>0</v>
      </c>
      <c r="U135" s="131">
        <f>IF(E135="",,IF($K135&gt;=40,0,(VLOOKUP($K135,tab!$B$8:$F$13,5))))</f>
        <v>0</v>
      </c>
      <c r="V135" s="132">
        <f>IF((E135+tab!$B$4)&lt;S135,0,(IF(E135="",,(K135/40*J135*1.08*T135)*U135)))</f>
        <v>0</v>
      </c>
      <c r="W135" s="94"/>
      <c r="X135" s="127">
        <f t="shared" si="3"/>
        <v>0</v>
      </c>
      <c r="Y135" s="86"/>
      <c r="Z135" s="65"/>
    </row>
    <row r="136" spans="2:26" ht="12.75" x14ac:dyDescent="0.2">
      <c r="B136" s="64"/>
      <c r="C136" s="86"/>
      <c r="D136" s="104"/>
      <c r="E136" s="105"/>
      <c r="F136" s="105"/>
      <c r="G136" s="106"/>
      <c r="H136" s="105"/>
      <c r="I136" s="93"/>
      <c r="J136" s="173">
        <f>IF(H136="",0,VLOOKUP(H136,tab!$A$47:$C$85,2,FALSE))*G136</f>
        <v>0</v>
      </c>
      <c r="K136" s="129">
        <f>IF(E136="",,tab!$B$2-F136)</f>
        <v>0</v>
      </c>
      <c r="L136" s="129">
        <f>IF(E136="",,E136+tab!$B$15)</f>
        <v>0</v>
      </c>
      <c r="M136" s="93"/>
      <c r="N136" s="129">
        <f t="shared" si="4"/>
        <v>0</v>
      </c>
      <c r="O136" s="130">
        <f>IF(E136="",,IF($K136&gt;=25,0,(VLOOKUP($K136,tab!$B$8:$C$13,2))))</f>
        <v>0</v>
      </c>
      <c r="P136" s="131">
        <f>IF(E136="",,IF($K136&gt;=25,0,(VLOOKUP($K136,tab!$B$8:$E$13,4))))</f>
        <v>0</v>
      </c>
      <c r="Q136" s="132">
        <f>IF((E136+tab!$B$4)&lt;N136,0,IF(E136="",,(K136/25*(J136*1.08*50%)*O136)*P136))</f>
        <v>0</v>
      </c>
      <c r="R136" s="93"/>
      <c r="S136" s="129">
        <f t="shared" si="5"/>
        <v>0</v>
      </c>
      <c r="T136" s="130">
        <f>IF(E136="",,IF($K136&gt;=40,0,(VLOOKUP($K136,tab!$B$8:$D$13,3))))</f>
        <v>0</v>
      </c>
      <c r="U136" s="131">
        <f>IF(E136="",,IF($K136&gt;=40,0,(VLOOKUP($K136,tab!$B$8:$F$13,5))))</f>
        <v>0</v>
      </c>
      <c r="V136" s="132">
        <f>IF((E136+tab!$B$4)&lt;S136,0,(IF(E136="",,(K136/40*J136*1.08*T136)*U136)))</f>
        <v>0</v>
      </c>
      <c r="W136" s="94"/>
      <c r="X136" s="127">
        <f t="shared" si="3"/>
        <v>0</v>
      </c>
      <c r="Y136" s="86"/>
      <c r="Z136" s="65"/>
    </row>
    <row r="137" spans="2:26" ht="12.75" x14ac:dyDescent="0.2">
      <c r="B137" s="64"/>
      <c r="C137" s="86"/>
      <c r="D137" s="104"/>
      <c r="E137" s="105"/>
      <c r="F137" s="105"/>
      <c r="G137" s="106"/>
      <c r="H137" s="105"/>
      <c r="I137" s="93"/>
      <c r="J137" s="173">
        <f>IF(H137="",0,VLOOKUP(H137,tab!$A$47:$C$85,2,FALSE))*G137</f>
        <v>0</v>
      </c>
      <c r="K137" s="129">
        <f>IF(E137="",,tab!$B$2-F137)</f>
        <v>0</v>
      </c>
      <c r="L137" s="129">
        <f>IF(E137="",,E137+tab!$B$15)</f>
        <v>0</v>
      </c>
      <c r="M137" s="93"/>
      <c r="N137" s="129">
        <f t="shared" si="4"/>
        <v>0</v>
      </c>
      <c r="O137" s="130">
        <f>IF(E137="",,IF($K137&gt;=25,0,(VLOOKUP($K137,tab!$B$8:$C$13,2))))</f>
        <v>0</v>
      </c>
      <c r="P137" s="131">
        <f>IF(E137="",,IF($K137&gt;=25,0,(VLOOKUP($K137,tab!$B$8:$E$13,4))))</f>
        <v>0</v>
      </c>
      <c r="Q137" s="132">
        <f>IF((E137+tab!$B$4)&lt;N137,0,IF(E137="",,(K137/25*(J137*1.08*50%)*O137)*P137))</f>
        <v>0</v>
      </c>
      <c r="R137" s="93"/>
      <c r="S137" s="129">
        <f t="shared" si="5"/>
        <v>0</v>
      </c>
      <c r="T137" s="130">
        <f>IF(E137="",,IF($K137&gt;=40,0,(VLOOKUP($K137,tab!$B$8:$D$13,3))))</f>
        <v>0</v>
      </c>
      <c r="U137" s="131">
        <f>IF(E137="",,IF($K137&gt;=40,0,(VLOOKUP($K137,tab!$B$8:$F$13,5))))</f>
        <v>0</v>
      </c>
      <c r="V137" s="132">
        <f>IF((E137+tab!$B$4)&lt;S137,0,(IF(E137="",,(K137/40*J137*1.08*T137)*U137)))</f>
        <v>0</v>
      </c>
      <c r="W137" s="94"/>
      <c r="X137" s="127">
        <f t="shared" si="3"/>
        <v>0</v>
      </c>
      <c r="Y137" s="86"/>
      <c r="Z137" s="65"/>
    </row>
    <row r="138" spans="2:26" ht="12.75" x14ac:dyDescent="0.2">
      <c r="B138" s="64"/>
      <c r="C138" s="86"/>
      <c r="D138" s="104"/>
      <c r="E138" s="105"/>
      <c r="F138" s="105"/>
      <c r="G138" s="106"/>
      <c r="H138" s="105"/>
      <c r="I138" s="93"/>
      <c r="J138" s="173">
        <f>IF(H138="",0,VLOOKUP(H138,tab!$A$47:$C$85,2,FALSE))*G138</f>
        <v>0</v>
      </c>
      <c r="K138" s="129">
        <f>IF(E138="",,tab!$B$2-F138)</f>
        <v>0</v>
      </c>
      <c r="L138" s="129">
        <f>IF(E138="",,E138+tab!$B$15)</f>
        <v>0</v>
      </c>
      <c r="M138" s="93"/>
      <c r="N138" s="129">
        <f t="shared" si="4"/>
        <v>0</v>
      </c>
      <c r="O138" s="130">
        <f>IF(E138="",,IF($K138&gt;=25,0,(VLOOKUP($K138,tab!$B$8:$C$13,2))))</f>
        <v>0</v>
      </c>
      <c r="P138" s="131">
        <f>IF(E138="",,IF($K138&gt;=25,0,(VLOOKUP($K138,tab!$B$8:$E$13,4))))</f>
        <v>0</v>
      </c>
      <c r="Q138" s="132">
        <f>IF((E138+tab!$B$4)&lt;N138,0,IF(E138="",,(K138/25*(J138*1.08*50%)*O138)*P138))</f>
        <v>0</v>
      </c>
      <c r="R138" s="93"/>
      <c r="S138" s="129">
        <f t="shared" si="5"/>
        <v>0</v>
      </c>
      <c r="T138" s="130">
        <f>IF(E138="",,IF($K138&gt;=40,0,(VLOOKUP($K138,tab!$B$8:$D$13,3))))</f>
        <v>0</v>
      </c>
      <c r="U138" s="131">
        <f>IF(E138="",,IF($K138&gt;=40,0,(VLOOKUP($K138,tab!$B$8:$F$13,5))))</f>
        <v>0</v>
      </c>
      <c r="V138" s="132">
        <f>IF((E138+tab!$B$4)&lt;S138,0,(IF(E138="",,(K138/40*J138*1.08*T138)*U138)))</f>
        <v>0</v>
      </c>
      <c r="W138" s="94"/>
      <c r="X138" s="127">
        <f t="shared" si="3"/>
        <v>0</v>
      </c>
      <c r="Y138" s="86"/>
      <c r="Z138" s="65"/>
    </row>
    <row r="139" spans="2:26" ht="12.75" x14ac:dyDescent="0.2">
      <c r="B139" s="64"/>
      <c r="C139" s="86"/>
      <c r="D139" s="104"/>
      <c r="E139" s="105"/>
      <c r="F139" s="105"/>
      <c r="G139" s="106"/>
      <c r="H139" s="105"/>
      <c r="I139" s="93"/>
      <c r="J139" s="173">
        <f>IF(H139="",0,VLOOKUP(H139,tab!$A$47:$C$85,2,FALSE))*G139</f>
        <v>0</v>
      </c>
      <c r="K139" s="129">
        <f>IF(E139="",,tab!$B$2-F139)</f>
        <v>0</v>
      </c>
      <c r="L139" s="129">
        <f>IF(E139="",,E139+tab!$B$15)</f>
        <v>0</v>
      </c>
      <c r="M139" s="93"/>
      <c r="N139" s="129">
        <f t="shared" si="4"/>
        <v>0</v>
      </c>
      <c r="O139" s="130">
        <f>IF(E139="",,IF($K139&gt;=25,0,(VLOOKUP($K139,tab!$B$8:$C$13,2))))</f>
        <v>0</v>
      </c>
      <c r="P139" s="131">
        <f>IF(E139="",,IF($K139&gt;=25,0,(VLOOKUP($K139,tab!$B$8:$E$13,4))))</f>
        <v>0</v>
      </c>
      <c r="Q139" s="132">
        <f>IF((E139+tab!$B$4)&lt;N139,0,IF(E139="",,(K139/25*(J139*1.08*50%)*O139)*P139))</f>
        <v>0</v>
      </c>
      <c r="R139" s="93"/>
      <c r="S139" s="129">
        <f t="shared" si="5"/>
        <v>0</v>
      </c>
      <c r="T139" s="130">
        <f>IF(E139="",,IF($K139&gt;=40,0,(VLOOKUP($K139,tab!$B$8:$D$13,3))))</f>
        <v>0</v>
      </c>
      <c r="U139" s="131">
        <f>IF(E139="",,IF($K139&gt;=40,0,(VLOOKUP($K139,tab!$B$8:$F$13,5))))</f>
        <v>0</v>
      </c>
      <c r="V139" s="132">
        <f>IF((E139+tab!$B$4)&lt;S139,0,(IF(E139="",,(K139/40*J139*1.08*T139)*U139)))</f>
        <v>0</v>
      </c>
      <c r="W139" s="94"/>
      <c r="X139" s="127">
        <f t="shared" si="3"/>
        <v>0</v>
      </c>
      <c r="Y139" s="86"/>
      <c r="Z139" s="65"/>
    </row>
    <row r="140" spans="2:26" ht="12.75" x14ac:dyDescent="0.2">
      <c r="B140" s="64"/>
      <c r="C140" s="86"/>
      <c r="D140" s="104"/>
      <c r="E140" s="105"/>
      <c r="F140" s="105"/>
      <c r="G140" s="106"/>
      <c r="H140" s="105"/>
      <c r="I140" s="93"/>
      <c r="J140" s="173">
        <f>IF(H140="",0,VLOOKUP(H140,tab!$A$47:$C$85,2,FALSE))*G140</f>
        <v>0</v>
      </c>
      <c r="K140" s="129">
        <f>IF(E140="",,tab!$B$2-F140)</f>
        <v>0</v>
      </c>
      <c r="L140" s="129">
        <f>IF(E140="",,E140+tab!$B$15)</f>
        <v>0</v>
      </c>
      <c r="M140" s="93"/>
      <c r="N140" s="129">
        <f t="shared" si="4"/>
        <v>0</v>
      </c>
      <c r="O140" s="130">
        <f>IF(E140="",,IF($K140&gt;=25,0,(VLOOKUP($K140,tab!$B$8:$C$13,2))))</f>
        <v>0</v>
      </c>
      <c r="P140" s="131">
        <f>IF(E140="",,IF($K140&gt;=25,0,(VLOOKUP($K140,tab!$B$8:$E$13,4))))</f>
        <v>0</v>
      </c>
      <c r="Q140" s="132">
        <f>IF((E140+tab!$B$4)&lt;N140,0,IF(E140="",,(K140/25*(J140*1.08*50%)*O140)*P140))</f>
        <v>0</v>
      </c>
      <c r="R140" s="93"/>
      <c r="S140" s="129">
        <f t="shared" si="5"/>
        <v>0</v>
      </c>
      <c r="T140" s="130">
        <f>IF(E140="",,IF($K140&gt;=40,0,(VLOOKUP($K140,tab!$B$8:$D$13,3))))</f>
        <v>0</v>
      </c>
      <c r="U140" s="131">
        <f>IF(E140="",,IF($K140&gt;=40,0,(VLOOKUP($K140,tab!$B$8:$F$13,5))))</f>
        <v>0</v>
      </c>
      <c r="V140" s="132">
        <f>IF((E140+tab!$B$4)&lt;S140,0,(IF(E140="",,(K140/40*J140*1.08*T140)*U140)))</f>
        <v>0</v>
      </c>
      <c r="W140" s="94"/>
      <c r="X140" s="127">
        <f t="shared" si="3"/>
        <v>0</v>
      </c>
      <c r="Y140" s="86"/>
      <c r="Z140" s="65"/>
    </row>
    <row r="141" spans="2:26" ht="12.75" x14ac:dyDescent="0.2">
      <c r="B141" s="64"/>
      <c r="C141" s="86"/>
      <c r="D141" s="104"/>
      <c r="E141" s="105"/>
      <c r="F141" s="105"/>
      <c r="G141" s="106"/>
      <c r="H141" s="105"/>
      <c r="I141" s="93"/>
      <c r="J141" s="173">
        <f>IF(H141="",0,VLOOKUP(H141,tab!$A$47:$C$85,2,FALSE))*G141</f>
        <v>0</v>
      </c>
      <c r="K141" s="129">
        <f>IF(E141="",,tab!$B$2-F141)</f>
        <v>0</v>
      </c>
      <c r="L141" s="129">
        <f>IF(E141="",,E141+tab!$B$15)</f>
        <v>0</v>
      </c>
      <c r="M141" s="93"/>
      <c r="N141" s="129">
        <f t="shared" si="4"/>
        <v>0</v>
      </c>
      <c r="O141" s="130">
        <f>IF(E141="",,IF($K141&gt;=25,0,(VLOOKUP($K141,tab!$B$8:$C$13,2))))</f>
        <v>0</v>
      </c>
      <c r="P141" s="131">
        <f>IF(E141="",,IF($K141&gt;=25,0,(VLOOKUP($K141,tab!$B$8:$E$13,4))))</f>
        <v>0</v>
      </c>
      <c r="Q141" s="132">
        <f>IF((E141+tab!$B$4)&lt;N141,0,IF(E141="",,(K141/25*(J141*1.08*50%)*O141)*P141))</f>
        <v>0</v>
      </c>
      <c r="R141" s="93"/>
      <c r="S141" s="129">
        <f t="shared" si="5"/>
        <v>0</v>
      </c>
      <c r="T141" s="130">
        <f>IF(E141="",,IF($K141&gt;=40,0,(VLOOKUP($K141,tab!$B$8:$D$13,3))))</f>
        <v>0</v>
      </c>
      <c r="U141" s="131">
        <f>IF(E141="",,IF($K141&gt;=40,0,(VLOOKUP($K141,tab!$B$8:$F$13,5))))</f>
        <v>0</v>
      </c>
      <c r="V141" s="132">
        <f>IF((E141+tab!$B$4)&lt;S141,0,(IF(E141="",,(K141/40*J141*1.08*T141)*U141)))</f>
        <v>0</v>
      </c>
      <c r="W141" s="94"/>
      <c r="X141" s="127">
        <f t="shared" si="3"/>
        <v>0</v>
      </c>
      <c r="Y141" s="86"/>
      <c r="Z141" s="65"/>
    </row>
    <row r="142" spans="2:26" ht="12.75" x14ac:dyDescent="0.2">
      <c r="B142" s="64"/>
      <c r="C142" s="86"/>
      <c r="D142" s="104"/>
      <c r="E142" s="105"/>
      <c r="F142" s="105"/>
      <c r="G142" s="106"/>
      <c r="H142" s="105"/>
      <c r="I142" s="93"/>
      <c r="J142" s="173">
        <f>IF(H142="",0,VLOOKUP(H142,tab!$A$47:$C$85,2,FALSE))*G142</f>
        <v>0</v>
      </c>
      <c r="K142" s="129">
        <f>IF(E142="",,tab!$B$2-F142)</f>
        <v>0</v>
      </c>
      <c r="L142" s="129">
        <f>IF(E142="",,E142+tab!$B$15)</f>
        <v>0</v>
      </c>
      <c r="M142" s="93"/>
      <c r="N142" s="129">
        <f t="shared" si="4"/>
        <v>0</v>
      </c>
      <c r="O142" s="130">
        <f>IF(E142="",,IF($K142&gt;=25,0,(VLOOKUP($K142,tab!$B$8:$C$13,2))))</f>
        <v>0</v>
      </c>
      <c r="P142" s="131">
        <f>IF(E142="",,IF($K142&gt;=25,0,(VLOOKUP($K142,tab!$B$8:$E$13,4))))</f>
        <v>0</v>
      </c>
      <c r="Q142" s="132">
        <f>IF((E142+tab!$B$4)&lt;N142,0,IF(E142="",,(K142/25*(J142*1.08*50%)*O142)*P142))</f>
        <v>0</v>
      </c>
      <c r="R142" s="93"/>
      <c r="S142" s="129">
        <f t="shared" si="5"/>
        <v>0</v>
      </c>
      <c r="T142" s="130">
        <f>IF(E142="",,IF($K142&gt;=40,0,(VLOOKUP($K142,tab!$B$8:$D$13,3))))</f>
        <v>0</v>
      </c>
      <c r="U142" s="131">
        <f>IF(E142="",,IF($K142&gt;=40,0,(VLOOKUP($K142,tab!$B$8:$F$13,5))))</f>
        <v>0</v>
      </c>
      <c r="V142" s="132">
        <f>IF((E142+tab!$B$4)&lt;S142,0,(IF(E142="",,(K142/40*J142*1.08*T142)*U142)))</f>
        <v>0</v>
      </c>
      <c r="W142" s="94"/>
      <c r="X142" s="127">
        <f t="shared" si="3"/>
        <v>0</v>
      </c>
      <c r="Y142" s="86"/>
      <c r="Z142" s="65"/>
    </row>
    <row r="143" spans="2:26" ht="12.75" x14ac:dyDescent="0.2">
      <c r="B143" s="64"/>
      <c r="C143" s="86"/>
      <c r="D143" s="104"/>
      <c r="E143" s="105"/>
      <c r="F143" s="105"/>
      <c r="G143" s="106"/>
      <c r="H143" s="105"/>
      <c r="I143" s="93"/>
      <c r="J143" s="173">
        <f>IF(H143="",0,VLOOKUP(H143,tab!$A$47:$C$85,2,FALSE))*G143</f>
        <v>0</v>
      </c>
      <c r="K143" s="129">
        <f>IF(E143="",,tab!$B$2-F143)</f>
        <v>0</v>
      </c>
      <c r="L143" s="129">
        <f>IF(E143="",,E143+tab!$B$15)</f>
        <v>0</v>
      </c>
      <c r="M143" s="93"/>
      <c r="N143" s="129">
        <f t="shared" si="4"/>
        <v>0</v>
      </c>
      <c r="O143" s="130">
        <f>IF(E143="",,IF($K143&gt;=25,0,(VLOOKUP($K143,tab!$B$8:$C$13,2))))</f>
        <v>0</v>
      </c>
      <c r="P143" s="131">
        <f>IF(E143="",,IF($K143&gt;=25,0,(VLOOKUP($K143,tab!$B$8:$E$13,4))))</f>
        <v>0</v>
      </c>
      <c r="Q143" s="132">
        <f>IF((E143+tab!$B$4)&lt;N143,0,IF(E143="",,(K143/25*(J143*1.08*50%)*O143)*P143))</f>
        <v>0</v>
      </c>
      <c r="R143" s="93"/>
      <c r="S143" s="129">
        <f t="shared" si="5"/>
        <v>0</v>
      </c>
      <c r="T143" s="130">
        <f>IF(E143="",,IF($K143&gt;=40,0,(VLOOKUP($K143,tab!$B$8:$D$13,3))))</f>
        <v>0</v>
      </c>
      <c r="U143" s="131">
        <f>IF(E143="",,IF($K143&gt;=40,0,(VLOOKUP($K143,tab!$B$8:$F$13,5))))</f>
        <v>0</v>
      </c>
      <c r="V143" s="132">
        <f>IF((E143+tab!$B$4)&lt;S143,0,(IF(E143="",,(K143/40*J143*1.08*T143)*U143)))</f>
        <v>0</v>
      </c>
      <c r="W143" s="94"/>
      <c r="X143" s="127">
        <f t="shared" si="3"/>
        <v>0</v>
      </c>
      <c r="Y143" s="86"/>
      <c r="Z143" s="65"/>
    </row>
    <row r="144" spans="2:26" ht="12.75" x14ac:dyDescent="0.2">
      <c r="B144" s="64"/>
      <c r="C144" s="86"/>
      <c r="D144" s="104"/>
      <c r="E144" s="105"/>
      <c r="F144" s="105"/>
      <c r="G144" s="106"/>
      <c r="H144" s="105"/>
      <c r="I144" s="93"/>
      <c r="J144" s="173">
        <f>IF(H144="",0,VLOOKUP(H144,tab!$A$47:$C$85,2,FALSE))*G144</f>
        <v>0</v>
      </c>
      <c r="K144" s="129">
        <f>IF(E144="",,tab!$B$2-F144)</f>
        <v>0</v>
      </c>
      <c r="L144" s="129">
        <f>IF(E144="",,E144+tab!$B$15)</f>
        <v>0</v>
      </c>
      <c r="M144" s="93"/>
      <c r="N144" s="129">
        <f t="shared" si="4"/>
        <v>0</v>
      </c>
      <c r="O144" s="130">
        <f>IF(E144="",,IF($K144&gt;=25,0,(VLOOKUP($K144,tab!$B$8:$C$13,2))))</f>
        <v>0</v>
      </c>
      <c r="P144" s="131">
        <f>IF(E144="",,IF($K144&gt;=25,0,(VLOOKUP($K144,tab!$B$8:$E$13,4))))</f>
        <v>0</v>
      </c>
      <c r="Q144" s="132">
        <f>IF((E144+tab!$B$4)&lt;N144,0,IF(E144="",,(K144/25*(J144*1.08*50%)*O144)*P144))</f>
        <v>0</v>
      </c>
      <c r="R144" s="93"/>
      <c r="S144" s="129">
        <f t="shared" si="5"/>
        <v>0</v>
      </c>
      <c r="T144" s="130">
        <f>IF(E144="",,IF($K144&gt;=40,0,(VLOOKUP($K144,tab!$B$8:$D$13,3))))</f>
        <v>0</v>
      </c>
      <c r="U144" s="131">
        <f>IF(E144="",,IF($K144&gt;=40,0,(VLOOKUP($K144,tab!$B$8:$F$13,5))))</f>
        <v>0</v>
      </c>
      <c r="V144" s="132">
        <f>IF((E144+tab!$B$4)&lt;S144,0,(IF(E144="",,(K144/40*J144*1.08*T144)*U144)))</f>
        <v>0</v>
      </c>
      <c r="W144" s="94"/>
      <c r="X144" s="127">
        <f t="shared" si="3"/>
        <v>0</v>
      </c>
      <c r="Y144" s="86"/>
      <c r="Z144" s="65"/>
    </row>
    <row r="145" spans="2:26" ht="12.75" x14ac:dyDescent="0.2">
      <c r="B145" s="64"/>
      <c r="C145" s="86"/>
      <c r="D145" s="104"/>
      <c r="E145" s="105"/>
      <c r="F145" s="105"/>
      <c r="G145" s="106"/>
      <c r="H145" s="105"/>
      <c r="I145" s="93"/>
      <c r="J145" s="173">
        <f>IF(H145="",0,VLOOKUP(H145,tab!$A$47:$C$85,2,FALSE))*G145</f>
        <v>0</v>
      </c>
      <c r="K145" s="129">
        <f>IF(E145="",,tab!$B$2-F145)</f>
        <v>0</v>
      </c>
      <c r="L145" s="129">
        <f>IF(E145="",,E145+tab!$B$15)</f>
        <v>0</v>
      </c>
      <c r="M145" s="93"/>
      <c r="N145" s="129">
        <f t="shared" si="4"/>
        <v>0</v>
      </c>
      <c r="O145" s="130">
        <f>IF(E145="",,IF($K145&gt;=25,0,(VLOOKUP($K145,tab!$B$8:$C$13,2))))</f>
        <v>0</v>
      </c>
      <c r="P145" s="131">
        <f>IF(E145="",,IF($K145&gt;=25,0,(VLOOKUP($K145,tab!$B$8:$E$13,4))))</f>
        <v>0</v>
      </c>
      <c r="Q145" s="132">
        <f>IF((E145+tab!$B$4)&lt;N145,0,IF(E145="",,(K145/25*(J145*1.08*50%)*O145)*P145))</f>
        <v>0</v>
      </c>
      <c r="R145" s="93"/>
      <c r="S145" s="129">
        <f t="shared" si="5"/>
        <v>0</v>
      </c>
      <c r="T145" s="130">
        <f>IF(E145="",,IF($K145&gt;=40,0,(VLOOKUP($K145,tab!$B$8:$D$13,3))))</f>
        <v>0</v>
      </c>
      <c r="U145" s="131">
        <f>IF(E145="",,IF($K145&gt;=40,0,(VLOOKUP($K145,tab!$B$8:$F$13,5))))</f>
        <v>0</v>
      </c>
      <c r="V145" s="132">
        <f>IF((E145+tab!$B$4)&lt;S145,0,(IF(E145="",,(K145/40*J145*1.08*T145)*U145)))</f>
        <v>0</v>
      </c>
      <c r="W145" s="94"/>
      <c r="X145" s="127">
        <f t="shared" si="3"/>
        <v>0</v>
      </c>
      <c r="Y145" s="86"/>
      <c r="Z145" s="65"/>
    </row>
    <row r="146" spans="2:26" ht="12.75" x14ac:dyDescent="0.2">
      <c r="B146" s="64"/>
      <c r="C146" s="86"/>
      <c r="D146" s="104"/>
      <c r="E146" s="105"/>
      <c r="F146" s="105"/>
      <c r="G146" s="106"/>
      <c r="H146" s="105"/>
      <c r="I146" s="93"/>
      <c r="J146" s="173">
        <f>IF(H146="",0,VLOOKUP(H146,tab!$A$47:$C$85,2,FALSE))*G146</f>
        <v>0</v>
      </c>
      <c r="K146" s="129">
        <f>IF(E146="",,tab!$B$2-F146)</f>
        <v>0</v>
      </c>
      <c r="L146" s="129">
        <f>IF(E146="",,E146+tab!$B$15)</f>
        <v>0</v>
      </c>
      <c r="M146" s="93"/>
      <c r="N146" s="129">
        <f t="shared" si="4"/>
        <v>0</v>
      </c>
      <c r="O146" s="130">
        <f>IF(E146="",,IF($K146&gt;=25,0,(VLOOKUP($K146,tab!$B$8:$C$13,2))))</f>
        <v>0</v>
      </c>
      <c r="P146" s="131">
        <f>IF(E146="",,IF($K146&gt;=25,0,(VLOOKUP($K146,tab!$B$8:$E$13,4))))</f>
        <v>0</v>
      </c>
      <c r="Q146" s="132">
        <f>IF((E146+tab!$B$4)&lt;N146,0,IF(E146="",,(K146/25*(J146*1.08*50%)*O146)*P146))</f>
        <v>0</v>
      </c>
      <c r="R146" s="93"/>
      <c r="S146" s="129">
        <f t="shared" si="5"/>
        <v>0</v>
      </c>
      <c r="T146" s="130">
        <f>IF(E146="",,IF($K146&gt;=40,0,(VLOOKUP($K146,tab!$B$8:$D$13,3))))</f>
        <v>0</v>
      </c>
      <c r="U146" s="131">
        <f>IF(E146="",,IF($K146&gt;=40,0,(VLOOKUP($K146,tab!$B$8:$F$13,5))))</f>
        <v>0</v>
      </c>
      <c r="V146" s="132">
        <f>IF((E146+tab!$B$4)&lt;S146,0,(IF(E146="",,(K146/40*J146*1.08*T146)*U146)))</f>
        <v>0</v>
      </c>
      <c r="W146" s="94"/>
      <c r="X146" s="127">
        <f t="shared" si="3"/>
        <v>0</v>
      </c>
      <c r="Y146" s="86"/>
      <c r="Z146" s="65"/>
    </row>
    <row r="147" spans="2:26" ht="12.75" x14ac:dyDescent="0.2">
      <c r="B147" s="64"/>
      <c r="C147" s="86"/>
      <c r="D147" s="104"/>
      <c r="E147" s="105"/>
      <c r="F147" s="105"/>
      <c r="G147" s="106"/>
      <c r="H147" s="105"/>
      <c r="I147" s="93"/>
      <c r="J147" s="173">
        <f>IF(H147="",0,VLOOKUP(H147,tab!$A$47:$C$85,2,FALSE))*G147</f>
        <v>0</v>
      </c>
      <c r="K147" s="129">
        <f>IF(E147="",,tab!$B$2-F147)</f>
        <v>0</v>
      </c>
      <c r="L147" s="129">
        <f>IF(E147="",,E147+tab!$B$15)</f>
        <v>0</v>
      </c>
      <c r="M147" s="93"/>
      <c r="N147" s="129">
        <f t="shared" si="4"/>
        <v>0</v>
      </c>
      <c r="O147" s="130">
        <f>IF(E147="",,IF($K147&gt;=25,0,(VLOOKUP($K147,tab!$B$8:$C$13,2))))</f>
        <v>0</v>
      </c>
      <c r="P147" s="131">
        <f>IF(E147="",,IF($K147&gt;=25,0,(VLOOKUP($K147,tab!$B$8:$E$13,4))))</f>
        <v>0</v>
      </c>
      <c r="Q147" s="132">
        <f>IF((E147+tab!$B$4)&lt;N147,0,IF(E147="",,(K147/25*(J147*1.08*50%)*O147)*P147))</f>
        <v>0</v>
      </c>
      <c r="R147" s="93"/>
      <c r="S147" s="129">
        <f t="shared" si="5"/>
        <v>0</v>
      </c>
      <c r="T147" s="130">
        <f>IF(E147="",,IF($K147&gt;=40,0,(VLOOKUP($K147,tab!$B$8:$D$13,3))))</f>
        <v>0</v>
      </c>
      <c r="U147" s="131">
        <f>IF(E147="",,IF($K147&gt;=40,0,(VLOOKUP($K147,tab!$B$8:$F$13,5))))</f>
        <v>0</v>
      </c>
      <c r="V147" s="132">
        <f>IF((E147+tab!$B$4)&lt;S147,0,(IF(E147="",,(K147/40*J147*1.08*T147)*U147)))</f>
        <v>0</v>
      </c>
      <c r="W147" s="94"/>
      <c r="X147" s="127">
        <f t="shared" ref="X147:X210" si="9">IF(E147="",,Q147+V147)</f>
        <v>0</v>
      </c>
      <c r="Y147" s="86"/>
      <c r="Z147" s="65"/>
    </row>
    <row r="148" spans="2:26" ht="12.75" x14ac:dyDescent="0.2">
      <c r="B148" s="64"/>
      <c r="C148" s="86"/>
      <c r="D148" s="104"/>
      <c r="E148" s="105"/>
      <c r="F148" s="105"/>
      <c r="G148" s="106"/>
      <c r="H148" s="105"/>
      <c r="I148" s="93"/>
      <c r="J148" s="173">
        <f>IF(H148="",0,VLOOKUP(H148,tab!$A$47:$C$85,2,FALSE))*G148</f>
        <v>0</v>
      </c>
      <c r="K148" s="129">
        <f>IF(E148="",,tab!$B$2-F148)</f>
        <v>0</v>
      </c>
      <c r="L148" s="129">
        <f>IF(E148="",,E148+tab!$B$15)</f>
        <v>0</v>
      </c>
      <c r="M148" s="93"/>
      <c r="N148" s="129">
        <f t="shared" ref="N148:N211" si="10">IF(E148="",,F148+25)</f>
        <v>0</v>
      </c>
      <c r="O148" s="130">
        <f>IF(E148="",,IF($K148&gt;=25,0,(VLOOKUP($K148,tab!$B$8:$C$13,2))))</f>
        <v>0</v>
      </c>
      <c r="P148" s="131">
        <f>IF(E148="",,IF($K148&gt;=25,0,(VLOOKUP($K148,tab!$B$8:$E$13,4))))</f>
        <v>0</v>
      </c>
      <c r="Q148" s="132">
        <f>IF((E148+tab!$B$4)&lt;N148,0,IF(E148="",,(K148/25*(J148*1.08*50%)*O148)*P148))</f>
        <v>0</v>
      </c>
      <c r="R148" s="93"/>
      <c r="S148" s="129">
        <f t="shared" si="5"/>
        <v>0</v>
      </c>
      <c r="T148" s="130">
        <f>IF(E148="",,IF($K148&gt;=40,0,(VLOOKUP($K148,tab!$B$8:$D$13,3))))</f>
        <v>0</v>
      </c>
      <c r="U148" s="131">
        <f>IF(E148="",,IF($K148&gt;=40,0,(VLOOKUP($K148,tab!$B$8:$F$13,5))))</f>
        <v>0</v>
      </c>
      <c r="V148" s="132">
        <f>IF((E148+tab!$B$4)&lt;S148,0,(IF(E148="",,(K148/40*J148*1.08*T148)*U148)))</f>
        <v>0</v>
      </c>
      <c r="W148" s="94"/>
      <c r="X148" s="127">
        <f t="shared" si="9"/>
        <v>0</v>
      </c>
      <c r="Y148" s="86"/>
      <c r="Z148" s="65"/>
    </row>
    <row r="149" spans="2:26" ht="12.75" x14ac:dyDescent="0.2">
      <c r="B149" s="64"/>
      <c r="C149" s="86"/>
      <c r="D149" s="104"/>
      <c r="E149" s="105"/>
      <c r="F149" s="105"/>
      <c r="G149" s="106"/>
      <c r="H149" s="105"/>
      <c r="I149" s="93"/>
      <c r="J149" s="173">
        <f>IF(H149="",0,VLOOKUP(H149,tab!$A$47:$C$85,2,FALSE))*G149</f>
        <v>0</v>
      </c>
      <c r="K149" s="129">
        <f>IF(E149="",,tab!$B$2-F149)</f>
        <v>0</v>
      </c>
      <c r="L149" s="129">
        <f>IF(E149="",,E149+tab!$B$15)</f>
        <v>0</v>
      </c>
      <c r="M149" s="93"/>
      <c r="N149" s="129">
        <f t="shared" si="10"/>
        <v>0</v>
      </c>
      <c r="O149" s="130">
        <f>IF(E149="",,IF($K149&gt;=25,0,(VLOOKUP($K149,tab!$B$8:$C$13,2))))</f>
        <v>0</v>
      </c>
      <c r="P149" s="131">
        <f>IF(E149="",,IF($K149&gt;=25,0,(VLOOKUP($K149,tab!$B$8:$E$13,4))))</f>
        <v>0</v>
      </c>
      <c r="Q149" s="132">
        <f>IF((E149+tab!$B$4)&lt;N149,0,IF(E149="",,(K149/25*(J149*1.08*50%)*O149)*P149))</f>
        <v>0</v>
      </c>
      <c r="R149" s="93"/>
      <c r="S149" s="129">
        <f t="shared" ref="S149:S212" si="11">IF(E149="",,F149+40)</f>
        <v>0</v>
      </c>
      <c r="T149" s="130">
        <f>IF(E149="",,IF($K149&gt;=40,0,(VLOOKUP($K149,tab!$B$8:$D$13,3))))</f>
        <v>0</v>
      </c>
      <c r="U149" s="131">
        <f>IF(E149="",,IF($K149&gt;=40,0,(VLOOKUP($K149,tab!$B$8:$F$13,5))))</f>
        <v>0</v>
      </c>
      <c r="V149" s="132">
        <f>IF((E149+tab!$B$4)&lt;S149,0,(IF(E149="",,(K149/40*J149*1.08*T149)*U149)))</f>
        <v>0</v>
      </c>
      <c r="W149" s="94"/>
      <c r="X149" s="127">
        <f t="shared" si="9"/>
        <v>0</v>
      </c>
      <c r="Y149" s="86"/>
      <c r="Z149" s="65"/>
    </row>
    <row r="150" spans="2:26" ht="12.75" x14ac:dyDescent="0.2">
      <c r="B150" s="64"/>
      <c r="C150" s="86"/>
      <c r="D150" s="104"/>
      <c r="E150" s="105"/>
      <c r="F150" s="105"/>
      <c r="G150" s="106"/>
      <c r="H150" s="105"/>
      <c r="I150" s="93"/>
      <c r="J150" s="173">
        <f>IF(H150="",0,VLOOKUP(H150,tab!$A$47:$C$85,2,FALSE))*G150</f>
        <v>0</v>
      </c>
      <c r="K150" s="129">
        <f>IF(E150="",,tab!$B$2-F150)</f>
        <v>0</v>
      </c>
      <c r="L150" s="129">
        <f>IF(E150="",,E150+tab!$B$15)</f>
        <v>0</v>
      </c>
      <c r="M150" s="93"/>
      <c r="N150" s="129">
        <f t="shared" si="10"/>
        <v>0</v>
      </c>
      <c r="O150" s="130">
        <f>IF(E150="",,IF($K150&gt;=25,0,(VLOOKUP($K150,tab!$B$8:$C$13,2))))</f>
        <v>0</v>
      </c>
      <c r="P150" s="131">
        <f>IF(E150="",,IF($K150&gt;=25,0,(VLOOKUP($K150,tab!$B$8:$E$13,4))))</f>
        <v>0</v>
      </c>
      <c r="Q150" s="132">
        <f>IF((E150+tab!$B$4)&lt;N150,0,IF(E150="",,(K150/25*(J150*1.08*50%)*O150)*P150))</f>
        <v>0</v>
      </c>
      <c r="R150" s="93"/>
      <c r="S150" s="129">
        <f t="shared" si="11"/>
        <v>0</v>
      </c>
      <c r="T150" s="130">
        <f>IF(E150="",,IF($K150&gt;=40,0,(VLOOKUP($K150,tab!$B$8:$D$13,3))))</f>
        <v>0</v>
      </c>
      <c r="U150" s="131">
        <f>IF(E150="",,IF($K150&gt;=40,0,(VLOOKUP($K150,tab!$B$8:$F$13,5))))</f>
        <v>0</v>
      </c>
      <c r="V150" s="132">
        <f>IF((E150+tab!$B$4)&lt;S150,0,(IF(E150="",,(K150/40*J150*1.08*T150)*U150)))</f>
        <v>0</v>
      </c>
      <c r="W150" s="94"/>
      <c r="X150" s="127">
        <f t="shared" si="9"/>
        <v>0</v>
      </c>
      <c r="Y150" s="86"/>
      <c r="Z150" s="65"/>
    </row>
    <row r="151" spans="2:26" ht="12.75" x14ac:dyDescent="0.2">
      <c r="B151" s="64"/>
      <c r="C151" s="86"/>
      <c r="D151" s="104"/>
      <c r="E151" s="105"/>
      <c r="F151" s="105"/>
      <c r="G151" s="106"/>
      <c r="H151" s="105"/>
      <c r="I151" s="93"/>
      <c r="J151" s="173">
        <f>IF(H151="",0,VLOOKUP(H151,tab!$A$47:$C$85,2,FALSE))*G151</f>
        <v>0</v>
      </c>
      <c r="K151" s="129">
        <f>IF(E151="",,tab!$B$2-F151)</f>
        <v>0</v>
      </c>
      <c r="L151" s="129">
        <f>IF(E151="",,E151+tab!$B$15)</f>
        <v>0</v>
      </c>
      <c r="M151" s="93"/>
      <c r="N151" s="129">
        <f t="shared" si="10"/>
        <v>0</v>
      </c>
      <c r="O151" s="130">
        <f>IF(E151="",,IF($K151&gt;=25,0,(VLOOKUP($K151,tab!$B$8:$C$13,2))))</f>
        <v>0</v>
      </c>
      <c r="P151" s="131">
        <f>IF(E151="",,IF($K151&gt;=25,0,(VLOOKUP($K151,tab!$B$8:$E$13,4))))</f>
        <v>0</v>
      </c>
      <c r="Q151" s="132">
        <f>IF((E151+tab!$B$4)&lt;N151,0,IF(E151="",,(K151/25*(J151*1.08*50%)*O151)*P151))</f>
        <v>0</v>
      </c>
      <c r="R151" s="93"/>
      <c r="S151" s="129">
        <f t="shared" si="11"/>
        <v>0</v>
      </c>
      <c r="T151" s="130">
        <f>IF(E151="",,IF($K151&gt;=40,0,(VLOOKUP($K151,tab!$B$8:$D$13,3))))</f>
        <v>0</v>
      </c>
      <c r="U151" s="131">
        <f>IF(E151="",,IF($K151&gt;=40,0,(VLOOKUP($K151,tab!$B$8:$F$13,5))))</f>
        <v>0</v>
      </c>
      <c r="V151" s="132">
        <f>IF((E151+tab!$B$4)&lt;S151,0,(IF(E151="",,(K151/40*J151*1.08*T151)*U151)))</f>
        <v>0</v>
      </c>
      <c r="W151" s="94"/>
      <c r="X151" s="127">
        <f t="shared" si="9"/>
        <v>0</v>
      </c>
      <c r="Y151" s="86"/>
      <c r="Z151" s="65"/>
    </row>
    <row r="152" spans="2:26" ht="12.75" x14ac:dyDescent="0.2">
      <c r="B152" s="64"/>
      <c r="C152" s="86"/>
      <c r="D152" s="104"/>
      <c r="E152" s="105"/>
      <c r="F152" s="105"/>
      <c r="G152" s="106"/>
      <c r="H152" s="105"/>
      <c r="I152" s="93"/>
      <c r="J152" s="173">
        <f>IF(H152="",0,VLOOKUP(H152,tab!$A$47:$C$85,2,FALSE))*G152</f>
        <v>0</v>
      </c>
      <c r="K152" s="129">
        <f>IF(E152="",,tab!$B$2-F152)</f>
        <v>0</v>
      </c>
      <c r="L152" s="129">
        <f>IF(E152="",,E152+tab!$B$15)</f>
        <v>0</v>
      </c>
      <c r="M152" s="93"/>
      <c r="N152" s="129">
        <f t="shared" si="10"/>
        <v>0</v>
      </c>
      <c r="O152" s="130">
        <f>IF(E152="",,IF($K152&gt;=25,0,(VLOOKUP($K152,tab!$B$8:$C$13,2))))</f>
        <v>0</v>
      </c>
      <c r="P152" s="131">
        <f>IF(E152="",,IF($K152&gt;=25,0,(VLOOKUP($K152,tab!$B$8:$E$13,4))))</f>
        <v>0</v>
      </c>
      <c r="Q152" s="132">
        <f>IF((E152+tab!$B$4)&lt;N152,0,IF(E152="",,(K152/25*(J152*1.08*50%)*O152)*P152))</f>
        <v>0</v>
      </c>
      <c r="R152" s="93"/>
      <c r="S152" s="129">
        <f t="shared" si="11"/>
        <v>0</v>
      </c>
      <c r="T152" s="130">
        <f>IF(E152="",,IF($K152&gt;=40,0,(VLOOKUP($K152,tab!$B$8:$D$13,3))))</f>
        <v>0</v>
      </c>
      <c r="U152" s="131">
        <f>IF(E152="",,IF($K152&gt;=40,0,(VLOOKUP($K152,tab!$B$8:$F$13,5))))</f>
        <v>0</v>
      </c>
      <c r="V152" s="132">
        <f>IF((E152+tab!$B$4)&lt;S152,0,(IF(E152="",,(K152/40*J152*1.08*T152)*U152)))</f>
        <v>0</v>
      </c>
      <c r="W152" s="94"/>
      <c r="X152" s="127">
        <f t="shared" si="9"/>
        <v>0</v>
      </c>
      <c r="Y152" s="86"/>
      <c r="Z152" s="65"/>
    </row>
    <row r="153" spans="2:26" ht="12.75" x14ac:dyDescent="0.2">
      <c r="B153" s="64"/>
      <c r="C153" s="86"/>
      <c r="D153" s="104"/>
      <c r="E153" s="105"/>
      <c r="F153" s="105"/>
      <c r="G153" s="106"/>
      <c r="H153" s="105"/>
      <c r="I153" s="93"/>
      <c r="J153" s="173">
        <f>IF(H153="",0,VLOOKUP(H153,tab!$A$47:$C$85,2,FALSE))*G153</f>
        <v>0</v>
      </c>
      <c r="K153" s="129">
        <f>IF(E153="",,tab!$B$2-F153)</f>
        <v>0</v>
      </c>
      <c r="L153" s="129">
        <f>IF(E153="",,E153+tab!$B$15)</f>
        <v>0</v>
      </c>
      <c r="M153" s="93"/>
      <c r="N153" s="129">
        <f t="shared" si="10"/>
        <v>0</v>
      </c>
      <c r="O153" s="130">
        <f>IF(E153="",,IF($K153&gt;=25,0,(VLOOKUP($K153,tab!$B$8:$C$13,2))))</f>
        <v>0</v>
      </c>
      <c r="P153" s="131">
        <f>IF(E153="",,IF($K153&gt;=25,0,(VLOOKUP($K153,tab!$B$8:$E$13,4))))</f>
        <v>0</v>
      </c>
      <c r="Q153" s="132">
        <f>IF((E153+tab!$B$4)&lt;N153,0,IF(E153="",,(K153/25*(J153*1.08*50%)*O153)*P153))</f>
        <v>0</v>
      </c>
      <c r="R153" s="93"/>
      <c r="S153" s="129">
        <f t="shared" si="11"/>
        <v>0</v>
      </c>
      <c r="T153" s="130">
        <f>IF(E153="",,IF($K153&gt;=40,0,(VLOOKUP($K153,tab!$B$8:$D$13,3))))</f>
        <v>0</v>
      </c>
      <c r="U153" s="131">
        <f>IF(E153="",,IF($K153&gt;=40,0,(VLOOKUP($K153,tab!$B$8:$F$13,5))))</f>
        <v>0</v>
      </c>
      <c r="V153" s="132">
        <f>IF((E153+tab!$B$4)&lt;S153,0,(IF(E153="",,(K153/40*J153*1.08*T153)*U153)))</f>
        <v>0</v>
      </c>
      <c r="W153" s="94"/>
      <c r="X153" s="127">
        <f t="shared" si="9"/>
        <v>0</v>
      </c>
      <c r="Y153" s="86"/>
      <c r="Z153" s="65"/>
    </row>
    <row r="154" spans="2:26" ht="12.75" x14ac:dyDescent="0.2">
      <c r="B154" s="64"/>
      <c r="C154" s="86"/>
      <c r="D154" s="104"/>
      <c r="E154" s="105"/>
      <c r="F154" s="105"/>
      <c r="G154" s="106"/>
      <c r="H154" s="105"/>
      <c r="I154" s="93"/>
      <c r="J154" s="173">
        <f>IF(H154="",0,VLOOKUP(H154,tab!$A$47:$C$85,2,FALSE))*G154</f>
        <v>0</v>
      </c>
      <c r="K154" s="129">
        <f>IF(E154="",,tab!$B$2-F154)</f>
        <v>0</v>
      </c>
      <c r="L154" s="129">
        <f>IF(E154="",,E154+tab!$B$15)</f>
        <v>0</v>
      </c>
      <c r="M154" s="93"/>
      <c r="N154" s="129">
        <f t="shared" si="10"/>
        <v>0</v>
      </c>
      <c r="O154" s="130">
        <f>IF(E154="",,IF($K154&gt;=25,0,(VLOOKUP($K154,tab!$B$8:$C$13,2))))</f>
        <v>0</v>
      </c>
      <c r="P154" s="131">
        <f>IF(E154="",,IF($K154&gt;=25,0,(VLOOKUP($K154,tab!$B$8:$E$13,4))))</f>
        <v>0</v>
      </c>
      <c r="Q154" s="132">
        <f>IF((E154+tab!$B$4)&lt;N154,0,IF(E154="",,(K154/25*(J154*1.08*50%)*O154)*P154))</f>
        <v>0</v>
      </c>
      <c r="R154" s="93"/>
      <c r="S154" s="129">
        <f t="shared" si="11"/>
        <v>0</v>
      </c>
      <c r="T154" s="130">
        <f>IF(E154="",,IF($K154&gt;=40,0,(VLOOKUP($K154,tab!$B$8:$D$13,3))))</f>
        <v>0</v>
      </c>
      <c r="U154" s="131">
        <f>IF(E154="",,IF($K154&gt;=40,0,(VLOOKUP($K154,tab!$B$8:$F$13,5))))</f>
        <v>0</v>
      </c>
      <c r="V154" s="132">
        <f>IF((E154+tab!$B$4)&lt;S154,0,(IF(E154="",,(K154/40*J154*1.08*T154)*U154)))</f>
        <v>0</v>
      </c>
      <c r="W154" s="94"/>
      <c r="X154" s="127">
        <f t="shared" si="9"/>
        <v>0</v>
      </c>
      <c r="Y154" s="86"/>
      <c r="Z154" s="65"/>
    </row>
    <row r="155" spans="2:26" ht="12.75" x14ac:dyDescent="0.2">
      <c r="B155" s="64"/>
      <c r="C155" s="86"/>
      <c r="D155" s="104"/>
      <c r="E155" s="105"/>
      <c r="F155" s="105"/>
      <c r="G155" s="106"/>
      <c r="H155" s="105"/>
      <c r="I155" s="93"/>
      <c r="J155" s="173">
        <f>IF(H155="",0,VLOOKUP(H155,tab!$A$47:$C$85,2,FALSE))*G155</f>
        <v>0</v>
      </c>
      <c r="K155" s="129">
        <f>IF(E155="",,tab!$B$2-F155)</f>
        <v>0</v>
      </c>
      <c r="L155" s="129">
        <f>IF(E155="",,E155+tab!$B$15)</f>
        <v>0</v>
      </c>
      <c r="M155" s="93"/>
      <c r="N155" s="129">
        <f t="shared" si="10"/>
        <v>0</v>
      </c>
      <c r="O155" s="130">
        <f>IF(E155="",,IF($K155&gt;=25,0,(VLOOKUP($K155,tab!$B$8:$C$13,2))))</f>
        <v>0</v>
      </c>
      <c r="P155" s="131">
        <f>IF(E155="",,IF($K155&gt;=25,0,(VLOOKUP($K155,tab!$B$8:$E$13,4))))</f>
        <v>0</v>
      </c>
      <c r="Q155" s="132">
        <f>IF((E155+tab!$B$4)&lt;N155,0,IF(E155="",,(K155/25*(J155*1.08*50%)*O155)*P155))</f>
        <v>0</v>
      </c>
      <c r="R155" s="93"/>
      <c r="S155" s="129">
        <f t="shared" si="11"/>
        <v>0</v>
      </c>
      <c r="T155" s="130">
        <f>IF(E155="",,IF($K155&gt;=40,0,(VLOOKUP($K155,tab!$B$8:$D$13,3))))</f>
        <v>0</v>
      </c>
      <c r="U155" s="131">
        <f>IF(E155="",,IF($K155&gt;=40,0,(VLOOKUP($K155,tab!$B$8:$F$13,5))))</f>
        <v>0</v>
      </c>
      <c r="V155" s="132">
        <f>IF((E155+tab!$B$4)&lt;S155,0,(IF(E155="",,(K155/40*J155*1.08*T155)*U155)))</f>
        <v>0</v>
      </c>
      <c r="W155" s="94"/>
      <c r="X155" s="127">
        <f t="shared" si="9"/>
        <v>0</v>
      </c>
      <c r="Y155" s="86"/>
      <c r="Z155" s="65"/>
    </row>
    <row r="156" spans="2:26" ht="12.75" x14ac:dyDescent="0.2">
      <c r="B156" s="64"/>
      <c r="C156" s="86"/>
      <c r="D156" s="104"/>
      <c r="E156" s="105"/>
      <c r="F156" s="105"/>
      <c r="G156" s="106"/>
      <c r="H156" s="105"/>
      <c r="I156" s="93"/>
      <c r="J156" s="173">
        <f>IF(H156="",0,VLOOKUP(H156,tab!$A$47:$C$85,2,FALSE))*G156</f>
        <v>0</v>
      </c>
      <c r="K156" s="129">
        <f>IF(E156="",,tab!$B$2-F156)</f>
        <v>0</v>
      </c>
      <c r="L156" s="129">
        <f>IF(E156="",,E156+tab!$B$15)</f>
        <v>0</v>
      </c>
      <c r="M156" s="93"/>
      <c r="N156" s="129">
        <f t="shared" si="10"/>
        <v>0</v>
      </c>
      <c r="O156" s="130">
        <f>IF(E156="",,IF($K156&gt;=25,0,(VLOOKUP($K156,tab!$B$8:$C$13,2))))</f>
        <v>0</v>
      </c>
      <c r="P156" s="131">
        <f>IF(E156="",,IF($K156&gt;=25,0,(VLOOKUP($K156,tab!$B$8:$E$13,4))))</f>
        <v>0</v>
      </c>
      <c r="Q156" s="132">
        <f>IF((E156+tab!$B$4)&lt;N156,0,IF(E156="",,(K156/25*(J156*1.08*50%)*O156)*P156))</f>
        <v>0</v>
      </c>
      <c r="R156" s="93"/>
      <c r="S156" s="129">
        <f t="shared" si="11"/>
        <v>0</v>
      </c>
      <c r="T156" s="130">
        <f>IF(E156="",,IF($K156&gt;=40,0,(VLOOKUP($K156,tab!$B$8:$D$13,3))))</f>
        <v>0</v>
      </c>
      <c r="U156" s="131">
        <f>IF(E156="",,IF($K156&gt;=40,0,(VLOOKUP($K156,tab!$B$8:$F$13,5))))</f>
        <v>0</v>
      </c>
      <c r="V156" s="132">
        <f>IF((E156+tab!$B$4)&lt;S156,0,(IF(E156="",,(K156/40*J156*1.08*T156)*U156)))</f>
        <v>0</v>
      </c>
      <c r="W156" s="94"/>
      <c r="X156" s="127">
        <f t="shared" si="9"/>
        <v>0</v>
      </c>
      <c r="Y156" s="86"/>
      <c r="Z156" s="65"/>
    </row>
    <row r="157" spans="2:26" ht="12.75" x14ac:dyDescent="0.2">
      <c r="B157" s="64"/>
      <c r="C157" s="86"/>
      <c r="D157" s="104"/>
      <c r="E157" s="105"/>
      <c r="F157" s="105"/>
      <c r="G157" s="106"/>
      <c r="H157" s="105"/>
      <c r="I157" s="93"/>
      <c r="J157" s="173">
        <f>IF(H157="",0,VLOOKUP(H157,tab!$A$47:$C$85,2,FALSE))*G157</f>
        <v>0</v>
      </c>
      <c r="K157" s="129">
        <f>IF(E157="",,tab!$B$2-F157)</f>
        <v>0</v>
      </c>
      <c r="L157" s="129">
        <f>IF(E157="",,E157+tab!$B$15)</f>
        <v>0</v>
      </c>
      <c r="M157" s="93"/>
      <c r="N157" s="129">
        <f t="shared" si="10"/>
        <v>0</v>
      </c>
      <c r="O157" s="130">
        <f>IF(E157="",,IF($K157&gt;=25,0,(VLOOKUP($K157,tab!$B$8:$C$13,2))))</f>
        <v>0</v>
      </c>
      <c r="P157" s="131">
        <f>IF(E157="",,IF($K157&gt;=25,0,(VLOOKUP($K157,tab!$B$8:$E$13,4))))</f>
        <v>0</v>
      </c>
      <c r="Q157" s="132">
        <f>IF((E157+tab!$B$4)&lt;N157,0,IF(E157="",,(K157/25*(J157*1.08*50%)*O157)*P157))</f>
        <v>0</v>
      </c>
      <c r="R157" s="93"/>
      <c r="S157" s="129">
        <f t="shared" si="11"/>
        <v>0</v>
      </c>
      <c r="T157" s="130">
        <f>IF(E157="",,IF($K157&gt;=40,0,(VLOOKUP($K157,tab!$B$8:$D$13,3))))</f>
        <v>0</v>
      </c>
      <c r="U157" s="131">
        <f>IF(E157="",,IF($K157&gt;=40,0,(VLOOKUP($K157,tab!$B$8:$F$13,5))))</f>
        <v>0</v>
      </c>
      <c r="V157" s="132">
        <f>IF((E157+tab!$B$4)&lt;S157,0,(IF(E157="",,(K157/40*J157*1.08*T157)*U157)))</f>
        <v>0</v>
      </c>
      <c r="W157" s="94"/>
      <c r="X157" s="127">
        <f t="shared" si="9"/>
        <v>0</v>
      </c>
      <c r="Y157" s="86"/>
      <c r="Z157" s="65"/>
    </row>
    <row r="158" spans="2:26" ht="12.75" x14ac:dyDescent="0.2">
      <c r="B158" s="64"/>
      <c r="C158" s="86"/>
      <c r="D158" s="104"/>
      <c r="E158" s="105"/>
      <c r="F158" s="105"/>
      <c r="G158" s="106"/>
      <c r="H158" s="105"/>
      <c r="I158" s="93"/>
      <c r="J158" s="173">
        <f>IF(H158="",0,VLOOKUP(H158,tab!$A$47:$C$85,2,FALSE))*G158</f>
        <v>0</v>
      </c>
      <c r="K158" s="129">
        <f>IF(E158="",,tab!$B$2-F158)</f>
        <v>0</v>
      </c>
      <c r="L158" s="129">
        <f>IF(E158="",,E158+tab!$B$15)</f>
        <v>0</v>
      </c>
      <c r="M158" s="93"/>
      <c r="N158" s="129">
        <f t="shared" si="10"/>
        <v>0</v>
      </c>
      <c r="O158" s="130">
        <f>IF(E158="",,IF($K158&gt;=25,0,(VLOOKUP($K158,tab!$B$8:$C$13,2))))</f>
        <v>0</v>
      </c>
      <c r="P158" s="131">
        <f>IF(E158="",,IF($K158&gt;=25,0,(VLOOKUP($K158,tab!$B$8:$E$13,4))))</f>
        <v>0</v>
      </c>
      <c r="Q158" s="132">
        <f>IF((E158+tab!$B$4)&lt;N158,0,IF(E158="",,(K158/25*(J158*1.08*50%)*O158)*P158))</f>
        <v>0</v>
      </c>
      <c r="R158" s="93"/>
      <c r="S158" s="129">
        <f t="shared" si="11"/>
        <v>0</v>
      </c>
      <c r="T158" s="130">
        <f>IF(E158="",,IF($K158&gt;=40,0,(VLOOKUP($K158,tab!$B$8:$D$13,3))))</f>
        <v>0</v>
      </c>
      <c r="U158" s="131">
        <f>IF(E158="",,IF($K158&gt;=40,0,(VLOOKUP($K158,tab!$B$8:$F$13,5))))</f>
        <v>0</v>
      </c>
      <c r="V158" s="132">
        <f>IF((E158+tab!$B$4)&lt;S158,0,(IF(E158="",,(K158/40*J158*1.08*T158)*U158)))</f>
        <v>0</v>
      </c>
      <c r="W158" s="94"/>
      <c r="X158" s="127">
        <f t="shared" si="9"/>
        <v>0</v>
      </c>
      <c r="Y158" s="86"/>
      <c r="Z158" s="65"/>
    </row>
    <row r="159" spans="2:26" ht="12.75" x14ac:dyDescent="0.2">
      <c r="B159" s="64"/>
      <c r="C159" s="86"/>
      <c r="D159" s="104"/>
      <c r="E159" s="105"/>
      <c r="F159" s="105"/>
      <c r="G159" s="106"/>
      <c r="H159" s="105"/>
      <c r="I159" s="93"/>
      <c r="J159" s="173">
        <f>IF(H159="",0,VLOOKUP(H159,tab!$A$47:$C$85,2,FALSE))*G159</f>
        <v>0</v>
      </c>
      <c r="K159" s="129">
        <f>IF(E159="",,tab!$B$2-F159)</f>
        <v>0</v>
      </c>
      <c r="L159" s="129">
        <f>IF(E159="",,E159+tab!$B$15)</f>
        <v>0</v>
      </c>
      <c r="M159" s="93"/>
      <c r="N159" s="129">
        <f t="shared" si="10"/>
        <v>0</v>
      </c>
      <c r="O159" s="130">
        <f>IF(E159="",,IF($K159&gt;=25,0,(VLOOKUP($K159,tab!$B$8:$C$13,2))))</f>
        <v>0</v>
      </c>
      <c r="P159" s="131">
        <f>IF(E159="",,IF($K159&gt;=25,0,(VLOOKUP($K159,tab!$B$8:$E$13,4))))</f>
        <v>0</v>
      </c>
      <c r="Q159" s="132">
        <f>IF((E159+tab!$B$4)&lt;N159,0,IF(E159="",,(K159/25*(J159*1.08*50%)*O159)*P159))</f>
        <v>0</v>
      </c>
      <c r="R159" s="93"/>
      <c r="S159" s="129">
        <f t="shared" si="11"/>
        <v>0</v>
      </c>
      <c r="T159" s="130">
        <f>IF(E159="",,IF($K159&gt;=40,0,(VLOOKUP($K159,tab!$B$8:$D$13,3))))</f>
        <v>0</v>
      </c>
      <c r="U159" s="131">
        <f>IF(E159="",,IF($K159&gt;=40,0,(VLOOKUP($K159,tab!$B$8:$F$13,5))))</f>
        <v>0</v>
      </c>
      <c r="V159" s="132">
        <f>IF((E159+tab!$B$4)&lt;S159,0,(IF(E159="",,(K159/40*J159*1.08*T159)*U159)))</f>
        <v>0</v>
      </c>
      <c r="W159" s="94"/>
      <c r="X159" s="127">
        <f t="shared" si="9"/>
        <v>0</v>
      </c>
      <c r="Y159" s="86"/>
      <c r="Z159" s="65"/>
    </row>
    <row r="160" spans="2:26" ht="12.75" x14ac:dyDescent="0.2">
      <c r="B160" s="64"/>
      <c r="C160" s="86"/>
      <c r="D160" s="104"/>
      <c r="E160" s="105"/>
      <c r="F160" s="105"/>
      <c r="G160" s="106"/>
      <c r="H160" s="105"/>
      <c r="I160" s="93"/>
      <c r="J160" s="173">
        <f>IF(H160="",0,VLOOKUP(H160,tab!$A$47:$C$85,2,FALSE))*G160</f>
        <v>0</v>
      </c>
      <c r="K160" s="129">
        <f>IF(E160="",,tab!$B$2-F160)</f>
        <v>0</v>
      </c>
      <c r="L160" s="129">
        <f>IF(E160="",,E160+tab!$B$15)</f>
        <v>0</v>
      </c>
      <c r="M160" s="93"/>
      <c r="N160" s="129">
        <f t="shared" si="10"/>
        <v>0</v>
      </c>
      <c r="O160" s="130">
        <f>IF(E160="",,IF($K160&gt;=25,0,(VLOOKUP($K160,tab!$B$8:$C$13,2))))</f>
        <v>0</v>
      </c>
      <c r="P160" s="131">
        <f>IF(E160="",,IF($K160&gt;=25,0,(VLOOKUP($K160,tab!$B$8:$E$13,4))))</f>
        <v>0</v>
      </c>
      <c r="Q160" s="132">
        <f>IF((E160+tab!$B$4)&lt;N160,0,IF(E160="",,(K160/25*(J160*1.08*50%)*O160)*P160))</f>
        <v>0</v>
      </c>
      <c r="R160" s="93"/>
      <c r="S160" s="129">
        <f t="shared" si="11"/>
        <v>0</v>
      </c>
      <c r="T160" s="130">
        <f>IF(E160="",,IF($K160&gt;=40,0,(VLOOKUP($K160,tab!$B$8:$D$13,3))))</f>
        <v>0</v>
      </c>
      <c r="U160" s="131">
        <f>IF(E160="",,IF($K160&gt;=40,0,(VLOOKUP($K160,tab!$B$8:$F$13,5))))</f>
        <v>0</v>
      </c>
      <c r="V160" s="132">
        <f>IF((E160+tab!$B$4)&lt;S160,0,(IF(E160="",,(K160/40*J160*1.08*T160)*U160)))</f>
        <v>0</v>
      </c>
      <c r="W160" s="94"/>
      <c r="X160" s="127">
        <f t="shared" si="9"/>
        <v>0</v>
      </c>
      <c r="Y160" s="86"/>
      <c r="Z160" s="65"/>
    </row>
    <row r="161" spans="2:26" ht="12.75" x14ac:dyDescent="0.2">
      <c r="B161" s="64"/>
      <c r="C161" s="86"/>
      <c r="D161" s="104"/>
      <c r="E161" s="105"/>
      <c r="F161" s="105"/>
      <c r="G161" s="106"/>
      <c r="H161" s="105"/>
      <c r="I161" s="93"/>
      <c r="J161" s="173">
        <f>IF(H161="",0,VLOOKUP(H161,tab!$A$47:$C$85,2,FALSE))*G161</f>
        <v>0</v>
      </c>
      <c r="K161" s="129">
        <f>IF(E161="",,tab!$B$2-F161)</f>
        <v>0</v>
      </c>
      <c r="L161" s="129">
        <f>IF(E161="",,E161+tab!$B$15)</f>
        <v>0</v>
      </c>
      <c r="M161" s="93"/>
      <c r="N161" s="129">
        <f t="shared" si="10"/>
        <v>0</v>
      </c>
      <c r="O161" s="130">
        <f>IF(E161="",,IF($K161&gt;=25,0,(VLOOKUP($K161,tab!$B$8:$C$13,2))))</f>
        <v>0</v>
      </c>
      <c r="P161" s="131">
        <f>IF(E161="",,IF($K161&gt;=25,0,(VLOOKUP($K161,tab!$B$8:$E$13,4))))</f>
        <v>0</v>
      </c>
      <c r="Q161" s="132">
        <f>IF((E161+tab!$B$4)&lt;N161,0,IF(E161="",,(K161/25*(J161*1.08*50%)*O161)*P161))</f>
        <v>0</v>
      </c>
      <c r="R161" s="93"/>
      <c r="S161" s="129">
        <f t="shared" si="11"/>
        <v>0</v>
      </c>
      <c r="T161" s="130">
        <f>IF(E161="",,IF($K161&gt;=40,0,(VLOOKUP($K161,tab!$B$8:$D$13,3))))</f>
        <v>0</v>
      </c>
      <c r="U161" s="131">
        <f>IF(E161="",,IF($K161&gt;=40,0,(VLOOKUP($K161,tab!$B$8:$F$13,5))))</f>
        <v>0</v>
      </c>
      <c r="V161" s="132">
        <f>IF((E161+tab!$B$4)&lt;S161,0,(IF(E161="",,(K161/40*J161*1.08*T161)*U161)))</f>
        <v>0</v>
      </c>
      <c r="W161" s="94"/>
      <c r="X161" s="127">
        <f t="shared" si="9"/>
        <v>0</v>
      </c>
      <c r="Y161" s="86"/>
      <c r="Z161" s="65"/>
    </row>
    <row r="162" spans="2:26" ht="12.75" x14ac:dyDescent="0.2">
      <c r="B162" s="64"/>
      <c r="C162" s="86"/>
      <c r="D162" s="104"/>
      <c r="E162" s="105"/>
      <c r="F162" s="105"/>
      <c r="G162" s="106"/>
      <c r="H162" s="105"/>
      <c r="I162" s="93"/>
      <c r="J162" s="173">
        <f>IF(H162="",0,VLOOKUP(H162,tab!$A$47:$C$85,2,FALSE))*G162</f>
        <v>0</v>
      </c>
      <c r="K162" s="129">
        <f>IF(E162="",,tab!$B$2-F162)</f>
        <v>0</v>
      </c>
      <c r="L162" s="129">
        <f>IF(E162="",,E162+tab!$B$15)</f>
        <v>0</v>
      </c>
      <c r="M162" s="93"/>
      <c r="N162" s="129">
        <f t="shared" si="10"/>
        <v>0</v>
      </c>
      <c r="O162" s="130">
        <f>IF(E162="",,IF($K162&gt;=25,0,(VLOOKUP($K162,tab!$B$8:$C$13,2))))</f>
        <v>0</v>
      </c>
      <c r="P162" s="131">
        <f>IF(E162="",,IF($K162&gt;=25,0,(VLOOKUP($K162,tab!$B$8:$E$13,4))))</f>
        <v>0</v>
      </c>
      <c r="Q162" s="132">
        <f>IF((E162+tab!$B$4)&lt;N162,0,IF(E162="",,(K162/25*(J162*1.08*50%)*O162)*P162))</f>
        <v>0</v>
      </c>
      <c r="R162" s="93"/>
      <c r="S162" s="129">
        <f t="shared" si="11"/>
        <v>0</v>
      </c>
      <c r="T162" s="130">
        <f>IF(E162="",,IF($K162&gt;=40,0,(VLOOKUP($K162,tab!$B$8:$D$13,3))))</f>
        <v>0</v>
      </c>
      <c r="U162" s="131">
        <f>IF(E162="",,IF($K162&gt;=40,0,(VLOOKUP($K162,tab!$B$8:$F$13,5))))</f>
        <v>0</v>
      </c>
      <c r="V162" s="132">
        <f>IF((E162+tab!$B$4)&lt;S162,0,(IF(E162="",,(K162/40*J162*1.08*T162)*U162)))</f>
        <v>0</v>
      </c>
      <c r="W162" s="94"/>
      <c r="X162" s="127">
        <f t="shared" si="9"/>
        <v>0</v>
      </c>
      <c r="Y162" s="86"/>
      <c r="Z162" s="65"/>
    </row>
    <row r="163" spans="2:26" ht="12.75" x14ac:dyDescent="0.2">
      <c r="B163" s="64"/>
      <c r="C163" s="86"/>
      <c r="D163" s="104"/>
      <c r="E163" s="105"/>
      <c r="F163" s="105"/>
      <c r="G163" s="106"/>
      <c r="H163" s="105"/>
      <c r="I163" s="93"/>
      <c r="J163" s="173">
        <f>IF(H163="",0,VLOOKUP(H163,tab!$A$47:$C$85,2,FALSE))*G163</f>
        <v>0</v>
      </c>
      <c r="K163" s="129">
        <f>IF(E163="",,tab!$B$2-F163)</f>
        <v>0</v>
      </c>
      <c r="L163" s="129">
        <f>IF(E163="",,E163+tab!$B$15)</f>
        <v>0</v>
      </c>
      <c r="M163" s="93"/>
      <c r="N163" s="129">
        <f t="shared" si="10"/>
        <v>0</v>
      </c>
      <c r="O163" s="130">
        <f>IF(E163="",,IF($K163&gt;=25,0,(VLOOKUP($K163,tab!$B$8:$C$13,2))))</f>
        <v>0</v>
      </c>
      <c r="P163" s="131">
        <f>IF(E163="",,IF($K163&gt;=25,0,(VLOOKUP($K163,tab!$B$8:$E$13,4))))</f>
        <v>0</v>
      </c>
      <c r="Q163" s="132">
        <f>IF((E163+tab!$B$4)&lt;N163,0,IF(E163="",,(K163/25*(J163*1.08*50%)*O163)*P163))</f>
        <v>0</v>
      </c>
      <c r="R163" s="93"/>
      <c r="S163" s="129">
        <f t="shared" si="11"/>
        <v>0</v>
      </c>
      <c r="T163" s="130">
        <f>IF(E163="",,IF($K163&gt;=40,0,(VLOOKUP($K163,tab!$B$8:$D$13,3))))</f>
        <v>0</v>
      </c>
      <c r="U163" s="131">
        <f>IF(E163="",,IF($K163&gt;=40,0,(VLOOKUP($K163,tab!$B$8:$F$13,5))))</f>
        <v>0</v>
      </c>
      <c r="V163" s="132">
        <f>IF((E163+tab!$B$4)&lt;S163,0,(IF(E163="",,(K163/40*J163*1.08*T163)*U163)))</f>
        <v>0</v>
      </c>
      <c r="W163" s="94"/>
      <c r="X163" s="127">
        <f t="shared" si="9"/>
        <v>0</v>
      </c>
      <c r="Y163" s="86"/>
      <c r="Z163" s="65"/>
    </row>
    <row r="164" spans="2:26" ht="12.75" x14ac:dyDescent="0.2">
      <c r="B164" s="64"/>
      <c r="C164" s="86"/>
      <c r="D164" s="104"/>
      <c r="E164" s="105"/>
      <c r="F164" s="105"/>
      <c r="G164" s="106"/>
      <c r="H164" s="105"/>
      <c r="I164" s="93"/>
      <c r="J164" s="173">
        <f>IF(H164="",0,VLOOKUP(H164,tab!$A$47:$C$85,2,FALSE))*G164</f>
        <v>0</v>
      </c>
      <c r="K164" s="129">
        <f>IF(E164="",,tab!$B$2-F164)</f>
        <v>0</v>
      </c>
      <c r="L164" s="129">
        <f>IF(E164="",,E164+tab!$B$15)</f>
        <v>0</v>
      </c>
      <c r="M164" s="93"/>
      <c r="N164" s="129">
        <f t="shared" si="10"/>
        <v>0</v>
      </c>
      <c r="O164" s="130">
        <f>IF(E164="",,IF($K164&gt;=25,0,(VLOOKUP($K164,tab!$B$8:$C$13,2))))</f>
        <v>0</v>
      </c>
      <c r="P164" s="131">
        <f>IF(E164="",,IF($K164&gt;=25,0,(VLOOKUP($K164,tab!$B$8:$E$13,4))))</f>
        <v>0</v>
      </c>
      <c r="Q164" s="132">
        <f>IF((E164+tab!$B$4)&lt;N164,0,IF(E164="",,(K164/25*(J164*1.08*50%)*O164)*P164))</f>
        <v>0</v>
      </c>
      <c r="R164" s="93"/>
      <c r="S164" s="129">
        <f t="shared" si="11"/>
        <v>0</v>
      </c>
      <c r="T164" s="130">
        <f>IF(E164="",,IF($K164&gt;=40,0,(VLOOKUP($K164,tab!$B$8:$D$13,3))))</f>
        <v>0</v>
      </c>
      <c r="U164" s="131">
        <f>IF(E164="",,IF($K164&gt;=40,0,(VLOOKUP($K164,tab!$B$8:$F$13,5))))</f>
        <v>0</v>
      </c>
      <c r="V164" s="132">
        <f>IF((E164+tab!$B$4)&lt;S164,0,(IF(E164="",,(K164/40*J164*1.08*T164)*U164)))</f>
        <v>0</v>
      </c>
      <c r="W164" s="94"/>
      <c r="X164" s="127">
        <f t="shared" si="9"/>
        <v>0</v>
      </c>
      <c r="Y164" s="86"/>
      <c r="Z164" s="65"/>
    </row>
    <row r="165" spans="2:26" ht="12.75" x14ac:dyDescent="0.2">
      <c r="B165" s="64"/>
      <c r="C165" s="86"/>
      <c r="D165" s="104"/>
      <c r="E165" s="105"/>
      <c r="F165" s="105"/>
      <c r="G165" s="106"/>
      <c r="H165" s="105"/>
      <c r="I165" s="93"/>
      <c r="J165" s="173">
        <f>IF(H165="",0,VLOOKUP(H165,tab!$A$47:$C$85,2,FALSE))*G165</f>
        <v>0</v>
      </c>
      <c r="K165" s="129">
        <f>IF(E165="",,tab!$B$2-F165)</f>
        <v>0</v>
      </c>
      <c r="L165" s="129">
        <f>IF(E165="",,E165+tab!$B$15)</f>
        <v>0</v>
      </c>
      <c r="M165" s="93"/>
      <c r="N165" s="129">
        <f t="shared" si="10"/>
        <v>0</v>
      </c>
      <c r="O165" s="130">
        <f>IF(E165="",,IF($K165&gt;=25,0,(VLOOKUP($K165,tab!$B$8:$C$13,2))))</f>
        <v>0</v>
      </c>
      <c r="P165" s="131">
        <f>IF(E165="",,IF($K165&gt;=25,0,(VLOOKUP($K165,tab!$B$8:$E$13,4))))</f>
        <v>0</v>
      </c>
      <c r="Q165" s="132">
        <f>IF((E165+tab!$B$4)&lt;N165,0,IF(E165="",,(K165/25*(J165*1.08*50%)*O165)*P165))</f>
        <v>0</v>
      </c>
      <c r="R165" s="93"/>
      <c r="S165" s="129">
        <f t="shared" si="11"/>
        <v>0</v>
      </c>
      <c r="T165" s="130">
        <f>IF(E165="",,IF($K165&gt;=40,0,(VLOOKUP($K165,tab!$B$8:$D$13,3))))</f>
        <v>0</v>
      </c>
      <c r="U165" s="131">
        <f>IF(E165="",,IF($K165&gt;=40,0,(VLOOKUP($K165,tab!$B$8:$F$13,5))))</f>
        <v>0</v>
      </c>
      <c r="V165" s="132">
        <f>IF((E165+tab!$B$4)&lt;S165,0,(IF(E165="",,(K165/40*J165*1.08*T165)*U165)))</f>
        <v>0</v>
      </c>
      <c r="W165" s="94"/>
      <c r="X165" s="127">
        <f t="shared" si="9"/>
        <v>0</v>
      </c>
      <c r="Y165" s="86"/>
      <c r="Z165" s="65"/>
    </row>
    <row r="166" spans="2:26" ht="12.75" x14ac:dyDescent="0.2">
      <c r="B166" s="64"/>
      <c r="C166" s="86"/>
      <c r="D166" s="104"/>
      <c r="E166" s="105"/>
      <c r="F166" s="105"/>
      <c r="G166" s="106"/>
      <c r="H166" s="105"/>
      <c r="I166" s="93"/>
      <c r="J166" s="173">
        <f>IF(H166="",0,VLOOKUP(H166,tab!$A$47:$C$85,2,FALSE))*G166</f>
        <v>0</v>
      </c>
      <c r="K166" s="129">
        <f>IF(E166="",,tab!$B$2-F166)</f>
        <v>0</v>
      </c>
      <c r="L166" s="129">
        <f>IF(E166="",,E166+tab!$B$15)</f>
        <v>0</v>
      </c>
      <c r="M166" s="93"/>
      <c r="N166" s="129">
        <f t="shared" si="10"/>
        <v>0</v>
      </c>
      <c r="O166" s="130">
        <f>IF(E166="",,IF($K166&gt;=25,0,(VLOOKUP($K166,tab!$B$8:$C$13,2))))</f>
        <v>0</v>
      </c>
      <c r="P166" s="131">
        <f>IF(E166="",,IF($K166&gt;=25,0,(VLOOKUP($K166,tab!$B$8:$E$13,4))))</f>
        <v>0</v>
      </c>
      <c r="Q166" s="132">
        <f>IF((E166+tab!$B$4)&lt;N166,0,IF(E166="",,(K166/25*(J166*1.08*50%)*O166)*P166))</f>
        <v>0</v>
      </c>
      <c r="R166" s="93"/>
      <c r="S166" s="129">
        <f t="shared" si="11"/>
        <v>0</v>
      </c>
      <c r="T166" s="130">
        <f>IF(E166="",,IF($K166&gt;=40,0,(VLOOKUP($K166,tab!$B$8:$D$13,3))))</f>
        <v>0</v>
      </c>
      <c r="U166" s="131">
        <f>IF(E166="",,IF($K166&gt;=40,0,(VLOOKUP($K166,tab!$B$8:$F$13,5))))</f>
        <v>0</v>
      </c>
      <c r="V166" s="132">
        <f>IF((E166+tab!$B$4)&lt;S166,0,(IF(E166="",,(K166/40*J166*1.08*T166)*U166)))</f>
        <v>0</v>
      </c>
      <c r="W166" s="94"/>
      <c r="X166" s="127">
        <f t="shared" si="9"/>
        <v>0</v>
      </c>
      <c r="Y166" s="86"/>
      <c r="Z166" s="65"/>
    </row>
    <row r="167" spans="2:26" ht="12.75" x14ac:dyDescent="0.2">
      <c r="B167" s="64"/>
      <c r="C167" s="86"/>
      <c r="D167" s="104"/>
      <c r="E167" s="105"/>
      <c r="F167" s="105"/>
      <c r="G167" s="106"/>
      <c r="H167" s="105"/>
      <c r="I167" s="93"/>
      <c r="J167" s="173">
        <f>IF(H167="",0,VLOOKUP(H167,tab!$A$47:$C$85,2,FALSE))*G167</f>
        <v>0</v>
      </c>
      <c r="K167" s="129">
        <f>IF(E167="",,tab!$B$2-F167)</f>
        <v>0</v>
      </c>
      <c r="L167" s="129">
        <f>IF(E167="",,E167+tab!$B$15)</f>
        <v>0</v>
      </c>
      <c r="M167" s="93"/>
      <c r="N167" s="129">
        <f t="shared" si="10"/>
        <v>0</v>
      </c>
      <c r="O167" s="130">
        <f>IF(E167="",,IF($K167&gt;=25,0,(VLOOKUP($K167,tab!$B$8:$C$13,2))))</f>
        <v>0</v>
      </c>
      <c r="P167" s="131">
        <f>IF(E167="",,IF($K167&gt;=25,0,(VLOOKUP($K167,tab!$B$8:$E$13,4))))</f>
        <v>0</v>
      </c>
      <c r="Q167" s="132">
        <f>IF((E167+tab!$B$4)&lt;N167,0,IF(E167="",,(K167/25*(J167*1.08*50%)*O167)*P167))</f>
        <v>0</v>
      </c>
      <c r="R167" s="93"/>
      <c r="S167" s="129">
        <f t="shared" si="11"/>
        <v>0</v>
      </c>
      <c r="T167" s="130">
        <f>IF(E167="",,IF($K167&gt;=40,0,(VLOOKUP($K167,tab!$B$8:$D$13,3))))</f>
        <v>0</v>
      </c>
      <c r="U167" s="131">
        <f>IF(E167="",,IF($K167&gt;=40,0,(VLOOKUP($K167,tab!$B$8:$F$13,5))))</f>
        <v>0</v>
      </c>
      <c r="V167" s="132">
        <f>IF((E167+tab!$B$4)&lt;S167,0,(IF(E167="",,(K167/40*J167*1.08*T167)*U167)))</f>
        <v>0</v>
      </c>
      <c r="W167" s="94"/>
      <c r="X167" s="127">
        <f t="shared" si="9"/>
        <v>0</v>
      </c>
      <c r="Y167" s="86"/>
      <c r="Z167" s="65"/>
    </row>
    <row r="168" spans="2:26" ht="12.75" x14ac:dyDescent="0.2">
      <c r="B168" s="64"/>
      <c r="C168" s="86"/>
      <c r="D168" s="104"/>
      <c r="E168" s="105"/>
      <c r="F168" s="105"/>
      <c r="G168" s="106"/>
      <c r="H168" s="105"/>
      <c r="I168" s="93"/>
      <c r="J168" s="173">
        <f>IF(H168="",0,VLOOKUP(H168,tab!$A$47:$C$85,2,FALSE))*G168</f>
        <v>0</v>
      </c>
      <c r="K168" s="129">
        <f>IF(E168="",,tab!$B$2-F168)</f>
        <v>0</v>
      </c>
      <c r="L168" s="129">
        <f>IF(E168="",,E168+tab!$B$15)</f>
        <v>0</v>
      </c>
      <c r="M168" s="93"/>
      <c r="N168" s="129">
        <f t="shared" si="10"/>
        <v>0</v>
      </c>
      <c r="O168" s="130">
        <f>IF(E168="",,IF($K168&gt;=25,0,(VLOOKUP($K168,tab!$B$8:$C$13,2))))</f>
        <v>0</v>
      </c>
      <c r="P168" s="131">
        <f>IF(E168="",,IF($K168&gt;=25,0,(VLOOKUP($K168,tab!$B$8:$E$13,4))))</f>
        <v>0</v>
      </c>
      <c r="Q168" s="132">
        <f>IF((E168+tab!$B$4)&lt;N168,0,IF(E168="",,(K168/25*(J168*1.08*50%)*O168)*P168))</f>
        <v>0</v>
      </c>
      <c r="R168" s="93"/>
      <c r="S168" s="129">
        <f t="shared" si="11"/>
        <v>0</v>
      </c>
      <c r="T168" s="130">
        <f>IF(E168="",,IF($K168&gt;=40,0,(VLOOKUP($K168,tab!$B$8:$D$13,3))))</f>
        <v>0</v>
      </c>
      <c r="U168" s="131">
        <f>IF(E168="",,IF($K168&gt;=40,0,(VLOOKUP($K168,tab!$B$8:$F$13,5))))</f>
        <v>0</v>
      </c>
      <c r="V168" s="132">
        <f>IF((E168+tab!$B$4)&lt;S168,0,(IF(E168="",,(K168/40*J168*1.08*T168)*U168)))</f>
        <v>0</v>
      </c>
      <c r="W168" s="94"/>
      <c r="X168" s="127">
        <f t="shared" si="9"/>
        <v>0</v>
      </c>
      <c r="Y168" s="86"/>
      <c r="Z168" s="65"/>
    </row>
    <row r="169" spans="2:26" ht="12.75" x14ac:dyDescent="0.2">
      <c r="B169" s="64"/>
      <c r="C169" s="86"/>
      <c r="D169" s="104"/>
      <c r="E169" s="105"/>
      <c r="F169" s="105"/>
      <c r="G169" s="106"/>
      <c r="H169" s="105"/>
      <c r="I169" s="93"/>
      <c r="J169" s="173">
        <f>IF(H169="",0,VLOOKUP(H169,tab!$A$47:$C$85,2,FALSE))*G169</f>
        <v>0</v>
      </c>
      <c r="K169" s="129">
        <f>IF(E169="",,tab!$B$2-F169)</f>
        <v>0</v>
      </c>
      <c r="L169" s="129">
        <f>IF(E169="",,E169+tab!$B$15)</f>
        <v>0</v>
      </c>
      <c r="M169" s="93"/>
      <c r="N169" s="129">
        <f t="shared" si="10"/>
        <v>0</v>
      </c>
      <c r="O169" s="130">
        <f>IF(E169="",,IF($K169&gt;=25,0,(VLOOKUP($K169,tab!$B$8:$C$13,2))))</f>
        <v>0</v>
      </c>
      <c r="P169" s="131">
        <f>IF(E169="",,IF($K169&gt;=25,0,(VLOOKUP($K169,tab!$B$8:$E$13,4))))</f>
        <v>0</v>
      </c>
      <c r="Q169" s="132">
        <f>IF((E169+tab!$B$4)&lt;N169,0,IF(E169="",,(K169/25*(J169*1.08*50%)*O169)*P169))</f>
        <v>0</v>
      </c>
      <c r="R169" s="93"/>
      <c r="S169" s="129">
        <f t="shared" si="11"/>
        <v>0</v>
      </c>
      <c r="T169" s="130">
        <f>IF(E169="",,IF($K169&gt;=40,0,(VLOOKUP($K169,tab!$B$8:$D$13,3))))</f>
        <v>0</v>
      </c>
      <c r="U169" s="131">
        <f>IF(E169="",,IF($K169&gt;=40,0,(VLOOKUP($K169,tab!$B$8:$F$13,5))))</f>
        <v>0</v>
      </c>
      <c r="V169" s="132">
        <f>IF((E169+tab!$B$4)&lt;S169,0,(IF(E169="",,(K169/40*J169*1.08*T169)*U169)))</f>
        <v>0</v>
      </c>
      <c r="W169" s="94"/>
      <c r="X169" s="127">
        <f t="shared" si="9"/>
        <v>0</v>
      </c>
      <c r="Y169" s="86"/>
      <c r="Z169" s="65"/>
    </row>
    <row r="170" spans="2:26" ht="12.75" x14ac:dyDescent="0.2">
      <c r="B170" s="64"/>
      <c r="C170" s="86"/>
      <c r="D170" s="104"/>
      <c r="E170" s="105"/>
      <c r="F170" s="105"/>
      <c r="G170" s="106"/>
      <c r="H170" s="105"/>
      <c r="I170" s="93"/>
      <c r="J170" s="173">
        <f>IF(H170="",0,VLOOKUP(H170,tab!$A$47:$C$85,2,FALSE))*G170</f>
        <v>0</v>
      </c>
      <c r="K170" s="129">
        <f>IF(E170="",,tab!$B$2-F170)</f>
        <v>0</v>
      </c>
      <c r="L170" s="129">
        <f>IF(E170="",,E170+tab!$B$15)</f>
        <v>0</v>
      </c>
      <c r="M170" s="93"/>
      <c r="N170" s="129">
        <f t="shared" si="10"/>
        <v>0</v>
      </c>
      <c r="O170" s="130">
        <f>IF(E170="",,IF($K170&gt;=25,0,(VLOOKUP($K170,tab!$B$8:$C$13,2))))</f>
        <v>0</v>
      </c>
      <c r="P170" s="131">
        <f>IF(E170="",,IF($K170&gt;=25,0,(VLOOKUP($K170,tab!$B$8:$E$13,4))))</f>
        <v>0</v>
      </c>
      <c r="Q170" s="132">
        <f>IF((E170+tab!$B$4)&lt;N170,0,IF(E170="",,(K170/25*(J170*1.08*50%)*O170)*P170))</f>
        <v>0</v>
      </c>
      <c r="R170" s="93"/>
      <c r="S170" s="129">
        <f t="shared" si="11"/>
        <v>0</v>
      </c>
      <c r="T170" s="130">
        <f>IF(E170="",,IF($K170&gt;=40,0,(VLOOKUP($K170,tab!$B$8:$D$13,3))))</f>
        <v>0</v>
      </c>
      <c r="U170" s="131">
        <f>IF(E170="",,IF($K170&gt;=40,0,(VLOOKUP($K170,tab!$B$8:$F$13,5))))</f>
        <v>0</v>
      </c>
      <c r="V170" s="132">
        <f>IF((E170+tab!$B$4)&lt;S170,0,(IF(E170="",,(K170/40*J170*1.08*T170)*U170)))</f>
        <v>0</v>
      </c>
      <c r="W170" s="94"/>
      <c r="X170" s="127">
        <f t="shared" si="9"/>
        <v>0</v>
      </c>
      <c r="Y170" s="86"/>
      <c r="Z170" s="65"/>
    </row>
    <row r="171" spans="2:26" ht="12.75" x14ac:dyDescent="0.2">
      <c r="B171" s="64"/>
      <c r="C171" s="86"/>
      <c r="D171" s="104"/>
      <c r="E171" s="105"/>
      <c r="F171" s="105"/>
      <c r="G171" s="106"/>
      <c r="H171" s="105"/>
      <c r="I171" s="93"/>
      <c r="J171" s="173">
        <f>IF(H171="",0,VLOOKUP(H171,tab!$A$47:$C$85,2,FALSE))*G171</f>
        <v>0</v>
      </c>
      <c r="K171" s="129">
        <f>IF(E171="",,tab!$B$2-F171)</f>
        <v>0</v>
      </c>
      <c r="L171" s="129">
        <f>IF(E171="",,E171+tab!$B$15)</f>
        <v>0</v>
      </c>
      <c r="M171" s="93"/>
      <c r="N171" s="129">
        <f t="shared" si="10"/>
        <v>0</v>
      </c>
      <c r="O171" s="130">
        <f>IF(E171="",,IF($K171&gt;=25,0,(VLOOKUP($K171,tab!$B$8:$C$13,2))))</f>
        <v>0</v>
      </c>
      <c r="P171" s="131">
        <f>IF(E171="",,IF($K171&gt;=25,0,(VLOOKUP($K171,tab!$B$8:$E$13,4))))</f>
        <v>0</v>
      </c>
      <c r="Q171" s="132">
        <f>IF((E171+tab!$B$4)&lt;N171,0,IF(E171="",,(K171/25*(J171*1.08*50%)*O171)*P171))</f>
        <v>0</v>
      </c>
      <c r="R171" s="93"/>
      <c r="S171" s="129">
        <f t="shared" si="11"/>
        <v>0</v>
      </c>
      <c r="T171" s="130">
        <f>IF(E171="",,IF($K171&gt;=40,0,(VLOOKUP($K171,tab!$B$8:$D$13,3))))</f>
        <v>0</v>
      </c>
      <c r="U171" s="131">
        <f>IF(E171="",,IF($K171&gt;=40,0,(VLOOKUP($K171,tab!$B$8:$F$13,5))))</f>
        <v>0</v>
      </c>
      <c r="V171" s="132">
        <f>IF((E171+tab!$B$4)&lt;S171,0,(IF(E171="",,(K171/40*J171*1.08*T171)*U171)))</f>
        <v>0</v>
      </c>
      <c r="W171" s="94"/>
      <c r="X171" s="127">
        <f t="shared" si="9"/>
        <v>0</v>
      </c>
      <c r="Y171" s="86"/>
      <c r="Z171" s="65"/>
    </row>
    <row r="172" spans="2:26" ht="12.75" x14ac:dyDescent="0.2">
      <c r="B172" s="64"/>
      <c r="C172" s="86"/>
      <c r="D172" s="104"/>
      <c r="E172" s="105"/>
      <c r="F172" s="105"/>
      <c r="G172" s="106"/>
      <c r="H172" s="105"/>
      <c r="I172" s="93"/>
      <c r="J172" s="173">
        <f>IF(H172="",0,VLOOKUP(H172,tab!$A$47:$C$85,2,FALSE))*G172</f>
        <v>0</v>
      </c>
      <c r="K172" s="129">
        <f>IF(E172="",,tab!$B$2-F172)</f>
        <v>0</v>
      </c>
      <c r="L172" s="129">
        <f>IF(E172="",,E172+tab!$B$15)</f>
        <v>0</v>
      </c>
      <c r="M172" s="93"/>
      <c r="N172" s="129">
        <f t="shared" si="10"/>
        <v>0</v>
      </c>
      <c r="O172" s="130">
        <f>IF(E172="",,IF($K172&gt;=25,0,(VLOOKUP($K172,tab!$B$8:$C$13,2))))</f>
        <v>0</v>
      </c>
      <c r="P172" s="131">
        <f>IF(E172="",,IF($K172&gt;=25,0,(VLOOKUP($K172,tab!$B$8:$E$13,4))))</f>
        <v>0</v>
      </c>
      <c r="Q172" s="132">
        <f>IF((E172+tab!$B$4)&lt;N172,0,IF(E172="",,(K172/25*(J172*1.08*50%)*O172)*P172))</f>
        <v>0</v>
      </c>
      <c r="R172" s="93"/>
      <c r="S172" s="129">
        <f t="shared" si="11"/>
        <v>0</v>
      </c>
      <c r="T172" s="130">
        <f>IF(E172="",,IF($K172&gt;=40,0,(VLOOKUP($K172,tab!$B$8:$D$13,3))))</f>
        <v>0</v>
      </c>
      <c r="U172" s="131">
        <f>IF(E172="",,IF($K172&gt;=40,0,(VLOOKUP($K172,tab!$B$8:$F$13,5))))</f>
        <v>0</v>
      </c>
      <c r="V172" s="132">
        <f>IF((E172+tab!$B$4)&lt;S172,0,(IF(E172="",,(K172/40*J172*1.08*T172)*U172)))</f>
        <v>0</v>
      </c>
      <c r="W172" s="94"/>
      <c r="X172" s="127">
        <f t="shared" si="9"/>
        <v>0</v>
      </c>
      <c r="Y172" s="86"/>
      <c r="Z172" s="65"/>
    </row>
    <row r="173" spans="2:26" ht="12.75" x14ac:dyDescent="0.2">
      <c r="B173" s="64"/>
      <c r="C173" s="86"/>
      <c r="D173" s="104"/>
      <c r="E173" s="105"/>
      <c r="F173" s="105"/>
      <c r="G173" s="106"/>
      <c r="H173" s="105"/>
      <c r="I173" s="93"/>
      <c r="J173" s="173">
        <f>IF(H173="",0,VLOOKUP(H173,tab!$A$47:$C$85,2,FALSE))*G173</f>
        <v>0</v>
      </c>
      <c r="K173" s="129">
        <f>IF(E173="",,tab!$B$2-F173)</f>
        <v>0</v>
      </c>
      <c r="L173" s="129">
        <f>IF(E173="",,E173+tab!$B$15)</f>
        <v>0</v>
      </c>
      <c r="M173" s="93"/>
      <c r="N173" s="129">
        <f t="shared" si="10"/>
        <v>0</v>
      </c>
      <c r="O173" s="130">
        <f>IF(E173="",,IF($K173&gt;=25,0,(VLOOKUP($K173,tab!$B$8:$C$13,2))))</f>
        <v>0</v>
      </c>
      <c r="P173" s="131">
        <f>IF(E173="",,IF($K173&gt;=25,0,(VLOOKUP($K173,tab!$B$8:$E$13,4))))</f>
        <v>0</v>
      </c>
      <c r="Q173" s="132">
        <f>IF((E173+tab!$B$4)&lt;N173,0,IF(E173="",,(K173/25*(J173*1.08*50%)*O173)*P173))</f>
        <v>0</v>
      </c>
      <c r="R173" s="93"/>
      <c r="S173" s="129">
        <f t="shared" si="11"/>
        <v>0</v>
      </c>
      <c r="T173" s="130">
        <f>IF(E173="",,IF($K173&gt;=40,0,(VLOOKUP($K173,tab!$B$8:$D$13,3))))</f>
        <v>0</v>
      </c>
      <c r="U173" s="131">
        <f>IF(E173="",,IF($K173&gt;=40,0,(VLOOKUP($K173,tab!$B$8:$F$13,5))))</f>
        <v>0</v>
      </c>
      <c r="V173" s="132">
        <f>IF((E173+tab!$B$4)&lt;S173,0,(IF(E173="",,(K173/40*J173*1.08*T173)*U173)))</f>
        <v>0</v>
      </c>
      <c r="W173" s="94"/>
      <c r="X173" s="127">
        <f t="shared" si="9"/>
        <v>0</v>
      </c>
      <c r="Y173" s="86"/>
      <c r="Z173" s="65"/>
    </row>
    <row r="174" spans="2:26" ht="12.75" x14ac:dyDescent="0.2">
      <c r="B174" s="64"/>
      <c r="C174" s="86"/>
      <c r="D174" s="104"/>
      <c r="E174" s="105"/>
      <c r="F174" s="105"/>
      <c r="G174" s="106"/>
      <c r="H174" s="105"/>
      <c r="I174" s="93"/>
      <c r="J174" s="173">
        <f>IF(H174="",0,VLOOKUP(H174,tab!$A$47:$C$85,2,FALSE))*G174</f>
        <v>0</v>
      </c>
      <c r="K174" s="129">
        <f>IF(E174="",,tab!$B$2-F174)</f>
        <v>0</v>
      </c>
      <c r="L174" s="129">
        <f>IF(E174="",,E174+tab!$B$15)</f>
        <v>0</v>
      </c>
      <c r="M174" s="93"/>
      <c r="N174" s="129">
        <f t="shared" si="10"/>
        <v>0</v>
      </c>
      <c r="O174" s="130">
        <f>IF(E174="",,IF($K174&gt;=25,0,(VLOOKUP($K174,tab!$B$8:$C$13,2))))</f>
        <v>0</v>
      </c>
      <c r="P174" s="131">
        <f>IF(E174="",,IF($K174&gt;=25,0,(VLOOKUP($K174,tab!$B$8:$E$13,4))))</f>
        <v>0</v>
      </c>
      <c r="Q174" s="132">
        <f>IF((E174+tab!$B$4)&lt;N174,0,IF(E174="",,(K174/25*(J174*1.08*50%)*O174)*P174))</f>
        <v>0</v>
      </c>
      <c r="R174" s="93"/>
      <c r="S174" s="129">
        <f t="shared" si="11"/>
        <v>0</v>
      </c>
      <c r="T174" s="130">
        <f>IF(E174="",,IF($K174&gt;=40,0,(VLOOKUP($K174,tab!$B$8:$D$13,3))))</f>
        <v>0</v>
      </c>
      <c r="U174" s="131">
        <f>IF(E174="",,IF($K174&gt;=40,0,(VLOOKUP($K174,tab!$B$8:$F$13,5))))</f>
        <v>0</v>
      </c>
      <c r="V174" s="132">
        <f>IF((E174+tab!$B$4)&lt;S174,0,(IF(E174="",,(K174/40*J174*1.08*T174)*U174)))</f>
        <v>0</v>
      </c>
      <c r="W174" s="94"/>
      <c r="X174" s="127">
        <f t="shared" si="9"/>
        <v>0</v>
      </c>
      <c r="Y174" s="86"/>
      <c r="Z174" s="65"/>
    </row>
    <row r="175" spans="2:26" ht="12.75" x14ac:dyDescent="0.2">
      <c r="B175" s="64"/>
      <c r="C175" s="86"/>
      <c r="D175" s="104"/>
      <c r="E175" s="105"/>
      <c r="F175" s="105"/>
      <c r="G175" s="106"/>
      <c r="H175" s="105"/>
      <c r="I175" s="93"/>
      <c r="J175" s="173">
        <f>IF(H175="",0,VLOOKUP(H175,tab!$A$47:$C$85,2,FALSE))*G175</f>
        <v>0</v>
      </c>
      <c r="K175" s="129">
        <f>IF(E175="",,tab!$B$2-F175)</f>
        <v>0</v>
      </c>
      <c r="L175" s="129">
        <f>IF(E175="",,E175+tab!$B$15)</f>
        <v>0</v>
      </c>
      <c r="M175" s="93"/>
      <c r="N175" s="129">
        <f t="shared" si="10"/>
        <v>0</v>
      </c>
      <c r="O175" s="130">
        <f>IF(E175="",,IF($K175&gt;=25,0,(VLOOKUP($K175,tab!$B$8:$C$13,2))))</f>
        <v>0</v>
      </c>
      <c r="P175" s="131">
        <f>IF(E175="",,IF($K175&gt;=25,0,(VLOOKUP($K175,tab!$B$8:$E$13,4))))</f>
        <v>0</v>
      </c>
      <c r="Q175" s="132">
        <f>IF((E175+tab!$B$4)&lt;N175,0,IF(E175="",,(K175/25*(J175*1.08*50%)*O175)*P175))</f>
        <v>0</v>
      </c>
      <c r="R175" s="93"/>
      <c r="S175" s="129">
        <f t="shared" si="11"/>
        <v>0</v>
      </c>
      <c r="T175" s="130">
        <f>IF(E175="",,IF($K175&gt;=40,0,(VLOOKUP($K175,tab!$B$8:$D$13,3))))</f>
        <v>0</v>
      </c>
      <c r="U175" s="131">
        <f>IF(E175="",,IF($K175&gt;=40,0,(VLOOKUP($K175,tab!$B$8:$F$13,5))))</f>
        <v>0</v>
      </c>
      <c r="V175" s="132">
        <f>IF((E175+tab!$B$4)&lt;S175,0,(IF(E175="",,(K175/40*J175*1.08*T175)*U175)))</f>
        <v>0</v>
      </c>
      <c r="W175" s="94"/>
      <c r="X175" s="127">
        <f t="shared" si="9"/>
        <v>0</v>
      </c>
      <c r="Y175" s="86"/>
      <c r="Z175" s="65"/>
    </row>
    <row r="176" spans="2:26" ht="12.75" x14ac:dyDescent="0.2">
      <c r="B176" s="64"/>
      <c r="C176" s="86"/>
      <c r="D176" s="104"/>
      <c r="E176" s="105"/>
      <c r="F176" s="105"/>
      <c r="G176" s="106"/>
      <c r="H176" s="105"/>
      <c r="I176" s="93"/>
      <c r="J176" s="173">
        <f>IF(H176="",0,VLOOKUP(H176,tab!$A$47:$C$85,2,FALSE))*G176</f>
        <v>0</v>
      </c>
      <c r="K176" s="129">
        <f>IF(E176="",,tab!$B$2-F176)</f>
        <v>0</v>
      </c>
      <c r="L176" s="129">
        <f>IF(E176="",,E176+tab!$B$15)</f>
        <v>0</v>
      </c>
      <c r="M176" s="93"/>
      <c r="N176" s="129">
        <f t="shared" si="10"/>
        <v>0</v>
      </c>
      <c r="O176" s="130">
        <f>IF(E176="",,IF($K176&gt;=25,0,(VLOOKUP($K176,tab!$B$8:$C$13,2))))</f>
        <v>0</v>
      </c>
      <c r="P176" s="131">
        <f>IF(E176="",,IF($K176&gt;=25,0,(VLOOKUP($K176,tab!$B$8:$E$13,4))))</f>
        <v>0</v>
      </c>
      <c r="Q176" s="132">
        <f>IF((E176+tab!$B$4)&lt;N176,0,IF(E176="",,(K176/25*(J176*1.08*50%)*O176)*P176))</f>
        <v>0</v>
      </c>
      <c r="R176" s="93"/>
      <c r="S176" s="129">
        <f t="shared" si="11"/>
        <v>0</v>
      </c>
      <c r="T176" s="130">
        <f>IF(E176="",,IF($K176&gt;=40,0,(VLOOKUP($K176,tab!$B$8:$D$13,3))))</f>
        <v>0</v>
      </c>
      <c r="U176" s="131">
        <f>IF(E176="",,IF($K176&gt;=40,0,(VLOOKUP($K176,tab!$B$8:$F$13,5))))</f>
        <v>0</v>
      </c>
      <c r="V176" s="132">
        <f>IF((E176+tab!$B$4)&lt;S176,0,(IF(E176="",,(K176/40*J176*1.08*T176)*U176)))</f>
        <v>0</v>
      </c>
      <c r="W176" s="94"/>
      <c r="X176" s="127">
        <f t="shared" si="9"/>
        <v>0</v>
      </c>
      <c r="Y176" s="86"/>
      <c r="Z176" s="65"/>
    </row>
    <row r="177" spans="2:26" ht="12.75" x14ac:dyDescent="0.2">
      <c r="B177" s="64"/>
      <c r="C177" s="86"/>
      <c r="D177" s="104"/>
      <c r="E177" s="105"/>
      <c r="F177" s="105"/>
      <c r="G177" s="106"/>
      <c r="H177" s="105"/>
      <c r="I177" s="93"/>
      <c r="J177" s="173">
        <f>IF(H177="",0,VLOOKUP(H177,tab!$A$47:$C$85,2,FALSE))*G177</f>
        <v>0</v>
      </c>
      <c r="K177" s="129">
        <f>IF(E177="",,tab!$B$2-F177)</f>
        <v>0</v>
      </c>
      <c r="L177" s="129">
        <f>IF(E177="",,E177+tab!$B$15)</f>
        <v>0</v>
      </c>
      <c r="M177" s="93"/>
      <c r="N177" s="129">
        <f t="shared" si="10"/>
        <v>0</v>
      </c>
      <c r="O177" s="130">
        <f>IF(E177="",,IF($K177&gt;=25,0,(VLOOKUP($K177,tab!$B$8:$C$13,2))))</f>
        <v>0</v>
      </c>
      <c r="P177" s="131">
        <f>IF(E177="",,IF($K177&gt;=25,0,(VLOOKUP($K177,tab!$B$8:$E$13,4))))</f>
        <v>0</v>
      </c>
      <c r="Q177" s="132">
        <f>IF((E177+tab!$B$4)&lt;N177,0,IF(E177="",,(K177/25*(J177*1.08*50%)*O177)*P177))</f>
        <v>0</v>
      </c>
      <c r="R177" s="93"/>
      <c r="S177" s="129">
        <f t="shared" si="11"/>
        <v>0</v>
      </c>
      <c r="T177" s="130">
        <f>IF(E177="",,IF($K177&gt;=40,0,(VLOOKUP($K177,tab!$B$8:$D$13,3))))</f>
        <v>0</v>
      </c>
      <c r="U177" s="131">
        <f>IF(E177="",,IF($K177&gt;=40,0,(VLOOKUP($K177,tab!$B$8:$F$13,5))))</f>
        <v>0</v>
      </c>
      <c r="V177" s="132">
        <f>IF((E177+tab!$B$4)&lt;S177,0,(IF(E177="",,(K177/40*J177*1.08*T177)*U177)))</f>
        <v>0</v>
      </c>
      <c r="W177" s="94"/>
      <c r="X177" s="127">
        <f t="shared" si="9"/>
        <v>0</v>
      </c>
      <c r="Y177" s="86"/>
      <c r="Z177" s="65"/>
    </row>
    <row r="178" spans="2:26" ht="12.75" x14ac:dyDescent="0.2">
      <c r="B178" s="64"/>
      <c r="C178" s="86"/>
      <c r="D178" s="104"/>
      <c r="E178" s="105"/>
      <c r="F178" s="105"/>
      <c r="G178" s="106"/>
      <c r="H178" s="105"/>
      <c r="I178" s="93"/>
      <c r="J178" s="173">
        <f>IF(H178="",0,VLOOKUP(H178,tab!$A$47:$C$85,2,FALSE))*G178</f>
        <v>0</v>
      </c>
      <c r="K178" s="129">
        <f>IF(E178="",,tab!$B$2-F178)</f>
        <v>0</v>
      </c>
      <c r="L178" s="129">
        <f>IF(E178="",,E178+tab!$B$15)</f>
        <v>0</v>
      </c>
      <c r="M178" s="93"/>
      <c r="N178" s="129">
        <f t="shared" si="10"/>
        <v>0</v>
      </c>
      <c r="O178" s="130">
        <f>IF(E178="",,IF($K178&gt;=25,0,(VLOOKUP($K178,tab!$B$8:$C$13,2))))</f>
        <v>0</v>
      </c>
      <c r="P178" s="131">
        <f>IF(E178="",,IF($K178&gt;=25,0,(VLOOKUP($K178,tab!$B$8:$E$13,4))))</f>
        <v>0</v>
      </c>
      <c r="Q178" s="132">
        <f>IF((E178+tab!$B$4)&lt;N178,0,IF(E178="",,(K178/25*(J178*1.08*50%)*O178)*P178))</f>
        <v>0</v>
      </c>
      <c r="R178" s="93"/>
      <c r="S178" s="129">
        <f t="shared" si="11"/>
        <v>0</v>
      </c>
      <c r="T178" s="130">
        <f>IF(E178="",,IF($K178&gt;=40,0,(VLOOKUP($K178,tab!$B$8:$D$13,3))))</f>
        <v>0</v>
      </c>
      <c r="U178" s="131">
        <f>IF(E178="",,IF($K178&gt;=40,0,(VLOOKUP($K178,tab!$B$8:$F$13,5))))</f>
        <v>0</v>
      </c>
      <c r="V178" s="132">
        <f>IF((E178+tab!$B$4)&lt;S178,0,(IF(E178="",,(K178/40*J178*1.08*T178)*U178)))</f>
        <v>0</v>
      </c>
      <c r="W178" s="94"/>
      <c r="X178" s="127">
        <f t="shared" si="9"/>
        <v>0</v>
      </c>
      <c r="Y178" s="86"/>
      <c r="Z178" s="65"/>
    </row>
    <row r="179" spans="2:26" ht="12.75" x14ac:dyDescent="0.2">
      <c r="B179" s="64"/>
      <c r="C179" s="86"/>
      <c r="D179" s="104"/>
      <c r="E179" s="105"/>
      <c r="F179" s="105"/>
      <c r="G179" s="106"/>
      <c r="H179" s="105"/>
      <c r="I179" s="93"/>
      <c r="J179" s="173">
        <f>IF(H179="",0,VLOOKUP(H179,tab!$A$47:$C$85,2,FALSE))*G179</f>
        <v>0</v>
      </c>
      <c r="K179" s="129">
        <f>IF(E179="",,tab!$B$2-F179)</f>
        <v>0</v>
      </c>
      <c r="L179" s="129">
        <f>IF(E179="",,E179+tab!$B$15)</f>
        <v>0</v>
      </c>
      <c r="M179" s="93"/>
      <c r="N179" s="129">
        <f t="shared" si="10"/>
        <v>0</v>
      </c>
      <c r="O179" s="130">
        <f>IF(E179="",,IF($K179&gt;=25,0,(VLOOKUP($K179,tab!$B$8:$C$13,2))))</f>
        <v>0</v>
      </c>
      <c r="P179" s="131">
        <f>IF(E179="",,IF($K179&gt;=25,0,(VLOOKUP($K179,tab!$B$8:$E$13,4))))</f>
        <v>0</v>
      </c>
      <c r="Q179" s="132">
        <f>IF((E179+tab!$B$4)&lt;N179,0,IF(E179="",,(K179/25*(J179*1.08*50%)*O179)*P179))</f>
        <v>0</v>
      </c>
      <c r="R179" s="93"/>
      <c r="S179" s="129">
        <f t="shared" si="11"/>
        <v>0</v>
      </c>
      <c r="T179" s="130">
        <f>IF(E179="",,IF($K179&gt;=40,0,(VLOOKUP($K179,tab!$B$8:$D$13,3))))</f>
        <v>0</v>
      </c>
      <c r="U179" s="131">
        <f>IF(E179="",,IF($K179&gt;=40,0,(VLOOKUP($K179,tab!$B$8:$F$13,5))))</f>
        <v>0</v>
      </c>
      <c r="V179" s="132">
        <f>IF((E179+tab!$B$4)&lt;S179,0,(IF(E179="",,(K179/40*J179*1.08*T179)*U179)))</f>
        <v>0</v>
      </c>
      <c r="W179" s="94"/>
      <c r="X179" s="127">
        <f t="shared" si="9"/>
        <v>0</v>
      </c>
      <c r="Y179" s="86"/>
      <c r="Z179" s="65"/>
    </row>
    <row r="180" spans="2:26" ht="12.75" x14ac:dyDescent="0.2">
      <c r="B180" s="64"/>
      <c r="C180" s="86"/>
      <c r="D180" s="104"/>
      <c r="E180" s="105"/>
      <c r="F180" s="105"/>
      <c r="G180" s="106"/>
      <c r="H180" s="105"/>
      <c r="I180" s="93"/>
      <c r="J180" s="173">
        <f>IF(H180="",0,VLOOKUP(H180,tab!$A$47:$C$85,2,FALSE))*G180</f>
        <v>0</v>
      </c>
      <c r="K180" s="129">
        <f>IF(E180="",,tab!$B$2-F180)</f>
        <v>0</v>
      </c>
      <c r="L180" s="129">
        <f>IF(E180="",,E180+tab!$B$15)</f>
        <v>0</v>
      </c>
      <c r="M180" s="93"/>
      <c r="N180" s="129">
        <f t="shared" si="10"/>
        <v>0</v>
      </c>
      <c r="O180" s="130">
        <f>IF(E180="",,IF($K180&gt;=25,0,(VLOOKUP($K180,tab!$B$8:$C$13,2))))</f>
        <v>0</v>
      </c>
      <c r="P180" s="131">
        <f>IF(E180="",,IF($K180&gt;=25,0,(VLOOKUP($K180,tab!$B$8:$E$13,4))))</f>
        <v>0</v>
      </c>
      <c r="Q180" s="132">
        <f>IF((E180+tab!$B$4)&lt;N180,0,IF(E180="",,(K180/25*(J180*1.08*50%)*O180)*P180))</f>
        <v>0</v>
      </c>
      <c r="R180" s="93"/>
      <c r="S180" s="129">
        <f t="shared" si="11"/>
        <v>0</v>
      </c>
      <c r="T180" s="130">
        <f>IF(E180="",,IF($K180&gt;=40,0,(VLOOKUP($K180,tab!$B$8:$D$13,3))))</f>
        <v>0</v>
      </c>
      <c r="U180" s="131">
        <f>IF(E180="",,IF($K180&gt;=40,0,(VLOOKUP($K180,tab!$B$8:$F$13,5))))</f>
        <v>0</v>
      </c>
      <c r="V180" s="132">
        <f>IF((E180+tab!$B$4)&lt;S180,0,(IF(E180="",,(K180/40*J180*1.08*T180)*U180)))</f>
        <v>0</v>
      </c>
      <c r="W180" s="94"/>
      <c r="X180" s="127">
        <f t="shared" si="9"/>
        <v>0</v>
      </c>
      <c r="Y180" s="86"/>
      <c r="Z180" s="65"/>
    </row>
    <row r="181" spans="2:26" ht="12.75" x14ac:dyDescent="0.2">
      <c r="B181" s="64"/>
      <c r="C181" s="86"/>
      <c r="D181" s="104"/>
      <c r="E181" s="105"/>
      <c r="F181" s="105"/>
      <c r="G181" s="106"/>
      <c r="H181" s="105"/>
      <c r="I181" s="93"/>
      <c r="J181" s="173">
        <f>IF(H181="",0,VLOOKUP(H181,tab!$A$47:$C$85,2,FALSE))*G181</f>
        <v>0</v>
      </c>
      <c r="K181" s="129">
        <f>IF(E181="",,tab!$B$2-F181)</f>
        <v>0</v>
      </c>
      <c r="L181" s="129">
        <f>IF(E181="",,E181+tab!$B$15)</f>
        <v>0</v>
      </c>
      <c r="M181" s="93"/>
      <c r="N181" s="129">
        <f t="shared" si="10"/>
        <v>0</v>
      </c>
      <c r="O181" s="130">
        <f>IF(E181="",,IF($K181&gt;=25,0,(VLOOKUP($K181,tab!$B$8:$C$13,2))))</f>
        <v>0</v>
      </c>
      <c r="P181" s="131">
        <f>IF(E181="",,IF($K181&gt;=25,0,(VLOOKUP($K181,tab!$B$8:$E$13,4))))</f>
        <v>0</v>
      </c>
      <c r="Q181" s="132">
        <f>IF((E181+tab!$B$4)&lt;N181,0,IF(E181="",,(K181/25*(J181*1.08*50%)*O181)*P181))</f>
        <v>0</v>
      </c>
      <c r="R181" s="93"/>
      <c r="S181" s="129">
        <f t="shared" si="11"/>
        <v>0</v>
      </c>
      <c r="T181" s="130">
        <f>IF(E181="",,IF($K181&gt;=40,0,(VLOOKUP($K181,tab!$B$8:$D$13,3))))</f>
        <v>0</v>
      </c>
      <c r="U181" s="131">
        <f>IF(E181="",,IF($K181&gt;=40,0,(VLOOKUP($K181,tab!$B$8:$F$13,5))))</f>
        <v>0</v>
      </c>
      <c r="V181" s="132">
        <f>IF((E181+tab!$B$4)&lt;S181,0,(IF(E181="",,(K181/40*J181*1.08*T181)*U181)))</f>
        <v>0</v>
      </c>
      <c r="W181" s="94"/>
      <c r="X181" s="127">
        <f t="shared" si="9"/>
        <v>0</v>
      </c>
      <c r="Y181" s="86"/>
      <c r="Z181" s="65"/>
    </row>
    <row r="182" spans="2:26" ht="12.75" x14ac:dyDescent="0.2">
      <c r="B182" s="64"/>
      <c r="C182" s="86"/>
      <c r="D182" s="104"/>
      <c r="E182" s="105"/>
      <c r="F182" s="105"/>
      <c r="G182" s="106"/>
      <c r="H182" s="105"/>
      <c r="I182" s="93"/>
      <c r="J182" s="173">
        <f>IF(H182="",0,VLOOKUP(H182,tab!$A$47:$C$85,2,FALSE))*G182</f>
        <v>0</v>
      </c>
      <c r="K182" s="129">
        <f>IF(E182="",,tab!$B$2-F182)</f>
        <v>0</v>
      </c>
      <c r="L182" s="129">
        <f>IF(E182="",,E182+tab!$B$15)</f>
        <v>0</v>
      </c>
      <c r="M182" s="93"/>
      <c r="N182" s="129">
        <f t="shared" si="10"/>
        <v>0</v>
      </c>
      <c r="O182" s="130">
        <f>IF(E182="",,IF($K182&gt;=25,0,(VLOOKUP($K182,tab!$B$8:$C$13,2))))</f>
        <v>0</v>
      </c>
      <c r="P182" s="131">
        <f>IF(E182="",,IF($K182&gt;=25,0,(VLOOKUP($K182,tab!$B$8:$E$13,4))))</f>
        <v>0</v>
      </c>
      <c r="Q182" s="132">
        <f>IF((E182+tab!$B$4)&lt;N182,0,IF(E182="",,(K182/25*(J182*1.08*50%)*O182)*P182))</f>
        <v>0</v>
      </c>
      <c r="R182" s="93"/>
      <c r="S182" s="129">
        <f t="shared" si="11"/>
        <v>0</v>
      </c>
      <c r="T182" s="130">
        <f>IF(E182="",,IF($K182&gt;=40,0,(VLOOKUP($K182,tab!$B$8:$D$13,3))))</f>
        <v>0</v>
      </c>
      <c r="U182" s="131">
        <f>IF(E182="",,IF($K182&gt;=40,0,(VLOOKUP($K182,tab!$B$8:$F$13,5))))</f>
        <v>0</v>
      </c>
      <c r="V182" s="132">
        <f>IF((E182+tab!$B$4)&lt;S182,0,(IF(E182="",,(K182/40*J182*1.08*T182)*U182)))</f>
        <v>0</v>
      </c>
      <c r="W182" s="94"/>
      <c r="X182" s="127">
        <f t="shared" si="9"/>
        <v>0</v>
      </c>
      <c r="Y182" s="86"/>
      <c r="Z182" s="65"/>
    </row>
    <row r="183" spans="2:26" ht="12.75" x14ac:dyDescent="0.2">
      <c r="B183" s="64"/>
      <c r="C183" s="86"/>
      <c r="D183" s="104"/>
      <c r="E183" s="105"/>
      <c r="F183" s="105"/>
      <c r="G183" s="106"/>
      <c r="H183" s="105"/>
      <c r="I183" s="93"/>
      <c r="J183" s="173">
        <f>IF(H183="",0,VLOOKUP(H183,tab!$A$47:$C$85,2,FALSE))*G183</f>
        <v>0</v>
      </c>
      <c r="K183" s="129">
        <f>IF(E183="",,tab!$B$2-F183)</f>
        <v>0</v>
      </c>
      <c r="L183" s="129">
        <f>IF(E183="",,E183+tab!$B$15)</f>
        <v>0</v>
      </c>
      <c r="M183" s="93"/>
      <c r="N183" s="129">
        <f t="shared" si="10"/>
        <v>0</v>
      </c>
      <c r="O183" s="130">
        <f>IF(E183="",,IF($K183&gt;=25,0,(VLOOKUP($K183,tab!$B$8:$C$13,2))))</f>
        <v>0</v>
      </c>
      <c r="P183" s="131">
        <f>IF(E183="",,IF($K183&gt;=25,0,(VLOOKUP($K183,tab!$B$8:$E$13,4))))</f>
        <v>0</v>
      </c>
      <c r="Q183" s="132">
        <f>IF((E183+tab!$B$4)&lt;N183,0,IF(E183="",,(K183/25*(J183*1.08*50%)*O183)*P183))</f>
        <v>0</v>
      </c>
      <c r="R183" s="93"/>
      <c r="S183" s="129">
        <f t="shared" si="11"/>
        <v>0</v>
      </c>
      <c r="T183" s="130">
        <f>IF(E183="",,IF($K183&gt;=40,0,(VLOOKUP($K183,tab!$B$8:$D$13,3))))</f>
        <v>0</v>
      </c>
      <c r="U183" s="131">
        <f>IF(E183="",,IF($K183&gt;=40,0,(VLOOKUP($K183,tab!$B$8:$F$13,5))))</f>
        <v>0</v>
      </c>
      <c r="V183" s="132">
        <f>IF((E183+tab!$B$4)&lt;S183,0,(IF(E183="",,(K183/40*J183*1.08*T183)*U183)))</f>
        <v>0</v>
      </c>
      <c r="W183" s="94"/>
      <c r="X183" s="127">
        <f t="shared" si="9"/>
        <v>0</v>
      </c>
      <c r="Y183" s="86"/>
      <c r="Z183" s="65"/>
    </row>
    <row r="184" spans="2:26" ht="12.75" x14ac:dyDescent="0.2">
      <c r="B184" s="64"/>
      <c r="C184" s="86"/>
      <c r="D184" s="104"/>
      <c r="E184" s="105"/>
      <c r="F184" s="105"/>
      <c r="G184" s="106"/>
      <c r="H184" s="105"/>
      <c r="I184" s="93"/>
      <c r="J184" s="173">
        <f>IF(H184="",0,VLOOKUP(H184,tab!$A$47:$C$85,2,FALSE))*G184</f>
        <v>0</v>
      </c>
      <c r="K184" s="129">
        <f>IF(E184="",,tab!$B$2-F184)</f>
        <v>0</v>
      </c>
      <c r="L184" s="129">
        <f>IF(E184="",,E184+tab!$B$15)</f>
        <v>0</v>
      </c>
      <c r="M184" s="93"/>
      <c r="N184" s="129">
        <f t="shared" si="10"/>
        <v>0</v>
      </c>
      <c r="O184" s="130">
        <f>IF(E184="",,IF($K184&gt;=25,0,(VLOOKUP($K184,tab!$B$8:$C$13,2))))</f>
        <v>0</v>
      </c>
      <c r="P184" s="131">
        <f>IF(E184="",,IF($K184&gt;=25,0,(VLOOKUP($K184,tab!$B$8:$E$13,4))))</f>
        <v>0</v>
      </c>
      <c r="Q184" s="132">
        <f>IF((E184+tab!$B$4)&lt;N184,0,IF(E184="",,(K184/25*(J184*1.08*50%)*O184)*P184))</f>
        <v>0</v>
      </c>
      <c r="R184" s="93"/>
      <c r="S184" s="129">
        <f t="shared" si="11"/>
        <v>0</v>
      </c>
      <c r="T184" s="130">
        <f>IF(E184="",,IF($K184&gt;=40,0,(VLOOKUP($K184,tab!$B$8:$D$13,3))))</f>
        <v>0</v>
      </c>
      <c r="U184" s="131">
        <f>IF(E184="",,IF($K184&gt;=40,0,(VLOOKUP($K184,tab!$B$8:$F$13,5))))</f>
        <v>0</v>
      </c>
      <c r="V184" s="132">
        <f>IF((E184+tab!$B$4)&lt;S184,0,(IF(E184="",,(K184/40*J184*1.08*T184)*U184)))</f>
        <v>0</v>
      </c>
      <c r="W184" s="94"/>
      <c r="X184" s="127">
        <f t="shared" si="9"/>
        <v>0</v>
      </c>
      <c r="Y184" s="86"/>
      <c r="Z184" s="65"/>
    </row>
    <row r="185" spans="2:26" ht="12.75" x14ac:dyDescent="0.2">
      <c r="B185" s="64"/>
      <c r="C185" s="86"/>
      <c r="D185" s="104"/>
      <c r="E185" s="105"/>
      <c r="F185" s="105"/>
      <c r="G185" s="106"/>
      <c r="H185" s="105"/>
      <c r="I185" s="93"/>
      <c r="J185" s="173">
        <f>IF(H185="",0,VLOOKUP(H185,tab!$A$47:$C$85,2,FALSE))*G185</f>
        <v>0</v>
      </c>
      <c r="K185" s="129">
        <f>IF(E185="",,tab!$B$2-F185)</f>
        <v>0</v>
      </c>
      <c r="L185" s="129">
        <f>IF(E185="",,E185+tab!$B$15)</f>
        <v>0</v>
      </c>
      <c r="M185" s="93"/>
      <c r="N185" s="129">
        <f t="shared" si="10"/>
        <v>0</v>
      </c>
      <c r="O185" s="130">
        <f>IF(E185="",,IF($K185&gt;=25,0,(VLOOKUP($K185,tab!$B$8:$C$13,2))))</f>
        <v>0</v>
      </c>
      <c r="P185" s="131">
        <f>IF(E185="",,IF($K185&gt;=25,0,(VLOOKUP($K185,tab!$B$8:$E$13,4))))</f>
        <v>0</v>
      </c>
      <c r="Q185" s="132">
        <f>IF((E185+tab!$B$4)&lt;N185,0,IF(E185="",,(K185/25*(J185*1.08*50%)*O185)*P185))</f>
        <v>0</v>
      </c>
      <c r="R185" s="93"/>
      <c r="S185" s="129">
        <f t="shared" si="11"/>
        <v>0</v>
      </c>
      <c r="T185" s="130">
        <f>IF(E185="",,IF($K185&gt;=40,0,(VLOOKUP($K185,tab!$B$8:$D$13,3))))</f>
        <v>0</v>
      </c>
      <c r="U185" s="131">
        <f>IF(E185="",,IF($K185&gt;=40,0,(VLOOKUP($K185,tab!$B$8:$F$13,5))))</f>
        <v>0</v>
      </c>
      <c r="V185" s="132">
        <f>IF((E185+tab!$B$4)&lt;S185,0,(IF(E185="",,(K185/40*J185*1.08*T185)*U185)))</f>
        <v>0</v>
      </c>
      <c r="W185" s="94"/>
      <c r="X185" s="127">
        <f t="shared" si="9"/>
        <v>0</v>
      </c>
      <c r="Y185" s="86"/>
      <c r="Z185" s="65"/>
    </row>
    <row r="186" spans="2:26" ht="12.75" x14ac:dyDescent="0.2">
      <c r="B186" s="64"/>
      <c r="C186" s="86"/>
      <c r="D186" s="104"/>
      <c r="E186" s="105"/>
      <c r="F186" s="105"/>
      <c r="G186" s="106"/>
      <c r="H186" s="105"/>
      <c r="I186" s="93"/>
      <c r="J186" s="173">
        <f>IF(H186="",0,VLOOKUP(H186,tab!$A$47:$C$85,2,FALSE))*G186</f>
        <v>0</v>
      </c>
      <c r="K186" s="129">
        <f>IF(E186="",,tab!$B$2-F186)</f>
        <v>0</v>
      </c>
      <c r="L186" s="129">
        <f>IF(E186="",,E186+tab!$B$15)</f>
        <v>0</v>
      </c>
      <c r="M186" s="93"/>
      <c r="N186" s="129">
        <f t="shared" si="10"/>
        <v>0</v>
      </c>
      <c r="O186" s="130">
        <f>IF(E186="",,IF($K186&gt;=25,0,(VLOOKUP($K186,tab!$B$8:$C$13,2))))</f>
        <v>0</v>
      </c>
      <c r="P186" s="131">
        <f>IF(E186="",,IF($K186&gt;=25,0,(VLOOKUP($K186,tab!$B$8:$E$13,4))))</f>
        <v>0</v>
      </c>
      <c r="Q186" s="132">
        <f>IF((E186+tab!$B$4)&lt;N186,0,IF(E186="",,(K186/25*(J186*1.08*50%)*O186)*P186))</f>
        <v>0</v>
      </c>
      <c r="R186" s="93"/>
      <c r="S186" s="129">
        <f t="shared" si="11"/>
        <v>0</v>
      </c>
      <c r="T186" s="130">
        <f>IF(E186="",,IF($K186&gt;=40,0,(VLOOKUP($K186,tab!$B$8:$D$13,3))))</f>
        <v>0</v>
      </c>
      <c r="U186" s="131">
        <f>IF(E186="",,IF($K186&gt;=40,0,(VLOOKUP($K186,tab!$B$8:$F$13,5))))</f>
        <v>0</v>
      </c>
      <c r="V186" s="132">
        <f>IF((E186+tab!$B$4)&lt;S186,0,(IF(E186="",,(K186/40*J186*1.08*T186)*U186)))</f>
        <v>0</v>
      </c>
      <c r="W186" s="94"/>
      <c r="X186" s="127">
        <f t="shared" si="9"/>
        <v>0</v>
      </c>
      <c r="Y186" s="86"/>
      <c r="Z186" s="65"/>
    </row>
    <row r="187" spans="2:26" ht="12.75" x14ac:dyDescent="0.2">
      <c r="B187" s="64"/>
      <c r="C187" s="86"/>
      <c r="D187" s="104"/>
      <c r="E187" s="105"/>
      <c r="F187" s="105"/>
      <c r="G187" s="106"/>
      <c r="H187" s="105"/>
      <c r="I187" s="93"/>
      <c r="J187" s="173">
        <f>IF(H187="",0,VLOOKUP(H187,tab!$A$47:$C$85,2,FALSE))*G187</f>
        <v>0</v>
      </c>
      <c r="K187" s="129">
        <f>IF(E187="",,tab!$B$2-F187)</f>
        <v>0</v>
      </c>
      <c r="L187" s="129">
        <f>IF(E187="",,E187+tab!$B$15)</f>
        <v>0</v>
      </c>
      <c r="M187" s="93"/>
      <c r="N187" s="129">
        <f t="shared" si="10"/>
        <v>0</v>
      </c>
      <c r="O187" s="130">
        <f>IF(E187="",,IF($K187&gt;=25,0,(VLOOKUP($K187,tab!$B$8:$C$13,2))))</f>
        <v>0</v>
      </c>
      <c r="P187" s="131">
        <f>IF(E187="",,IF($K187&gt;=25,0,(VLOOKUP($K187,tab!$B$8:$E$13,4))))</f>
        <v>0</v>
      </c>
      <c r="Q187" s="132">
        <f>IF((E187+tab!$B$4)&lt;N187,0,IF(E187="",,(K187/25*(J187*1.08*50%)*O187)*P187))</f>
        <v>0</v>
      </c>
      <c r="R187" s="93"/>
      <c r="S187" s="129">
        <f t="shared" si="11"/>
        <v>0</v>
      </c>
      <c r="T187" s="130">
        <f>IF(E187="",,IF($K187&gt;=40,0,(VLOOKUP($K187,tab!$B$8:$D$13,3))))</f>
        <v>0</v>
      </c>
      <c r="U187" s="131">
        <f>IF(E187="",,IF($K187&gt;=40,0,(VLOOKUP($K187,tab!$B$8:$F$13,5))))</f>
        <v>0</v>
      </c>
      <c r="V187" s="132">
        <f>IF((E187+tab!$B$4)&lt;S187,0,(IF(E187="",,(K187/40*J187*1.08*T187)*U187)))</f>
        <v>0</v>
      </c>
      <c r="W187" s="94"/>
      <c r="X187" s="127">
        <f t="shared" si="9"/>
        <v>0</v>
      </c>
      <c r="Y187" s="86"/>
      <c r="Z187" s="65"/>
    </row>
    <row r="188" spans="2:26" ht="12.75" x14ac:dyDescent="0.2">
      <c r="B188" s="64"/>
      <c r="C188" s="86"/>
      <c r="D188" s="104"/>
      <c r="E188" s="105"/>
      <c r="F188" s="105"/>
      <c r="G188" s="106"/>
      <c r="H188" s="105"/>
      <c r="I188" s="93"/>
      <c r="J188" s="173">
        <f>IF(H188="",0,VLOOKUP(H188,tab!$A$47:$C$85,2,FALSE))*G188</f>
        <v>0</v>
      </c>
      <c r="K188" s="129">
        <f>IF(E188="",,tab!$B$2-F188)</f>
        <v>0</v>
      </c>
      <c r="L188" s="129">
        <f>IF(E188="",,E188+tab!$B$15)</f>
        <v>0</v>
      </c>
      <c r="M188" s="93"/>
      <c r="N188" s="129">
        <f t="shared" si="10"/>
        <v>0</v>
      </c>
      <c r="O188" s="130">
        <f>IF(E188="",,IF($K188&gt;=25,0,(VLOOKUP($K188,tab!$B$8:$C$13,2))))</f>
        <v>0</v>
      </c>
      <c r="P188" s="131">
        <f>IF(E188="",,IF($K188&gt;=25,0,(VLOOKUP($K188,tab!$B$8:$E$13,4))))</f>
        <v>0</v>
      </c>
      <c r="Q188" s="132">
        <f>IF((E188+tab!$B$4)&lt;N188,0,IF(E188="",,(K188/25*(J188*1.08*50%)*O188)*P188))</f>
        <v>0</v>
      </c>
      <c r="R188" s="93"/>
      <c r="S188" s="129">
        <f t="shared" si="11"/>
        <v>0</v>
      </c>
      <c r="T188" s="130">
        <f>IF(E188="",,IF($K188&gt;=40,0,(VLOOKUP($K188,tab!$B$8:$D$13,3))))</f>
        <v>0</v>
      </c>
      <c r="U188" s="131">
        <f>IF(E188="",,IF($K188&gt;=40,0,(VLOOKUP($K188,tab!$B$8:$F$13,5))))</f>
        <v>0</v>
      </c>
      <c r="V188" s="132">
        <f>IF((E188+tab!$B$4)&lt;S188,0,(IF(E188="",,(K188/40*J188*1.08*T188)*U188)))</f>
        <v>0</v>
      </c>
      <c r="W188" s="94"/>
      <c r="X188" s="127">
        <f t="shared" si="9"/>
        <v>0</v>
      </c>
      <c r="Y188" s="86"/>
      <c r="Z188" s="65"/>
    </row>
    <row r="189" spans="2:26" ht="12.75" x14ac:dyDescent="0.2">
      <c r="B189" s="64"/>
      <c r="C189" s="86"/>
      <c r="D189" s="104"/>
      <c r="E189" s="105"/>
      <c r="F189" s="105"/>
      <c r="G189" s="106"/>
      <c r="H189" s="105"/>
      <c r="I189" s="93"/>
      <c r="J189" s="173">
        <f>IF(H189="",0,VLOOKUP(H189,tab!$A$47:$C$85,2,FALSE))*G189</f>
        <v>0</v>
      </c>
      <c r="K189" s="129">
        <f>IF(E189="",,tab!$B$2-F189)</f>
        <v>0</v>
      </c>
      <c r="L189" s="129">
        <f>IF(E189="",,E189+tab!$B$15)</f>
        <v>0</v>
      </c>
      <c r="M189" s="93"/>
      <c r="N189" s="129">
        <f t="shared" si="10"/>
        <v>0</v>
      </c>
      <c r="O189" s="130">
        <f>IF(E189="",,IF($K189&gt;=25,0,(VLOOKUP($K189,tab!$B$8:$C$13,2))))</f>
        <v>0</v>
      </c>
      <c r="P189" s="131">
        <f>IF(E189="",,IF($K189&gt;=25,0,(VLOOKUP($K189,tab!$B$8:$E$13,4))))</f>
        <v>0</v>
      </c>
      <c r="Q189" s="132">
        <f>IF((E189+tab!$B$4)&lt;N189,0,IF(E189="",,(K189/25*(J189*1.08*50%)*O189)*P189))</f>
        <v>0</v>
      </c>
      <c r="R189" s="93"/>
      <c r="S189" s="129">
        <f t="shared" si="11"/>
        <v>0</v>
      </c>
      <c r="T189" s="130">
        <f>IF(E189="",,IF($K189&gt;=40,0,(VLOOKUP($K189,tab!$B$8:$D$13,3))))</f>
        <v>0</v>
      </c>
      <c r="U189" s="131">
        <f>IF(E189="",,IF($K189&gt;=40,0,(VLOOKUP($K189,tab!$B$8:$F$13,5))))</f>
        <v>0</v>
      </c>
      <c r="V189" s="132">
        <f>IF((E189+tab!$B$4)&lt;S189,0,(IF(E189="",,(K189/40*J189*1.08*T189)*U189)))</f>
        <v>0</v>
      </c>
      <c r="W189" s="94"/>
      <c r="X189" s="127">
        <f t="shared" si="9"/>
        <v>0</v>
      </c>
      <c r="Y189" s="86"/>
      <c r="Z189" s="65"/>
    </row>
    <row r="190" spans="2:26" ht="12.75" x14ac:dyDescent="0.2">
      <c r="B190" s="64"/>
      <c r="C190" s="86"/>
      <c r="D190" s="104"/>
      <c r="E190" s="105"/>
      <c r="F190" s="105"/>
      <c r="G190" s="106"/>
      <c r="H190" s="105"/>
      <c r="I190" s="93"/>
      <c r="J190" s="173">
        <f>IF(H190="",0,VLOOKUP(H190,tab!$A$47:$C$85,2,FALSE))*G190</f>
        <v>0</v>
      </c>
      <c r="K190" s="129">
        <f>IF(E190="",,tab!$B$2-F190)</f>
        <v>0</v>
      </c>
      <c r="L190" s="129">
        <f>IF(E190="",,E190+tab!$B$15)</f>
        <v>0</v>
      </c>
      <c r="M190" s="93"/>
      <c r="N190" s="129">
        <f t="shared" si="10"/>
        <v>0</v>
      </c>
      <c r="O190" s="130">
        <f>IF(E190="",,IF($K190&gt;=25,0,(VLOOKUP($K190,tab!$B$8:$C$13,2))))</f>
        <v>0</v>
      </c>
      <c r="P190" s="131">
        <f>IF(E190="",,IF($K190&gt;=25,0,(VLOOKUP($K190,tab!$B$8:$E$13,4))))</f>
        <v>0</v>
      </c>
      <c r="Q190" s="132">
        <f>IF((E190+tab!$B$4)&lt;N190,0,IF(E190="",,(K190/25*(J190*1.08*50%)*O190)*P190))</f>
        <v>0</v>
      </c>
      <c r="R190" s="93"/>
      <c r="S190" s="129">
        <f t="shared" si="11"/>
        <v>0</v>
      </c>
      <c r="T190" s="130">
        <f>IF(E190="",,IF($K190&gt;=40,0,(VLOOKUP($K190,tab!$B$8:$D$13,3))))</f>
        <v>0</v>
      </c>
      <c r="U190" s="131">
        <f>IF(E190="",,IF($K190&gt;=40,0,(VLOOKUP($K190,tab!$B$8:$F$13,5))))</f>
        <v>0</v>
      </c>
      <c r="V190" s="132">
        <f>IF((E190+tab!$B$4)&lt;S190,0,(IF(E190="",,(K190/40*J190*1.08*T190)*U190)))</f>
        <v>0</v>
      </c>
      <c r="W190" s="94"/>
      <c r="X190" s="127">
        <f t="shared" si="9"/>
        <v>0</v>
      </c>
      <c r="Y190" s="86"/>
      <c r="Z190" s="65"/>
    </row>
    <row r="191" spans="2:26" ht="12.75" x14ac:dyDescent="0.2">
      <c r="B191" s="64"/>
      <c r="C191" s="86"/>
      <c r="D191" s="104"/>
      <c r="E191" s="105"/>
      <c r="F191" s="105"/>
      <c r="G191" s="106"/>
      <c r="H191" s="105"/>
      <c r="I191" s="93"/>
      <c r="J191" s="173">
        <f>IF(H191="",0,VLOOKUP(H191,tab!$A$47:$C$85,2,FALSE))*G191</f>
        <v>0</v>
      </c>
      <c r="K191" s="129">
        <f>IF(E191="",,tab!$B$2-F191)</f>
        <v>0</v>
      </c>
      <c r="L191" s="129">
        <f>IF(E191="",,E191+tab!$B$15)</f>
        <v>0</v>
      </c>
      <c r="M191" s="93"/>
      <c r="N191" s="129">
        <f t="shared" si="10"/>
        <v>0</v>
      </c>
      <c r="O191" s="130">
        <f>IF(E191="",,IF($K191&gt;=25,0,(VLOOKUP($K191,tab!$B$8:$C$13,2))))</f>
        <v>0</v>
      </c>
      <c r="P191" s="131">
        <f>IF(E191="",,IF($K191&gt;=25,0,(VLOOKUP($K191,tab!$B$8:$E$13,4))))</f>
        <v>0</v>
      </c>
      <c r="Q191" s="132">
        <f>IF((E191+tab!$B$4)&lt;N191,0,IF(E191="",,(K191/25*(J191*1.08*50%)*O191)*P191))</f>
        <v>0</v>
      </c>
      <c r="R191" s="93"/>
      <c r="S191" s="129">
        <f t="shared" si="11"/>
        <v>0</v>
      </c>
      <c r="T191" s="130">
        <f>IF(E191="",,IF($K191&gt;=40,0,(VLOOKUP($K191,tab!$B$8:$D$13,3))))</f>
        <v>0</v>
      </c>
      <c r="U191" s="131">
        <f>IF(E191="",,IF($K191&gt;=40,0,(VLOOKUP($K191,tab!$B$8:$F$13,5))))</f>
        <v>0</v>
      </c>
      <c r="V191" s="132">
        <f>IF((E191+tab!$B$4)&lt;S191,0,(IF(E191="",,(K191/40*J191*1.08*T191)*U191)))</f>
        <v>0</v>
      </c>
      <c r="W191" s="94"/>
      <c r="X191" s="127">
        <f t="shared" si="9"/>
        <v>0</v>
      </c>
      <c r="Y191" s="86"/>
      <c r="Z191" s="65"/>
    </row>
    <row r="192" spans="2:26" ht="12.75" x14ac:dyDescent="0.2">
      <c r="B192" s="64"/>
      <c r="C192" s="86"/>
      <c r="D192" s="104"/>
      <c r="E192" s="105"/>
      <c r="F192" s="105"/>
      <c r="G192" s="106"/>
      <c r="H192" s="105"/>
      <c r="I192" s="93"/>
      <c r="J192" s="173">
        <f>IF(H192="",0,VLOOKUP(H192,tab!$A$47:$C$85,2,FALSE))*G192</f>
        <v>0</v>
      </c>
      <c r="K192" s="129">
        <f>IF(E192="",,tab!$B$2-F192)</f>
        <v>0</v>
      </c>
      <c r="L192" s="129">
        <f>IF(E192="",,E192+tab!$B$15)</f>
        <v>0</v>
      </c>
      <c r="M192" s="93"/>
      <c r="N192" s="129">
        <f t="shared" si="10"/>
        <v>0</v>
      </c>
      <c r="O192" s="130">
        <f>IF(E192="",,IF($K192&gt;=25,0,(VLOOKUP($K192,tab!$B$8:$C$13,2))))</f>
        <v>0</v>
      </c>
      <c r="P192" s="131">
        <f>IF(E192="",,IF($K192&gt;=25,0,(VLOOKUP($K192,tab!$B$8:$E$13,4))))</f>
        <v>0</v>
      </c>
      <c r="Q192" s="132">
        <f>IF((E192+tab!$B$4)&lt;N192,0,IF(E192="",,(K192/25*(J192*1.08*50%)*O192)*P192))</f>
        <v>0</v>
      </c>
      <c r="R192" s="93"/>
      <c r="S192" s="129">
        <f t="shared" si="11"/>
        <v>0</v>
      </c>
      <c r="T192" s="130">
        <f>IF(E192="",,IF($K192&gt;=40,0,(VLOOKUP($K192,tab!$B$8:$D$13,3))))</f>
        <v>0</v>
      </c>
      <c r="U192" s="131">
        <f>IF(E192="",,IF($K192&gt;=40,0,(VLOOKUP($K192,tab!$B$8:$F$13,5))))</f>
        <v>0</v>
      </c>
      <c r="V192" s="132">
        <f>IF((E192+tab!$B$4)&lt;S192,0,(IF(E192="",,(K192/40*J192*1.08*T192)*U192)))</f>
        <v>0</v>
      </c>
      <c r="W192" s="94"/>
      <c r="X192" s="127">
        <f t="shared" si="9"/>
        <v>0</v>
      </c>
      <c r="Y192" s="86"/>
      <c r="Z192" s="65"/>
    </row>
    <row r="193" spans="2:26" ht="12.75" x14ac:dyDescent="0.2">
      <c r="B193" s="64"/>
      <c r="C193" s="86"/>
      <c r="D193" s="104"/>
      <c r="E193" s="105"/>
      <c r="F193" s="105"/>
      <c r="G193" s="106"/>
      <c r="H193" s="105"/>
      <c r="I193" s="93"/>
      <c r="J193" s="173">
        <f>IF(H193="",0,VLOOKUP(H193,tab!$A$47:$C$85,2,FALSE))*G193</f>
        <v>0</v>
      </c>
      <c r="K193" s="129">
        <f>IF(E193="",,tab!$B$2-F193)</f>
        <v>0</v>
      </c>
      <c r="L193" s="129">
        <f>IF(E193="",,E193+tab!$B$15)</f>
        <v>0</v>
      </c>
      <c r="M193" s="93"/>
      <c r="N193" s="129">
        <f t="shared" si="10"/>
        <v>0</v>
      </c>
      <c r="O193" s="130">
        <f>IF(E193="",,IF($K193&gt;=25,0,(VLOOKUP($K193,tab!$B$8:$C$13,2))))</f>
        <v>0</v>
      </c>
      <c r="P193" s="131">
        <f>IF(E193="",,IF($K193&gt;=25,0,(VLOOKUP($K193,tab!$B$8:$E$13,4))))</f>
        <v>0</v>
      </c>
      <c r="Q193" s="132">
        <f>IF((E193+tab!$B$4)&lt;N193,0,IF(E193="",,(K193/25*(J193*1.08*50%)*O193)*P193))</f>
        <v>0</v>
      </c>
      <c r="R193" s="93"/>
      <c r="S193" s="129">
        <f t="shared" si="11"/>
        <v>0</v>
      </c>
      <c r="T193" s="130">
        <f>IF(E193="",,IF($K193&gt;=40,0,(VLOOKUP($K193,tab!$B$8:$D$13,3))))</f>
        <v>0</v>
      </c>
      <c r="U193" s="131">
        <f>IF(E193="",,IF($K193&gt;=40,0,(VLOOKUP($K193,tab!$B$8:$F$13,5))))</f>
        <v>0</v>
      </c>
      <c r="V193" s="132">
        <f>IF((E193+tab!$B$4)&lt;S193,0,(IF(E193="",,(K193/40*J193*1.08*T193)*U193)))</f>
        <v>0</v>
      </c>
      <c r="W193" s="94"/>
      <c r="X193" s="127">
        <f t="shared" si="9"/>
        <v>0</v>
      </c>
      <c r="Y193" s="86"/>
      <c r="Z193" s="65"/>
    </row>
    <row r="194" spans="2:26" ht="12.75" x14ac:dyDescent="0.2">
      <c r="B194" s="64"/>
      <c r="C194" s="86"/>
      <c r="D194" s="104"/>
      <c r="E194" s="105"/>
      <c r="F194" s="105"/>
      <c r="G194" s="106"/>
      <c r="H194" s="105"/>
      <c r="I194" s="93"/>
      <c r="J194" s="173">
        <f>IF(H194="",0,VLOOKUP(H194,tab!$A$47:$C$85,2,FALSE))*G194</f>
        <v>0</v>
      </c>
      <c r="K194" s="129">
        <f>IF(E194="",,tab!$B$2-F194)</f>
        <v>0</v>
      </c>
      <c r="L194" s="129">
        <f>IF(E194="",,E194+tab!$B$15)</f>
        <v>0</v>
      </c>
      <c r="M194" s="93"/>
      <c r="N194" s="129">
        <f t="shared" si="10"/>
        <v>0</v>
      </c>
      <c r="O194" s="130">
        <f>IF(E194="",,IF($K194&gt;=25,0,(VLOOKUP($K194,tab!$B$8:$C$13,2))))</f>
        <v>0</v>
      </c>
      <c r="P194" s="131">
        <f>IF(E194="",,IF($K194&gt;=25,0,(VLOOKUP($K194,tab!$B$8:$E$13,4))))</f>
        <v>0</v>
      </c>
      <c r="Q194" s="132">
        <f>IF((E194+tab!$B$4)&lt;N194,0,IF(E194="",,(K194/25*(J194*1.08*50%)*O194)*P194))</f>
        <v>0</v>
      </c>
      <c r="R194" s="93"/>
      <c r="S194" s="129">
        <f t="shared" si="11"/>
        <v>0</v>
      </c>
      <c r="T194" s="130">
        <f>IF(E194="",,IF($K194&gt;=40,0,(VLOOKUP($K194,tab!$B$8:$D$13,3))))</f>
        <v>0</v>
      </c>
      <c r="U194" s="131">
        <f>IF(E194="",,IF($K194&gt;=40,0,(VLOOKUP($K194,tab!$B$8:$F$13,5))))</f>
        <v>0</v>
      </c>
      <c r="V194" s="132">
        <f>IF((E194+tab!$B$4)&lt;S194,0,(IF(E194="",,(K194/40*J194*1.08*T194)*U194)))</f>
        <v>0</v>
      </c>
      <c r="W194" s="94"/>
      <c r="X194" s="127">
        <f t="shared" si="9"/>
        <v>0</v>
      </c>
      <c r="Y194" s="86"/>
      <c r="Z194" s="65"/>
    </row>
    <row r="195" spans="2:26" ht="12.75" x14ac:dyDescent="0.2">
      <c r="B195" s="64"/>
      <c r="C195" s="86"/>
      <c r="D195" s="104"/>
      <c r="E195" s="105"/>
      <c r="F195" s="105"/>
      <c r="G195" s="106"/>
      <c r="H195" s="105"/>
      <c r="I195" s="93"/>
      <c r="J195" s="173">
        <f>IF(H195="",0,VLOOKUP(H195,tab!$A$47:$C$85,2,FALSE))*G195</f>
        <v>0</v>
      </c>
      <c r="K195" s="129">
        <f>IF(E195="",,tab!$B$2-F195)</f>
        <v>0</v>
      </c>
      <c r="L195" s="129">
        <f>IF(E195="",,E195+tab!$B$15)</f>
        <v>0</v>
      </c>
      <c r="M195" s="93"/>
      <c r="N195" s="129">
        <f t="shared" si="10"/>
        <v>0</v>
      </c>
      <c r="O195" s="130">
        <f>IF(E195="",,IF($K195&gt;=25,0,(VLOOKUP($K195,tab!$B$8:$C$13,2))))</f>
        <v>0</v>
      </c>
      <c r="P195" s="131">
        <f>IF(E195="",,IF($K195&gt;=25,0,(VLOOKUP($K195,tab!$B$8:$E$13,4))))</f>
        <v>0</v>
      </c>
      <c r="Q195" s="132">
        <f>IF((E195+tab!$B$4)&lt;N195,0,IF(E195="",,(K195/25*(J195*1.08*50%)*O195)*P195))</f>
        <v>0</v>
      </c>
      <c r="R195" s="93"/>
      <c r="S195" s="129">
        <f t="shared" si="11"/>
        <v>0</v>
      </c>
      <c r="T195" s="130">
        <f>IF(E195="",,IF($K195&gt;=40,0,(VLOOKUP($K195,tab!$B$8:$D$13,3))))</f>
        <v>0</v>
      </c>
      <c r="U195" s="131">
        <f>IF(E195="",,IF($K195&gt;=40,0,(VLOOKUP($K195,tab!$B$8:$F$13,5))))</f>
        <v>0</v>
      </c>
      <c r="V195" s="132">
        <f>IF((E195+tab!$B$4)&lt;S195,0,(IF(E195="",,(K195/40*J195*1.08*T195)*U195)))</f>
        <v>0</v>
      </c>
      <c r="W195" s="94"/>
      <c r="X195" s="127">
        <f t="shared" si="9"/>
        <v>0</v>
      </c>
      <c r="Y195" s="86"/>
      <c r="Z195" s="65"/>
    </row>
    <row r="196" spans="2:26" ht="12.75" x14ac:dyDescent="0.2">
      <c r="B196" s="64"/>
      <c r="C196" s="86"/>
      <c r="D196" s="104"/>
      <c r="E196" s="105"/>
      <c r="F196" s="105"/>
      <c r="G196" s="106"/>
      <c r="H196" s="105"/>
      <c r="I196" s="93"/>
      <c r="J196" s="173">
        <f>IF(H196="",0,VLOOKUP(H196,tab!$A$47:$C$85,2,FALSE))*G196</f>
        <v>0</v>
      </c>
      <c r="K196" s="129">
        <f>IF(E196="",,tab!$B$2-F196)</f>
        <v>0</v>
      </c>
      <c r="L196" s="129">
        <f>IF(E196="",,E196+tab!$B$15)</f>
        <v>0</v>
      </c>
      <c r="M196" s="93"/>
      <c r="N196" s="129">
        <f t="shared" si="10"/>
        <v>0</v>
      </c>
      <c r="O196" s="130">
        <f>IF(E196="",,IF($K196&gt;=25,0,(VLOOKUP($K196,tab!$B$8:$C$13,2))))</f>
        <v>0</v>
      </c>
      <c r="P196" s="131">
        <f>IF(E196="",,IF($K196&gt;=25,0,(VLOOKUP($K196,tab!$B$8:$E$13,4))))</f>
        <v>0</v>
      </c>
      <c r="Q196" s="132">
        <f>IF((E196+tab!$B$4)&lt;N196,0,IF(E196="",,(K196/25*(J196*1.08*50%)*O196)*P196))</f>
        <v>0</v>
      </c>
      <c r="R196" s="93"/>
      <c r="S196" s="129">
        <f t="shared" si="11"/>
        <v>0</v>
      </c>
      <c r="T196" s="130">
        <f>IF(E196="",,IF($K196&gt;=40,0,(VLOOKUP($K196,tab!$B$8:$D$13,3))))</f>
        <v>0</v>
      </c>
      <c r="U196" s="131">
        <f>IF(E196="",,IF($K196&gt;=40,0,(VLOOKUP($K196,tab!$B$8:$F$13,5))))</f>
        <v>0</v>
      </c>
      <c r="V196" s="132">
        <f>IF((E196+tab!$B$4)&lt;S196,0,(IF(E196="",,(K196/40*J196*1.08*T196)*U196)))</f>
        <v>0</v>
      </c>
      <c r="W196" s="94"/>
      <c r="X196" s="127">
        <f t="shared" si="9"/>
        <v>0</v>
      </c>
      <c r="Y196" s="86"/>
      <c r="Z196" s="65"/>
    </row>
    <row r="197" spans="2:26" ht="12.75" x14ac:dyDescent="0.2">
      <c r="B197" s="64"/>
      <c r="C197" s="86"/>
      <c r="D197" s="104"/>
      <c r="E197" s="105"/>
      <c r="F197" s="105"/>
      <c r="G197" s="106"/>
      <c r="H197" s="105"/>
      <c r="I197" s="93"/>
      <c r="J197" s="173">
        <f>IF(H197="",0,VLOOKUP(H197,tab!$A$47:$C$85,2,FALSE))*G197</f>
        <v>0</v>
      </c>
      <c r="K197" s="129">
        <f>IF(E197="",,tab!$B$2-F197)</f>
        <v>0</v>
      </c>
      <c r="L197" s="129">
        <f>IF(E197="",,E197+tab!$B$15)</f>
        <v>0</v>
      </c>
      <c r="M197" s="93"/>
      <c r="N197" s="129">
        <f t="shared" si="10"/>
        <v>0</v>
      </c>
      <c r="O197" s="130">
        <f>IF(E197="",,IF($K197&gt;=25,0,(VLOOKUP($K197,tab!$B$8:$C$13,2))))</f>
        <v>0</v>
      </c>
      <c r="P197" s="131">
        <f>IF(E197="",,IF($K197&gt;=25,0,(VLOOKUP($K197,tab!$B$8:$E$13,4))))</f>
        <v>0</v>
      </c>
      <c r="Q197" s="132">
        <f>IF((E197+tab!$B$4)&lt;N197,0,IF(E197="",,(K197/25*(J197*1.08*50%)*O197)*P197))</f>
        <v>0</v>
      </c>
      <c r="R197" s="93"/>
      <c r="S197" s="129">
        <f t="shared" si="11"/>
        <v>0</v>
      </c>
      <c r="T197" s="130">
        <f>IF(E197="",,IF($K197&gt;=40,0,(VLOOKUP($K197,tab!$B$8:$D$13,3))))</f>
        <v>0</v>
      </c>
      <c r="U197" s="131">
        <f>IF(E197="",,IF($K197&gt;=40,0,(VLOOKUP($K197,tab!$B$8:$F$13,5))))</f>
        <v>0</v>
      </c>
      <c r="V197" s="132">
        <f>IF((E197+tab!$B$4)&lt;S197,0,(IF(E197="",,(K197/40*J197*1.08*T197)*U197)))</f>
        <v>0</v>
      </c>
      <c r="W197" s="94"/>
      <c r="X197" s="127">
        <f t="shared" si="9"/>
        <v>0</v>
      </c>
      <c r="Y197" s="86"/>
      <c r="Z197" s="65"/>
    </row>
    <row r="198" spans="2:26" ht="12.75" x14ac:dyDescent="0.2">
      <c r="B198" s="64"/>
      <c r="C198" s="86"/>
      <c r="D198" s="104"/>
      <c r="E198" s="105"/>
      <c r="F198" s="105"/>
      <c r="G198" s="106"/>
      <c r="H198" s="105"/>
      <c r="I198" s="93"/>
      <c r="J198" s="173">
        <f>IF(H198="",0,VLOOKUP(H198,tab!$A$47:$C$85,2,FALSE))*G198</f>
        <v>0</v>
      </c>
      <c r="K198" s="129">
        <f>IF(E198="",,tab!$B$2-F198)</f>
        <v>0</v>
      </c>
      <c r="L198" s="129">
        <f>IF(E198="",,E198+tab!$B$15)</f>
        <v>0</v>
      </c>
      <c r="M198" s="93"/>
      <c r="N198" s="129">
        <f t="shared" si="10"/>
        <v>0</v>
      </c>
      <c r="O198" s="130">
        <f>IF(E198="",,IF($K198&gt;=25,0,(VLOOKUP($K198,tab!$B$8:$C$13,2))))</f>
        <v>0</v>
      </c>
      <c r="P198" s="131">
        <f>IF(E198="",,IF($K198&gt;=25,0,(VLOOKUP($K198,tab!$B$8:$E$13,4))))</f>
        <v>0</v>
      </c>
      <c r="Q198" s="132">
        <f>IF((E198+tab!$B$4)&lt;N198,0,IF(E198="",,(K198/25*(J198*1.08*50%)*O198)*P198))</f>
        <v>0</v>
      </c>
      <c r="R198" s="93"/>
      <c r="S198" s="129">
        <f t="shared" si="11"/>
        <v>0</v>
      </c>
      <c r="T198" s="130">
        <f>IF(E198="",,IF($K198&gt;=40,0,(VLOOKUP($K198,tab!$B$8:$D$13,3))))</f>
        <v>0</v>
      </c>
      <c r="U198" s="131">
        <f>IF(E198="",,IF($K198&gt;=40,0,(VLOOKUP($K198,tab!$B$8:$F$13,5))))</f>
        <v>0</v>
      </c>
      <c r="V198" s="132">
        <f>IF((E198+tab!$B$4)&lt;S198,0,(IF(E198="",,(K198/40*J198*1.08*T198)*U198)))</f>
        <v>0</v>
      </c>
      <c r="W198" s="94"/>
      <c r="X198" s="127">
        <f t="shared" si="9"/>
        <v>0</v>
      </c>
      <c r="Y198" s="86"/>
      <c r="Z198" s="65"/>
    </row>
    <row r="199" spans="2:26" ht="12.75" x14ac:dyDescent="0.2">
      <c r="B199" s="64"/>
      <c r="C199" s="86"/>
      <c r="D199" s="104"/>
      <c r="E199" s="105"/>
      <c r="F199" s="105"/>
      <c r="G199" s="106"/>
      <c r="H199" s="105"/>
      <c r="I199" s="93"/>
      <c r="J199" s="173">
        <f>IF(H199="",0,VLOOKUP(H199,tab!$A$47:$C$85,2,FALSE))*G199</f>
        <v>0</v>
      </c>
      <c r="K199" s="129">
        <f>IF(E199="",,tab!$B$2-F199)</f>
        <v>0</v>
      </c>
      <c r="L199" s="129">
        <f>IF(E199="",,E199+tab!$B$15)</f>
        <v>0</v>
      </c>
      <c r="M199" s="93"/>
      <c r="N199" s="129">
        <f t="shared" si="10"/>
        <v>0</v>
      </c>
      <c r="O199" s="130">
        <f>IF(E199="",,IF($K199&gt;=25,0,(VLOOKUP($K199,tab!$B$8:$C$13,2))))</f>
        <v>0</v>
      </c>
      <c r="P199" s="131">
        <f>IF(E199="",,IF($K199&gt;=25,0,(VLOOKUP($K199,tab!$B$8:$E$13,4))))</f>
        <v>0</v>
      </c>
      <c r="Q199" s="132">
        <f>IF((E199+tab!$B$4)&lt;N199,0,IF(E199="",,(K199/25*(J199*1.08*50%)*O199)*P199))</f>
        <v>0</v>
      </c>
      <c r="R199" s="93"/>
      <c r="S199" s="129">
        <f t="shared" si="11"/>
        <v>0</v>
      </c>
      <c r="T199" s="130">
        <f>IF(E199="",,IF($K199&gt;=40,0,(VLOOKUP($K199,tab!$B$8:$D$13,3))))</f>
        <v>0</v>
      </c>
      <c r="U199" s="131">
        <f>IF(E199="",,IF($K199&gt;=40,0,(VLOOKUP($K199,tab!$B$8:$F$13,5))))</f>
        <v>0</v>
      </c>
      <c r="V199" s="132">
        <f>IF((E199+tab!$B$4)&lt;S199,0,(IF(E199="",,(K199/40*J199*1.08*T199)*U199)))</f>
        <v>0</v>
      </c>
      <c r="W199" s="94"/>
      <c r="X199" s="127">
        <f t="shared" si="9"/>
        <v>0</v>
      </c>
      <c r="Y199" s="86"/>
      <c r="Z199" s="65"/>
    </row>
    <row r="200" spans="2:26" ht="12.75" x14ac:dyDescent="0.2">
      <c r="B200" s="64"/>
      <c r="C200" s="86"/>
      <c r="D200" s="104"/>
      <c r="E200" s="105"/>
      <c r="F200" s="105"/>
      <c r="G200" s="106"/>
      <c r="H200" s="105"/>
      <c r="I200" s="93"/>
      <c r="J200" s="173">
        <f>IF(H200="",0,VLOOKUP(H200,tab!$A$47:$C$85,2,FALSE))*G200</f>
        <v>0</v>
      </c>
      <c r="K200" s="129">
        <f>IF(E200="",,tab!$B$2-F200)</f>
        <v>0</v>
      </c>
      <c r="L200" s="129">
        <f>IF(E200="",,E200+tab!$B$15)</f>
        <v>0</v>
      </c>
      <c r="M200" s="93"/>
      <c r="N200" s="129">
        <f t="shared" si="10"/>
        <v>0</v>
      </c>
      <c r="O200" s="130">
        <f>IF(E200="",,IF($K200&gt;=25,0,(VLOOKUP($K200,tab!$B$8:$C$13,2))))</f>
        <v>0</v>
      </c>
      <c r="P200" s="131">
        <f>IF(E200="",,IF($K200&gt;=25,0,(VLOOKUP($K200,tab!$B$8:$E$13,4))))</f>
        <v>0</v>
      </c>
      <c r="Q200" s="132">
        <f>IF((E200+tab!$B$4)&lt;N200,0,IF(E200="",,(K200/25*(J200*1.08*50%)*O200)*P200))</f>
        <v>0</v>
      </c>
      <c r="R200" s="93"/>
      <c r="S200" s="129">
        <f t="shared" si="11"/>
        <v>0</v>
      </c>
      <c r="T200" s="130">
        <f>IF(E200="",,IF($K200&gt;=40,0,(VLOOKUP($K200,tab!$B$8:$D$13,3))))</f>
        <v>0</v>
      </c>
      <c r="U200" s="131">
        <f>IF(E200="",,IF($K200&gt;=40,0,(VLOOKUP($K200,tab!$B$8:$F$13,5))))</f>
        <v>0</v>
      </c>
      <c r="V200" s="132">
        <f>IF((E200+tab!$B$4)&lt;S200,0,(IF(E200="",,(K200/40*J200*1.08*T200)*U200)))</f>
        <v>0</v>
      </c>
      <c r="W200" s="94"/>
      <c r="X200" s="127">
        <f t="shared" si="9"/>
        <v>0</v>
      </c>
      <c r="Y200" s="86"/>
      <c r="Z200" s="65"/>
    </row>
    <row r="201" spans="2:26" ht="12.75" x14ac:dyDescent="0.2">
      <c r="B201" s="64"/>
      <c r="C201" s="86"/>
      <c r="D201" s="104"/>
      <c r="E201" s="105"/>
      <c r="F201" s="105"/>
      <c r="G201" s="106"/>
      <c r="H201" s="105"/>
      <c r="I201" s="93"/>
      <c r="J201" s="173">
        <f>IF(H201="",0,VLOOKUP(H201,tab!$A$47:$C$85,2,FALSE))*G201</f>
        <v>0</v>
      </c>
      <c r="K201" s="129">
        <f>IF(E201="",,tab!$B$2-F201)</f>
        <v>0</v>
      </c>
      <c r="L201" s="129">
        <f>IF(E201="",,E201+tab!$B$15)</f>
        <v>0</v>
      </c>
      <c r="M201" s="93"/>
      <c r="N201" s="129">
        <f t="shared" si="10"/>
        <v>0</v>
      </c>
      <c r="O201" s="130">
        <f>IF(E201="",,IF($K201&gt;=25,0,(VLOOKUP($K201,tab!$B$8:$C$13,2))))</f>
        <v>0</v>
      </c>
      <c r="P201" s="131">
        <f>IF(E201="",,IF($K201&gt;=25,0,(VLOOKUP($K201,tab!$B$8:$E$13,4))))</f>
        <v>0</v>
      </c>
      <c r="Q201" s="132">
        <f>IF((E201+tab!$B$4)&lt;N201,0,IF(E201="",,(K201/25*(J201*1.08*50%)*O201)*P201))</f>
        <v>0</v>
      </c>
      <c r="R201" s="93"/>
      <c r="S201" s="129">
        <f t="shared" si="11"/>
        <v>0</v>
      </c>
      <c r="T201" s="130">
        <f>IF(E201="",,IF($K201&gt;=40,0,(VLOOKUP($K201,tab!$B$8:$D$13,3))))</f>
        <v>0</v>
      </c>
      <c r="U201" s="131">
        <f>IF(E201="",,IF($K201&gt;=40,0,(VLOOKUP($K201,tab!$B$8:$F$13,5))))</f>
        <v>0</v>
      </c>
      <c r="V201" s="132">
        <f>IF((E201+tab!$B$4)&lt;S201,0,(IF(E201="",,(K201/40*J201*1.08*T201)*U201)))</f>
        <v>0</v>
      </c>
      <c r="W201" s="94"/>
      <c r="X201" s="127">
        <f t="shared" si="9"/>
        <v>0</v>
      </c>
      <c r="Y201" s="86"/>
      <c r="Z201" s="65"/>
    </row>
    <row r="202" spans="2:26" ht="12.75" x14ac:dyDescent="0.2">
      <c r="B202" s="64"/>
      <c r="C202" s="86"/>
      <c r="D202" s="104"/>
      <c r="E202" s="105"/>
      <c r="F202" s="105"/>
      <c r="G202" s="106"/>
      <c r="H202" s="105"/>
      <c r="I202" s="93"/>
      <c r="J202" s="173">
        <f>IF(H202="",0,VLOOKUP(H202,tab!$A$47:$C$85,2,FALSE))*G202</f>
        <v>0</v>
      </c>
      <c r="K202" s="129">
        <f>IF(E202="",,tab!$B$2-F202)</f>
        <v>0</v>
      </c>
      <c r="L202" s="129">
        <f>IF(E202="",,E202+tab!$B$15)</f>
        <v>0</v>
      </c>
      <c r="M202" s="93"/>
      <c r="N202" s="129">
        <f t="shared" si="10"/>
        <v>0</v>
      </c>
      <c r="O202" s="130">
        <f>IF(E202="",,IF($K202&gt;=25,0,(VLOOKUP($K202,tab!$B$8:$C$13,2))))</f>
        <v>0</v>
      </c>
      <c r="P202" s="131">
        <f>IF(E202="",,IF($K202&gt;=25,0,(VLOOKUP($K202,tab!$B$8:$E$13,4))))</f>
        <v>0</v>
      </c>
      <c r="Q202" s="132">
        <f>IF((E202+tab!$B$4)&lt;N202,0,IF(E202="",,(K202/25*(J202*1.08*50%)*O202)*P202))</f>
        <v>0</v>
      </c>
      <c r="R202" s="93"/>
      <c r="S202" s="129">
        <f t="shared" si="11"/>
        <v>0</v>
      </c>
      <c r="T202" s="130">
        <f>IF(E202="",,IF($K202&gt;=40,0,(VLOOKUP($K202,tab!$B$8:$D$13,3))))</f>
        <v>0</v>
      </c>
      <c r="U202" s="131">
        <f>IF(E202="",,IF($K202&gt;=40,0,(VLOOKUP($K202,tab!$B$8:$F$13,5))))</f>
        <v>0</v>
      </c>
      <c r="V202" s="132">
        <f>IF((E202+tab!$B$4)&lt;S202,0,(IF(E202="",,(K202/40*J202*1.08*T202)*U202)))</f>
        <v>0</v>
      </c>
      <c r="W202" s="94"/>
      <c r="X202" s="127">
        <f t="shared" si="9"/>
        <v>0</v>
      </c>
      <c r="Y202" s="86"/>
      <c r="Z202" s="65"/>
    </row>
    <row r="203" spans="2:26" ht="12.75" x14ac:dyDescent="0.2">
      <c r="B203" s="64"/>
      <c r="C203" s="86"/>
      <c r="D203" s="104"/>
      <c r="E203" s="105"/>
      <c r="F203" s="105"/>
      <c r="G203" s="106"/>
      <c r="H203" s="105"/>
      <c r="I203" s="93"/>
      <c r="J203" s="173">
        <f>IF(H203="",0,VLOOKUP(H203,tab!$A$47:$C$85,2,FALSE))*G203</f>
        <v>0</v>
      </c>
      <c r="K203" s="129">
        <f>IF(E203="",,tab!$B$2-F203)</f>
        <v>0</v>
      </c>
      <c r="L203" s="129">
        <f>IF(E203="",,E203+tab!$B$15)</f>
        <v>0</v>
      </c>
      <c r="M203" s="93"/>
      <c r="N203" s="129">
        <f t="shared" si="10"/>
        <v>0</v>
      </c>
      <c r="O203" s="130">
        <f>IF(E203="",,IF($K203&gt;=25,0,(VLOOKUP($K203,tab!$B$8:$C$13,2))))</f>
        <v>0</v>
      </c>
      <c r="P203" s="131">
        <f>IF(E203="",,IF($K203&gt;=25,0,(VLOOKUP($K203,tab!$B$8:$E$13,4))))</f>
        <v>0</v>
      </c>
      <c r="Q203" s="132">
        <f>IF((E203+tab!$B$4)&lt;N203,0,IF(E203="",,(K203/25*(J203*1.08*50%)*O203)*P203))</f>
        <v>0</v>
      </c>
      <c r="R203" s="93"/>
      <c r="S203" s="129">
        <f t="shared" si="11"/>
        <v>0</v>
      </c>
      <c r="T203" s="130">
        <f>IF(E203="",,IF($K203&gt;=40,0,(VLOOKUP($K203,tab!$B$8:$D$13,3))))</f>
        <v>0</v>
      </c>
      <c r="U203" s="131">
        <f>IF(E203="",,IF($K203&gt;=40,0,(VLOOKUP($K203,tab!$B$8:$F$13,5))))</f>
        <v>0</v>
      </c>
      <c r="V203" s="132">
        <f>IF((E203+tab!$B$4)&lt;S203,0,(IF(E203="",,(K203/40*J203*1.08*T203)*U203)))</f>
        <v>0</v>
      </c>
      <c r="W203" s="94"/>
      <c r="X203" s="127">
        <f t="shared" si="9"/>
        <v>0</v>
      </c>
      <c r="Y203" s="86"/>
      <c r="Z203" s="65"/>
    </row>
    <row r="204" spans="2:26" ht="12.75" x14ac:dyDescent="0.2">
      <c r="B204" s="64"/>
      <c r="C204" s="86"/>
      <c r="D204" s="104"/>
      <c r="E204" s="105"/>
      <c r="F204" s="105"/>
      <c r="G204" s="106"/>
      <c r="H204" s="105"/>
      <c r="I204" s="93"/>
      <c r="J204" s="173">
        <f>IF(H204="",0,VLOOKUP(H204,tab!$A$47:$C$85,2,FALSE))*G204</f>
        <v>0</v>
      </c>
      <c r="K204" s="129">
        <f>IF(E204="",,tab!$B$2-F204)</f>
        <v>0</v>
      </c>
      <c r="L204" s="129">
        <f>IF(E204="",,E204+tab!$B$15)</f>
        <v>0</v>
      </c>
      <c r="M204" s="93"/>
      <c r="N204" s="129">
        <f t="shared" si="10"/>
        <v>0</v>
      </c>
      <c r="O204" s="130">
        <f>IF(E204="",,IF($K204&gt;=25,0,(VLOOKUP($K204,tab!$B$8:$C$13,2))))</f>
        <v>0</v>
      </c>
      <c r="P204" s="131">
        <f>IF(E204="",,IF($K204&gt;=25,0,(VLOOKUP($K204,tab!$B$8:$E$13,4))))</f>
        <v>0</v>
      </c>
      <c r="Q204" s="132">
        <f>IF((E204+tab!$B$4)&lt;N204,0,IF(E204="",,(K204/25*(J204*1.08*50%)*O204)*P204))</f>
        <v>0</v>
      </c>
      <c r="R204" s="93"/>
      <c r="S204" s="129">
        <f t="shared" si="11"/>
        <v>0</v>
      </c>
      <c r="T204" s="130">
        <f>IF(E204="",,IF($K204&gt;=40,0,(VLOOKUP($K204,tab!$B$8:$D$13,3))))</f>
        <v>0</v>
      </c>
      <c r="U204" s="131">
        <f>IF(E204="",,IF($K204&gt;=40,0,(VLOOKUP($K204,tab!$B$8:$F$13,5))))</f>
        <v>0</v>
      </c>
      <c r="V204" s="132">
        <f>IF((E204+tab!$B$4)&lt;S204,0,(IF(E204="",,(K204/40*J204*1.08*T204)*U204)))</f>
        <v>0</v>
      </c>
      <c r="W204" s="94"/>
      <c r="X204" s="127">
        <f t="shared" si="9"/>
        <v>0</v>
      </c>
      <c r="Y204" s="86"/>
      <c r="Z204" s="65"/>
    </row>
    <row r="205" spans="2:26" ht="12.75" x14ac:dyDescent="0.2">
      <c r="B205" s="64"/>
      <c r="C205" s="86"/>
      <c r="D205" s="104"/>
      <c r="E205" s="105"/>
      <c r="F205" s="105"/>
      <c r="G205" s="106"/>
      <c r="H205" s="105"/>
      <c r="I205" s="93"/>
      <c r="J205" s="173">
        <f>IF(H205="",0,VLOOKUP(H205,tab!$A$47:$C$85,2,FALSE))*G205</f>
        <v>0</v>
      </c>
      <c r="K205" s="129">
        <f>IF(E205="",,tab!$B$2-F205)</f>
        <v>0</v>
      </c>
      <c r="L205" s="129">
        <f>IF(E205="",,E205+tab!$B$15)</f>
        <v>0</v>
      </c>
      <c r="M205" s="93"/>
      <c r="N205" s="129">
        <f t="shared" si="10"/>
        <v>0</v>
      </c>
      <c r="O205" s="130">
        <f>IF(E205="",,IF($K205&gt;=25,0,(VLOOKUP($K205,tab!$B$8:$C$13,2))))</f>
        <v>0</v>
      </c>
      <c r="P205" s="131">
        <f>IF(E205="",,IF($K205&gt;=25,0,(VLOOKUP($K205,tab!$B$8:$E$13,4))))</f>
        <v>0</v>
      </c>
      <c r="Q205" s="132">
        <f>IF((E205+tab!$B$4)&lt;N205,0,IF(E205="",,(K205/25*(J205*1.08*50%)*O205)*P205))</f>
        <v>0</v>
      </c>
      <c r="R205" s="93"/>
      <c r="S205" s="129">
        <f t="shared" si="11"/>
        <v>0</v>
      </c>
      <c r="T205" s="130">
        <f>IF(E205="",,IF($K205&gt;=40,0,(VLOOKUP($K205,tab!$B$8:$D$13,3))))</f>
        <v>0</v>
      </c>
      <c r="U205" s="131">
        <f>IF(E205="",,IF($K205&gt;=40,0,(VLOOKUP($K205,tab!$B$8:$F$13,5))))</f>
        <v>0</v>
      </c>
      <c r="V205" s="132">
        <f>IF((E205+tab!$B$4)&lt;S205,0,(IF(E205="",,(K205/40*J205*1.08*T205)*U205)))</f>
        <v>0</v>
      </c>
      <c r="W205" s="94"/>
      <c r="X205" s="127">
        <f t="shared" si="9"/>
        <v>0</v>
      </c>
      <c r="Y205" s="86"/>
      <c r="Z205" s="65"/>
    </row>
    <row r="206" spans="2:26" ht="12.75" x14ac:dyDescent="0.2">
      <c r="B206" s="64"/>
      <c r="C206" s="86"/>
      <c r="D206" s="104"/>
      <c r="E206" s="105"/>
      <c r="F206" s="105"/>
      <c r="G206" s="106"/>
      <c r="H206" s="105"/>
      <c r="I206" s="93"/>
      <c r="J206" s="173">
        <f>IF(H206="",0,VLOOKUP(H206,tab!$A$47:$C$85,2,FALSE))*G206</f>
        <v>0</v>
      </c>
      <c r="K206" s="129">
        <f>IF(E206="",,tab!$B$2-F206)</f>
        <v>0</v>
      </c>
      <c r="L206" s="129">
        <f>IF(E206="",,E206+tab!$B$15)</f>
        <v>0</v>
      </c>
      <c r="M206" s="93"/>
      <c r="N206" s="129">
        <f t="shared" si="10"/>
        <v>0</v>
      </c>
      <c r="O206" s="130">
        <f>IF(E206="",,IF($K206&gt;=25,0,(VLOOKUP($K206,tab!$B$8:$C$13,2))))</f>
        <v>0</v>
      </c>
      <c r="P206" s="131">
        <f>IF(E206="",,IF($K206&gt;=25,0,(VLOOKUP($K206,tab!$B$8:$E$13,4))))</f>
        <v>0</v>
      </c>
      <c r="Q206" s="132">
        <f>IF((E206+tab!$B$4)&lt;N206,0,IF(E206="",,(K206/25*(J206*1.08*50%)*O206)*P206))</f>
        <v>0</v>
      </c>
      <c r="R206" s="93"/>
      <c r="S206" s="129">
        <f t="shared" si="11"/>
        <v>0</v>
      </c>
      <c r="T206" s="130">
        <f>IF(E206="",,IF($K206&gt;=40,0,(VLOOKUP($K206,tab!$B$8:$D$13,3))))</f>
        <v>0</v>
      </c>
      <c r="U206" s="131">
        <f>IF(E206="",,IF($K206&gt;=40,0,(VLOOKUP($K206,tab!$B$8:$F$13,5))))</f>
        <v>0</v>
      </c>
      <c r="V206" s="132">
        <f>IF((E206+tab!$B$4)&lt;S206,0,(IF(E206="",,(K206/40*J206*1.08*T206)*U206)))</f>
        <v>0</v>
      </c>
      <c r="W206" s="94"/>
      <c r="X206" s="127">
        <f t="shared" si="9"/>
        <v>0</v>
      </c>
      <c r="Y206" s="86"/>
      <c r="Z206" s="65"/>
    </row>
    <row r="207" spans="2:26" ht="12.75" x14ac:dyDescent="0.2">
      <c r="B207" s="64"/>
      <c r="C207" s="86"/>
      <c r="D207" s="104"/>
      <c r="E207" s="105"/>
      <c r="F207" s="105"/>
      <c r="G207" s="106"/>
      <c r="H207" s="105"/>
      <c r="I207" s="93"/>
      <c r="J207" s="173">
        <f>IF(H207="",0,VLOOKUP(H207,tab!$A$47:$C$85,2,FALSE))*G207</f>
        <v>0</v>
      </c>
      <c r="K207" s="129">
        <f>IF(E207="",,tab!$B$2-F207)</f>
        <v>0</v>
      </c>
      <c r="L207" s="129">
        <f>IF(E207="",,E207+tab!$B$15)</f>
        <v>0</v>
      </c>
      <c r="M207" s="93"/>
      <c r="N207" s="129">
        <f t="shared" si="10"/>
        <v>0</v>
      </c>
      <c r="O207" s="130">
        <f>IF(E207="",,IF($K207&gt;=25,0,(VLOOKUP($K207,tab!$B$8:$C$13,2))))</f>
        <v>0</v>
      </c>
      <c r="P207" s="131">
        <f>IF(E207="",,IF($K207&gt;=25,0,(VLOOKUP($K207,tab!$B$8:$E$13,4))))</f>
        <v>0</v>
      </c>
      <c r="Q207" s="132">
        <f>IF((E207+tab!$B$4)&lt;N207,0,IF(E207="",,(K207/25*(J207*1.08*50%)*O207)*P207))</f>
        <v>0</v>
      </c>
      <c r="R207" s="93"/>
      <c r="S207" s="129">
        <f t="shared" si="11"/>
        <v>0</v>
      </c>
      <c r="T207" s="130">
        <f>IF(E207="",,IF($K207&gt;=40,0,(VLOOKUP($K207,tab!$B$8:$D$13,3))))</f>
        <v>0</v>
      </c>
      <c r="U207" s="131">
        <f>IF(E207="",,IF($K207&gt;=40,0,(VLOOKUP($K207,tab!$B$8:$F$13,5))))</f>
        <v>0</v>
      </c>
      <c r="V207" s="132">
        <f>IF((E207+tab!$B$4)&lt;S207,0,(IF(E207="",,(K207/40*J207*1.08*T207)*U207)))</f>
        <v>0</v>
      </c>
      <c r="W207" s="94"/>
      <c r="X207" s="127">
        <f t="shared" si="9"/>
        <v>0</v>
      </c>
      <c r="Y207" s="86"/>
      <c r="Z207" s="65"/>
    </row>
    <row r="208" spans="2:26" ht="12.75" x14ac:dyDescent="0.2">
      <c r="B208" s="64"/>
      <c r="C208" s="86"/>
      <c r="D208" s="104"/>
      <c r="E208" s="105"/>
      <c r="F208" s="105"/>
      <c r="G208" s="106"/>
      <c r="H208" s="105"/>
      <c r="I208" s="93"/>
      <c r="J208" s="173">
        <f>IF(H208="",0,VLOOKUP(H208,tab!$A$47:$C$85,2,FALSE))*G208</f>
        <v>0</v>
      </c>
      <c r="K208" s="129">
        <f>IF(E208="",,tab!$B$2-F208)</f>
        <v>0</v>
      </c>
      <c r="L208" s="129">
        <f>IF(E208="",,E208+tab!$B$15)</f>
        <v>0</v>
      </c>
      <c r="M208" s="93"/>
      <c r="N208" s="129">
        <f t="shared" si="10"/>
        <v>0</v>
      </c>
      <c r="O208" s="130">
        <f>IF(E208="",,IF($K208&gt;=25,0,(VLOOKUP($K208,tab!$B$8:$C$13,2))))</f>
        <v>0</v>
      </c>
      <c r="P208" s="131">
        <f>IF(E208="",,IF($K208&gt;=25,0,(VLOOKUP($K208,tab!$B$8:$E$13,4))))</f>
        <v>0</v>
      </c>
      <c r="Q208" s="132">
        <f>IF((E208+tab!$B$4)&lt;N208,0,IF(E208="",,(K208/25*(J208*1.08*50%)*O208)*P208))</f>
        <v>0</v>
      </c>
      <c r="R208" s="93"/>
      <c r="S208" s="129">
        <f t="shared" si="11"/>
        <v>0</v>
      </c>
      <c r="T208" s="130">
        <f>IF(E208="",,IF($K208&gt;=40,0,(VLOOKUP($K208,tab!$B$8:$D$13,3))))</f>
        <v>0</v>
      </c>
      <c r="U208" s="131">
        <f>IF(E208="",,IF($K208&gt;=40,0,(VLOOKUP($K208,tab!$B$8:$F$13,5))))</f>
        <v>0</v>
      </c>
      <c r="V208" s="132">
        <f>IF((E208+tab!$B$4)&lt;S208,0,(IF(E208="",,(K208/40*J208*1.08*T208)*U208)))</f>
        <v>0</v>
      </c>
      <c r="W208" s="94"/>
      <c r="X208" s="127">
        <f t="shared" si="9"/>
        <v>0</v>
      </c>
      <c r="Y208" s="86"/>
      <c r="Z208" s="65"/>
    </row>
    <row r="209" spans="2:26" ht="12.75" x14ac:dyDescent="0.2">
      <c r="B209" s="64"/>
      <c r="C209" s="86"/>
      <c r="D209" s="104"/>
      <c r="E209" s="105"/>
      <c r="F209" s="105"/>
      <c r="G209" s="106"/>
      <c r="H209" s="105"/>
      <c r="I209" s="93"/>
      <c r="J209" s="173">
        <f>IF(H209="",0,VLOOKUP(H209,tab!$A$47:$C$85,2,FALSE))*G209</f>
        <v>0</v>
      </c>
      <c r="K209" s="129">
        <f>IF(E209="",,tab!$B$2-F209)</f>
        <v>0</v>
      </c>
      <c r="L209" s="129">
        <f>IF(E209="",,E209+tab!$B$15)</f>
        <v>0</v>
      </c>
      <c r="M209" s="93"/>
      <c r="N209" s="129">
        <f t="shared" si="10"/>
        <v>0</v>
      </c>
      <c r="O209" s="130">
        <f>IF(E209="",,IF($K209&gt;=25,0,(VLOOKUP($K209,tab!$B$8:$C$13,2))))</f>
        <v>0</v>
      </c>
      <c r="P209" s="131">
        <f>IF(E209="",,IF($K209&gt;=25,0,(VLOOKUP($K209,tab!$B$8:$E$13,4))))</f>
        <v>0</v>
      </c>
      <c r="Q209" s="132">
        <f>IF((E209+tab!$B$4)&lt;N209,0,IF(E209="",,(K209/25*(J209*1.08*50%)*O209)*P209))</f>
        <v>0</v>
      </c>
      <c r="R209" s="93"/>
      <c r="S209" s="129">
        <f t="shared" si="11"/>
        <v>0</v>
      </c>
      <c r="T209" s="130">
        <f>IF(E209="",,IF($K209&gt;=40,0,(VLOOKUP($K209,tab!$B$8:$D$13,3))))</f>
        <v>0</v>
      </c>
      <c r="U209" s="131">
        <f>IF(E209="",,IF($K209&gt;=40,0,(VLOOKUP($K209,tab!$B$8:$F$13,5))))</f>
        <v>0</v>
      </c>
      <c r="V209" s="132">
        <f>IF((E209+tab!$B$4)&lt;S209,0,(IF(E209="",,(K209/40*J209*1.08*T209)*U209)))</f>
        <v>0</v>
      </c>
      <c r="W209" s="94"/>
      <c r="X209" s="127">
        <f t="shared" si="9"/>
        <v>0</v>
      </c>
      <c r="Y209" s="86"/>
      <c r="Z209" s="65"/>
    </row>
    <row r="210" spans="2:26" ht="12.75" x14ac:dyDescent="0.2">
      <c r="B210" s="64"/>
      <c r="C210" s="86"/>
      <c r="D210" s="104"/>
      <c r="E210" s="105"/>
      <c r="F210" s="105"/>
      <c r="G210" s="106"/>
      <c r="H210" s="105"/>
      <c r="I210" s="93"/>
      <c r="J210" s="173">
        <f>IF(H210="",0,VLOOKUP(H210,tab!$A$47:$C$85,2,FALSE))*G210</f>
        <v>0</v>
      </c>
      <c r="K210" s="129">
        <f>IF(E210="",,tab!$B$2-F210)</f>
        <v>0</v>
      </c>
      <c r="L210" s="129">
        <f>IF(E210="",,E210+tab!$B$15)</f>
        <v>0</v>
      </c>
      <c r="M210" s="93"/>
      <c r="N210" s="129">
        <f t="shared" si="10"/>
        <v>0</v>
      </c>
      <c r="O210" s="130">
        <f>IF(E210="",,IF($K210&gt;=25,0,(VLOOKUP($K210,tab!$B$8:$C$13,2))))</f>
        <v>0</v>
      </c>
      <c r="P210" s="131">
        <f>IF(E210="",,IF($K210&gt;=25,0,(VLOOKUP($K210,tab!$B$8:$E$13,4))))</f>
        <v>0</v>
      </c>
      <c r="Q210" s="132">
        <f>IF((E210+tab!$B$4)&lt;N210,0,IF(E210="",,(K210/25*(J210*1.08*50%)*O210)*P210))</f>
        <v>0</v>
      </c>
      <c r="R210" s="93"/>
      <c r="S210" s="129">
        <f t="shared" si="11"/>
        <v>0</v>
      </c>
      <c r="T210" s="130">
        <f>IF(E210="",,IF($K210&gt;=40,0,(VLOOKUP($K210,tab!$B$8:$D$13,3))))</f>
        <v>0</v>
      </c>
      <c r="U210" s="131">
        <f>IF(E210="",,IF($K210&gt;=40,0,(VLOOKUP($K210,tab!$B$8:$F$13,5))))</f>
        <v>0</v>
      </c>
      <c r="V210" s="132">
        <f>IF((E210+tab!$B$4)&lt;S210,0,(IF(E210="",,(K210/40*J210*1.08*T210)*U210)))</f>
        <v>0</v>
      </c>
      <c r="W210" s="94"/>
      <c r="X210" s="127">
        <f t="shared" si="9"/>
        <v>0</v>
      </c>
      <c r="Y210" s="86"/>
      <c r="Z210" s="65"/>
    </row>
    <row r="211" spans="2:26" ht="12.75" x14ac:dyDescent="0.2">
      <c r="B211" s="64"/>
      <c r="C211" s="86"/>
      <c r="D211" s="104"/>
      <c r="E211" s="105"/>
      <c r="F211" s="105"/>
      <c r="G211" s="106"/>
      <c r="H211" s="105"/>
      <c r="I211" s="93"/>
      <c r="J211" s="173">
        <f>IF(H211="",0,VLOOKUP(H211,tab!$A$47:$C$85,2,FALSE))*G211</f>
        <v>0</v>
      </c>
      <c r="K211" s="129">
        <f>IF(E211="",,tab!$B$2-F211)</f>
        <v>0</v>
      </c>
      <c r="L211" s="129">
        <f>IF(E211="",,E211+tab!$B$15)</f>
        <v>0</v>
      </c>
      <c r="M211" s="93"/>
      <c r="N211" s="129">
        <f t="shared" si="10"/>
        <v>0</v>
      </c>
      <c r="O211" s="130">
        <f>IF(E211="",,IF($K211&gt;=25,0,(VLOOKUP($K211,tab!$B$8:$C$13,2))))</f>
        <v>0</v>
      </c>
      <c r="P211" s="131">
        <f>IF(E211="",,IF($K211&gt;=25,0,(VLOOKUP($K211,tab!$B$8:$E$13,4))))</f>
        <v>0</v>
      </c>
      <c r="Q211" s="132">
        <f>IF((E211+tab!$B$4)&lt;N211,0,IF(E211="",,(K211/25*(J211*1.08*50%)*O211)*P211))</f>
        <v>0</v>
      </c>
      <c r="R211" s="93"/>
      <c r="S211" s="129">
        <f t="shared" si="11"/>
        <v>0</v>
      </c>
      <c r="T211" s="130">
        <f>IF(E211="",,IF($K211&gt;=40,0,(VLOOKUP($K211,tab!$B$8:$D$13,3))))</f>
        <v>0</v>
      </c>
      <c r="U211" s="131">
        <f>IF(E211="",,IF($K211&gt;=40,0,(VLOOKUP($K211,tab!$B$8:$F$13,5))))</f>
        <v>0</v>
      </c>
      <c r="V211" s="132">
        <f>IF((E211+tab!$B$4)&lt;S211,0,(IF(E211="",,(K211/40*J211*1.08*T211)*U211)))</f>
        <v>0</v>
      </c>
      <c r="W211" s="94"/>
      <c r="X211" s="127">
        <f t="shared" ref="X211:X212" si="12">IF(E211="",,Q211+V211)</f>
        <v>0</v>
      </c>
      <c r="Y211" s="86"/>
      <c r="Z211" s="65"/>
    </row>
    <row r="212" spans="2:26" ht="12.75" x14ac:dyDescent="0.2">
      <c r="B212" s="64"/>
      <c r="C212" s="86"/>
      <c r="D212" s="107"/>
      <c r="E212" s="108"/>
      <c r="F212" s="108"/>
      <c r="G212" s="109"/>
      <c r="H212" s="108"/>
      <c r="I212" s="93"/>
      <c r="J212" s="173">
        <f>IF(H212="",0,VLOOKUP(H212,tab!$A$47:$C$85,2,FALSE))*G212</f>
        <v>0</v>
      </c>
      <c r="K212" s="129">
        <f>IF(E212="",,tab!$B$2-F212)</f>
        <v>0</v>
      </c>
      <c r="L212" s="129">
        <f>IF(E212="",,E212+tab!$B$15)</f>
        <v>0</v>
      </c>
      <c r="M212" s="143"/>
      <c r="N212" s="129">
        <f t="shared" ref="N212" si="13">IF(E212="",,F212+25)</f>
        <v>0</v>
      </c>
      <c r="O212" s="130">
        <f>IF(E212="",,IF($K212&gt;=25,0,(VLOOKUP($K212,tab!$B$8:$C$13,2))))</f>
        <v>0</v>
      </c>
      <c r="P212" s="131">
        <f>IF(E212="",,IF($K212&gt;=25,0,(VLOOKUP($K212,tab!$B$8:$E$13,4))))</f>
        <v>0</v>
      </c>
      <c r="Q212" s="132">
        <f>IF((E212+tab!$B$4)&lt;N212,0,IF(E212="",,(K212/25*(J212*1.08*50%)*O212)*P212))</f>
        <v>0</v>
      </c>
      <c r="R212" s="143"/>
      <c r="S212" s="129">
        <f t="shared" si="11"/>
        <v>0</v>
      </c>
      <c r="T212" s="130">
        <f>IF(E212="",,IF($K212&gt;=40,0,(VLOOKUP($K212,tab!$B$8:$D$13,3))))</f>
        <v>0</v>
      </c>
      <c r="U212" s="131">
        <f>IF(E212="",,IF($K212&gt;=40,0,(VLOOKUP($K212,tab!$B$8:$F$13,5))))</f>
        <v>0</v>
      </c>
      <c r="V212" s="132">
        <f>IF((E212+tab!$B$4)&lt;S212,0,(IF(E212="",,(K212/40*J212*1.08*T212)*U212)))</f>
        <v>0</v>
      </c>
      <c r="W212" s="94"/>
      <c r="X212" s="127">
        <f t="shared" si="12"/>
        <v>0</v>
      </c>
      <c r="Y212" s="86"/>
      <c r="Z212" s="65"/>
    </row>
    <row r="213" spans="2:26" ht="12.75" x14ac:dyDescent="0.2">
      <c r="B213" s="64"/>
      <c r="C213" s="86"/>
      <c r="D213" s="87"/>
      <c r="E213" s="87"/>
      <c r="F213" s="87"/>
      <c r="G213" s="87"/>
      <c r="H213" s="87"/>
      <c r="I213" s="93"/>
      <c r="J213" s="87"/>
      <c r="K213" s="87"/>
      <c r="L213" s="87"/>
      <c r="M213" s="93"/>
      <c r="N213" s="87"/>
      <c r="O213" s="87"/>
      <c r="P213" s="87"/>
      <c r="Q213" s="95"/>
      <c r="R213" s="93"/>
      <c r="S213" s="87"/>
      <c r="T213" s="87"/>
      <c r="U213" s="87"/>
      <c r="V213" s="95"/>
      <c r="W213" s="94"/>
      <c r="X213" s="96"/>
      <c r="Y213" s="86"/>
      <c r="Z213" s="65"/>
    </row>
    <row r="214" spans="2:26" ht="12.75" x14ac:dyDescent="0.2">
      <c r="B214" s="64"/>
      <c r="C214" s="29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1"/>
      <c r="R214" s="30"/>
      <c r="S214" s="30"/>
      <c r="T214" s="30"/>
      <c r="U214" s="30"/>
      <c r="V214" s="31"/>
      <c r="W214" s="30"/>
      <c r="X214" s="32"/>
      <c r="Y214" s="29"/>
      <c r="Z214" s="65"/>
    </row>
    <row r="215" spans="2:26" ht="14.25" x14ac:dyDescent="0.2">
      <c r="B215" s="110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3"/>
      <c r="R215" s="112"/>
      <c r="S215" s="112"/>
      <c r="T215" s="112"/>
      <c r="U215" s="112"/>
      <c r="V215" s="113"/>
      <c r="W215" s="112"/>
      <c r="X215" s="114"/>
      <c r="Y215" s="115" t="s">
        <v>66</v>
      </c>
      <c r="Z215" s="116"/>
    </row>
  </sheetData>
  <sheetProtection algorithmName="SHA-512" hashValue="ssXn5NJKg59L8oouuaC0+WeImG9WDIOSOz9oV/V15cg3jlchYuftO+3XSXmcnKVLdNK8KTH+Ym5HHgsYwJR1jA==" saltValue="dogNVNZu5zZJKQWTGLmmVw==" spinCount="100000" sheet="1" objects="1" scenarios="1"/>
  <mergeCells count="6">
    <mergeCell ref="G9:H9"/>
    <mergeCell ref="G10:H10"/>
    <mergeCell ref="G11:H11"/>
    <mergeCell ref="N15:Q15"/>
    <mergeCell ref="S15:V15"/>
    <mergeCell ref="G12:H12"/>
  </mergeCells>
  <dataValidations count="4">
    <dataValidation type="list" allowBlank="1" showInputMessage="1" showErrorMessage="1" sqref="H18:H211">
      <formula1>$AK$8:$AK$46</formula1>
    </dataValidation>
    <dataValidation type="list" allowBlank="1" showInputMessage="1" showErrorMessage="1" sqref="H212">
      <formula1>$AK$8:$AK$49</formula1>
    </dataValidation>
    <dataValidation type="list" allowBlank="1" showInputMessage="1" showErrorMessage="1" sqref="C8">
      <formula1>"PO,VO"</formula1>
    </dataValidation>
    <dataValidation type="list" allowBlank="1" showInputMessage="1" showErrorMessage="1" sqref="AK8">
      <formula1>$AK$8:$AK$47</formula1>
    </dataValidation>
  </dataValidations>
  <pageMargins left="0.75" right="0.75" top="1" bottom="1" header="0.5" footer="0.5"/>
  <pageSetup paperSize="9" scale="50" orientation="portrait" r:id="rId1"/>
  <headerFooter alignWithMargins="0">
    <oddHeader>&amp;L&amp;"Arial,Vet"&amp;F</oddHeader>
    <oddFooter>&amp;L&amp;"Arial,Vet"PO-Raad, R. Goedhart en B. Keizer&amp;C&amp;"Arial,Vet"&amp;A&amp;R&amp;"Arial,Vet"&amp;D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215"/>
  <sheetViews>
    <sheetView zoomScale="85" zoomScaleNormal="85" workbookViewId="0">
      <pane ySplit="17" topLeftCell="A18" activePane="bottomLeft" state="frozen"/>
      <selection activeCell="J13" sqref="J13"/>
      <selection pane="bottomLeft" activeCell="B2" sqref="B2"/>
    </sheetView>
  </sheetViews>
  <sheetFormatPr defaultColWidth="9.140625" defaultRowHeight="12" customHeight="1" x14ac:dyDescent="0.2"/>
  <cols>
    <col min="1" max="1" width="3.5703125" style="47" customWidth="1"/>
    <col min="2" max="2" width="2.5703125" style="47" customWidth="1"/>
    <col min="3" max="3" width="1.5703125" style="47" customWidth="1"/>
    <col min="4" max="4" width="20.5703125" style="48" customWidth="1"/>
    <col min="5" max="8" width="8.5703125" style="48" customWidth="1"/>
    <col min="9" max="9" width="1.5703125" style="48" customWidth="1"/>
    <col min="10" max="10" width="8.5703125" style="48" customWidth="1"/>
    <col min="11" max="11" width="7.5703125" style="48" customWidth="1"/>
    <col min="12" max="12" width="7.5703125" style="48" hidden="1" customWidth="1"/>
    <col min="13" max="13" width="1.85546875" style="48" customWidth="1"/>
    <col min="14" max="16" width="7.5703125" style="48" customWidth="1"/>
    <col min="17" max="17" width="8.5703125" style="49" customWidth="1"/>
    <col min="18" max="18" width="1.85546875" style="48" customWidth="1"/>
    <col min="19" max="21" width="8.42578125" style="48" customWidth="1"/>
    <col min="22" max="22" width="9" style="49" customWidth="1"/>
    <col min="23" max="23" width="1.85546875" style="48" customWidth="1"/>
    <col min="24" max="24" width="12.85546875" style="50" customWidth="1"/>
    <col min="25" max="25" width="1.5703125" style="47" customWidth="1"/>
    <col min="26" max="26" width="2.5703125" style="47" customWidth="1"/>
    <col min="27" max="16384" width="9.140625" style="47"/>
  </cols>
  <sheetData>
    <row r="1" spans="2:37" ht="12.75" x14ac:dyDescent="0.2"/>
    <row r="2" spans="2:37" ht="12.75" x14ac:dyDescent="0.2">
      <c r="B2" s="58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60"/>
      <c r="S2" s="60"/>
      <c r="T2" s="60"/>
      <c r="U2" s="60"/>
      <c r="V2" s="61"/>
      <c r="W2" s="60"/>
      <c r="X2" s="62"/>
      <c r="Y2" s="59"/>
      <c r="Z2" s="63"/>
    </row>
    <row r="3" spans="2:37" ht="12.75" x14ac:dyDescent="0.2">
      <c r="B3" s="64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0"/>
      <c r="S3" s="30"/>
      <c r="T3" s="30"/>
      <c r="U3" s="30"/>
      <c r="V3" s="31"/>
      <c r="W3" s="30"/>
      <c r="X3" s="32"/>
      <c r="Y3" s="29"/>
      <c r="Z3" s="65"/>
    </row>
    <row r="4" spans="2:37" s="51" customFormat="1" ht="18.75" x14ac:dyDescent="0.3">
      <c r="B4" s="66"/>
      <c r="C4" s="126" t="s">
        <v>22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  <c r="R4" s="34"/>
      <c r="S4" s="34"/>
      <c r="T4" s="34"/>
      <c r="U4" s="34"/>
      <c r="V4" s="35"/>
      <c r="W4" s="34"/>
      <c r="X4" s="36"/>
      <c r="Y4" s="33"/>
      <c r="Z4" s="67"/>
    </row>
    <row r="5" spans="2:37" s="52" customFormat="1" ht="15.75" x14ac:dyDescent="0.25">
      <c r="B5" s="68"/>
      <c r="C5" s="37" t="str">
        <f>"situatie per 31/12/"&amp;tab!C2</f>
        <v>situatie per 31/12/2019</v>
      </c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R5" s="38"/>
      <c r="S5" s="38"/>
      <c r="T5" s="38"/>
      <c r="U5" s="38"/>
      <c r="V5" s="39"/>
      <c r="W5" s="38"/>
      <c r="X5" s="40"/>
      <c r="Y5" s="41"/>
      <c r="Z5" s="69"/>
      <c r="AK5" s="47"/>
    </row>
    <row r="6" spans="2:37" ht="12.75" x14ac:dyDescent="0.2">
      <c r="B6" s="64"/>
      <c r="C6" s="29"/>
      <c r="D6" s="42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0"/>
      <c r="S6" s="30"/>
      <c r="T6" s="30"/>
      <c r="U6" s="30"/>
      <c r="V6" s="31"/>
      <c r="W6" s="30"/>
      <c r="X6" s="32"/>
      <c r="Y6" s="29"/>
      <c r="Z6" s="65"/>
    </row>
    <row r="7" spans="2:37" ht="12.75" x14ac:dyDescent="0.2">
      <c r="B7" s="64"/>
      <c r="C7" s="29"/>
      <c r="D7" s="4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0"/>
      <c r="S7" s="30"/>
      <c r="T7" s="30"/>
      <c r="U7" s="30"/>
      <c r="V7" s="31"/>
      <c r="W7" s="30"/>
      <c r="X7" s="32"/>
      <c r="Y7" s="29"/>
      <c r="Z7" s="65"/>
    </row>
    <row r="8" spans="2:37" ht="12.75" x14ac:dyDescent="0.2">
      <c r="B8" s="64"/>
      <c r="C8" s="100" t="s">
        <v>3</v>
      </c>
      <c r="D8" s="101"/>
      <c r="E8" s="87"/>
      <c r="F8" s="87"/>
      <c r="G8" s="87"/>
      <c r="H8" s="87"/>
      <c r="I8" s="87"/>
      <c r="J8" s="30"/>
      <c r="K8" s="30"/>
      <c r="L8" s="30"/>
      <c r="M8" s="97"/>
      <c r="N8" s="97"/>
      <c r="O8" s="97"/>
      <c r="P8" s="97"/>
      <c r="Q8" s="117"/>
      <c r="R8" s="97"/>
      <c r="S8" s="97"/>
      <c r="T8" s="97"/>
      <c r="U8" s="30"/>
      <c r="V8" s="31"/>
      <c r="W8" s="30"/>
      <c r="X8" s="32"/>
      <c r="Y8" s="29"/>
      <c r="Z8" s="65"/>
      <c r="AI8" s="53"/>
      <c r="AK8" s="81"/>
    </row>
    <row r="9" spans="2:37" ht="12.75" x14ac:dyDescent="0.2">
      <c r="B9" s="64"/>
      <c r="C9" s="86"/>
      <c r="D9" s="92" t="s">
        <v>54</v>
      </c>
      <c r="E9" s="87"/>
      <c r="F9" s="87"/>
      <c r="G9" s="181">
        <f>SUM(X18:X212)</f>
        <v>5016.6681750000007</v>
      </c>
      <c r="H9" s="182"/>
      <c r="I9" s="87"/>
      <c r="J9" s="30"/>
      <c r="K9" s="43"/>
      <c r="L9" s="44"/>
      <c r="M9" s="97"/>
      <c r="N9" s="97"/>
      <c r="O9" s="97"/>
      <c r="P9" s="97"/>
      <c r="Q9" s="117"/>
      <c r="R9" s="97"/>
      <c r="S9" s="97"/>
      <c r="T9" s="97"/>
      <c r="U9" s="30"/>
      <c r="V9" s="31"/>
      <c r="W9" s="30"/>
      <c r="X9" s="32"/>
      <c r="Y9" s="29"/>
      <c r="Z9" s="65"/>
      <c r="AI9" s="53"/>
      <c r="AK9" s="81" t="s">
        <v>23</v>
      </c>
    </row>
    <row r="10" spans="2:37" ht="12.75" x14ac:dyDescent="0.2">
      <c r="B10" s="64"/>
      <c r="C10" s="86"/>
      <c r="D10" s="92" t="s">
        <v>53</v>
      </c>
      <c r="E10" s="87"/>
      <c r="F10" s="87"/>
      <c r="G10" s="183">
        <f>SUM(G18:G212)</f>
        <v>2</v>
      </c>
      <c r="H10" s="184"/>
      <c r="I10" s="87"/>
      <c r="J10" s="30"/>
      <c r="K10" s="30"/>
      <c r="L10" s="30"/>
      <c r="M10" s="97"/>
      <c r="N10" s="97"/>
      <c r="O10" s="97"/>
      <c r="P10" s="97"/>
      <c r="Q10" s="117"/>
      <c r="R10" s="97"/>
      <c r="S10" s="97"/>
      <c r="T10" s="97"/>
      <c r="U10" s="30"/>
      <c r="V10" s="31"/>
      <c r="W10" s="30"/>
      <c r="X10" s="32"/>
      <c r="Y10" s="29"/>
      <c r="Z10" s="65"/>
      <c r="AI10" s="53"/>
      <c r="AK10" s="81" t="s">
        <v>24</v>
      </c>
    </row>
    <row r="11" spans="2:37" s="54" customFormat="1" ht="12.75" x14ac:dyDescent="0.2">
      <c r="B11" s="70"/>
      <c r="C11" s="99"/>
      <c r="D11" s="86" t="s">
        <v>46</v>
      </c>
      <c r="E11" s="87"/>
      <c r="F11" s="87"/>
      <c r="G11" s="185">
        <f>G9/G10</f>
        <v>2508.3340875000004</v>
      </c>
      <c r="H11" s="186"/>
      <c r="I11" s="87"/>
      <c r="J11" s="30"/>
      <c r="K11" s="45"/>
      <c r="L11" s="44"/>
      <c r="M11" s="97"/>
      <c r="N11" s="98"/>
      <c r="O11" s="98"/>
      <c r="P11" s="98"/>
      <c r="Q11" s="118"/>
      <c r="R11" s="97"/>
      <c r="S11" s="98"/>
      <c r="T11" s="98"/>
      <c r="U11" s="44"/>
      <c r="V11" s="46"/>
      <c r="W11" s="44"/>
      <c r="X11" s="32"/>
      <c r="Y11" s="45"/>
      <c r="Z11" s="71"/>
      <c r="AI11" s="53"/>
      <c r="AK11" s="81" t="s">
        <v>25</v>
      </c>
    </row>
    <row r="12" spans="2:37" ht="12.75" x14ac:dyDescent="0.2">
      <c r="B12" s="64"/>
      <c r="C12" s="86"/>
      <c r="D12" s="164" t="s">
        <v>81</v>
      </c>
      <c r="E12" s="165"/>
      <c r="F12" s="165"/>
      <c r="G12" s="189">
        <f>'2019'!G9:H9-'2018'!G9:H9</f>
        <v>-840.89591099999961</v>
      </c>
      <c r="H12" s="190"/>
      <c r="I12" s="87"/>
      <c r="J12" s="30"/>
      <c r="K12" s="30"/>
      <c r="L12" s="30"/>
      <c r="M12" s="97"/>
      <c r="N12" s="97"/>
      <c r="O12" s="97"/>
      <c r="P12" s="97"/>
      <c r="Q12" s="117"/>
      <c r="R12" s="97"/>
      <c r="S12" s="97"/>
      <c r="T12" s="97"/>
      <c r="U12" s="30"/>
      <c r="V12" s="31"/>
      <c r="W12" s="30"/>
      <c r="X12" s="32"/>
      <c r="Y12" s="29"/>
      <c r="Z12" s="65"/>
      <c r="AI12" s="53"/>
      <c r="AK12" s="81" t="s">
        <v>26</v>
      </c>
    </row>
    <row r="13" spans="2:37" ht="12.75" x14ac:dyDescent="0.2">
      <c r="B13" s="64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30"/>
      <c r="S13" s="30"/>
      <c r="T13" s="30"/>
      <c r="U13" s="30"/>
      <c r="V13" s="31"/>
      <c r="W13" s="30"/>
      <c r="X13" s="32"/>
      <c r="Y13" s="29"/>
      <c r="Z13" s="65"/>
      <c r="AI13" s="53"/>
      <c r="AK13" s="81" t="s">
        <v>27</v>
      </c>
    </row>
    <row r="14" spans="2:37" ht="12.75" x14ac:dyDescent="0.2">
      <c r="B14" s="64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87"/>
      <c r="S14" s="87"/>
      <c r="T14" s="87"/>
      <c r="U14" s="87"/>
      <c r="V14" s="88"/>
      <c r="W14" s="87"/>
      <c r="X14" s="89"/>
      <c r="Y14" s="86"/>
      <c r="Z14" s="65"/>
      <c r="AI14" s="53"/>
      <c r="AK14" s="81" t="s">
        <v>28</v>
      </c>
    </row>
    <row r="15" spans="2:37" s="76" customFormat="1" ht="12.75" x14ac:dyDescent="0.2">
      <c r="B15" s="74"/>
      <c r="C15" s="90"/>
      <c r="D15" s="141" t="s">
        <v>43</v>
      </c>
      <c r="E15" s="155" t="s">
        <v>51</v>
      </c>
      <c r="F15" s="155" t="s">
        <v>65</v>
      </c>
      <c r="G15" s="155" t="s">
        <v>49</v>
      </c>
      <c r="H15" s="155" t="s">
        <v>14</v>
      </c>
      <c r="I15" s="155"/>
      <c r="J15" s="155" t="s">
        <v>47</v>
      </c>
      <c r="K15" s="155" t="s">
        <v>13</v>
      </c>
      <c r="L15" s="155" t="s">
        <v>12</v>
      </c>
      <c r="M15" s="155"/>
      <c r="N15" s="187" t="s">
        <v>11</v>
      </c>
      <c r="O15" s="188"/>
      <c r="P15" s="188"/>
      <c r="Q15" s="188"/>
      <c r="R15" s="155"/>
      <c r="S15" s="187" t="s">
        <v>10</v>
      </c>
      <c r="T15" s="188"/>
      <c r="U15" s="188"/>
      <c r="V15" s="188"/>
      <c r="W15" s="155"/>
      <c r="X15" s="138" t="s">
        <v>9</v>
      </c>
      <c r="Y15" s="102"/>
      <c r="Z15" s="75"/>
      <c r="AI15" s="77"/>
      <c r="AK15" s="81" t="s">
        <v>29</v>
      </c>
    </row>
    <row r="16" spans="2:37" s="80" customFormat="1" ht="12.75" x14ac:dyDescent="0.2">
      <c r="B16" s="78"/>
      <c r="C16" s="91"/>
      <c r="D16" s="139"/>
      <c r="E16" s="155" t="s">
        <v>1</v>
      </c>
      <c r="F16" s="155" t="s">
        <v>8</v>
      </c>
      <c r="G16" s="155" t="s">
        <v>50</v>
      </c>
      <c r="H16" s="156"/>
      <c r="I16" s="156"/>
      <c r="J16" s="155" t="s">
        <v>48</v>
      </c>
      <c r="K16" s="155" t="s">
        <v>7</v>
      </c>
      <c r="L16" s="155" t="s">
        <v>63</v>
      </c>
      <c r="M16" s="156"/>
      <c r="N16" s="155" t="s">
        <v>1</v>
      </c>
      <c r="O16" s="155" t="s">
        <v>0</v>
      </c>
      <c r="P16" s="155" t="s">
        <v>52</v>
      </c>
      <c r="Q16" s="138" t="s">
        <v>6</v>
      </c>
      <c r="R16" s="156"/>
      <c r="S16" s="155" t="s">
        <v>1</v>
      </c>
      <c r="T16" s="155" t="s">
        <v>0</v>
      </c>
      <c r="U16" s="155" t="s">
        <v>52</v>
      </c>
      <c r="V16" s="138" t="s">
        <v>6</v>
      </c>
      <c r="W16" s="155"/>
      <c r="X16" s="138" t="s">
        <v>82</v>
      </c>
      <c r="Y16" s="103"/>
      <c r="Z16" s="79"/>
      <c r="AI16" s="77"/>
      <c r="AK16" s="81" t="s">
        <v>30</v>
      </c>
    </row>
    <row r="17" spans="2:37" ht="12.75" x14ac:dyDescent="0.2">
      <c r="B17" s="64"/>
      <c r="C17" s="86"/>
      <c r="D17" s="139"/>
      <c r="E17" s="156"/>
      <c r="F17" s="169" t="s">
        <v>89</v>
      </c>
      <c r="G17" s="156"/>
      <c r="H17" s="140"/>
      <c r="I17" s="140"/>
      <c r="J17" s="156"/>
      <c r="K17" s="156"/>
      <c r="L17" s="156"/>
      <c r="M17" s="140"/>
      <c r="N17" s="156"/>
      <c r="O17" s="156"/>
      <c r="P17" s="156"/>
      <c r="Q17" s="138"/>
      <c r="R17" s="140"/>
      <c r="S17" s="156"/>
      <c r="T17" s="156"/>
      <c r="U17" s="156"/>
      <c r="V17" s="138"/>
      <c r="W17" s="156"/>
      <c r="X17" s="142"/>
      <c r="Y17" s="86"/>
      <c r="Z17" s="65"/>
      <c r="AI17" s="53"/>
      <c r="AK17" s="81" t="s">
        <v>31</v>
      </c>
    </row>
    <row r="18" spans="2:37" ht="12.75" x14ac:dyDescent="0.2">
      <c r="B18" s="64"/>
      <c r="C18" s="86"/>
      <c r="D18" s="104" t="s">
        <v>68</v>
      </c>
      <c r="E18" s="105">
        <v>1970</v>
      </c>
      <c r="F18" s="105">
        <v>1994</v>
      </c>
      <c r="G18" s="106">
        <v>1</v>
      </c>
      <c r="H18" s="105" t="s">
        <v>23</v>
      </c>
      <c r="I18" s="93"/>
      <c r="J18" s="137">
        <f>IF(H18="",0,VLOOKUP(H18,tab!$A$47:$C$85,3,FALSE))*G18</f>
        <v>4176</v>
      </c>
      <c r="K18" s="129">
        <f>IF(E18="",,tab!$C$2-F18)</f>
        <v>25</v>
      </c>
      <c r="L18" s="129">
        <f>IF(E18="",,E18+tab!$B$15)</f>
        <v>2032</v>
      </c>
      <c r="M18" s="93"/>
      <c r="N18" s="129">
        <f>IF(E18="",,F18+25)</f>
        <v>2019</v>
      </c>
      <c r="O18" s="130">
        <f>IF(E18="",,IF($K18&gt;=25,0,(VLOOKUP($K18,tab!$B$8:$C$13,2))))</f>
        <v>0</v>
      </c>
      <c r="P18" s="131">
        <f>IF(E18="",,IF($K18&gt;=25,0,(VLOOKUP($K18,tab!$B$8:$E$13,4))))</f>
        <v>0</v>
      </c>
      <c r="Q18" s="132">
        <f>IF((E18+tab!$C$4)&lt;N18,0,IF(E18="",,(K18/25*(J18*1.08*50%)*O18)*P18))</f>
        <v>0</v>
      </c>
      <c r="R18" s="93"/>
      <c r="S18" s="129">
        <f>IF(E18="",,F18+40)</f>
        <v>2034</v>
      </c>
      <c r="T18" s="130">
        <f>IF(E18="",,IF($K18&gt;=40,0,(VLOOKUP($K18,tab!$B$8:$D$13,3))))</f>
        <v>0.6</v>
      </c>
      <c r="U18" s="131">
        <f>IF(E18="",,IF($K18&gt;=40,0,(VLOOKUP($K18,tab!$B$8:$F$13,5))))</f>
        <v>0.86</v>
      </c>
      <c r="V18" s="132">
        <f>IF((E18+tab!$C$4)&lt;S18,0,(IF(E18="",,(K18/40*J18*1.08*T18)*U18)))</f>
        <v>1454.5008</v>
      </c>
      <c r="W18" s="94"/>
      <c r="X18" s="127">
        <f t="shared" ref="X18:X81" si="0">IF(E18="",,Q18+V18)</f>
        <v>1454.5008</v>
      </c>
      <c r="Y18" s="86"/>
      <c r="Z18" s="65"/>
      <c r="AI18" s="53"/>
      <c r="AK18" s="81" t="s">
        <v>32</v>
      </c>
    </row>
    <row r="19" spans="2:37" ht="12.75" x14ac:dyDescent="0.2">
      <c r="B19" s="64"/>
      <c r="C19" s="86"/>
      <c r="D19" s="104" t="s">
        <v>69</v>
      </c>
      <c r="E19" s="105">
        <v>1960</v>
      </c>
      <c r="F19" s="105">
        <v>1980</v>
      </c>
      <c r="G19" s="106">
        <v>1</v>
      </c>
      <c r="H19" s="105" t="s">
        <v>85</v>
      </c>
      <c r="I19" s="93"/>
      <c r="J19" s="173">
        <f>IF(H19="",0,VLOOKUP(H19,tab!$A$47:$C$85,3,FALSE))*G19</f>
        <v>3875</v>
      </c>
      <c r="K19" s="129">
        <f>IF(E19="",,tab!$C$2-F19)</f>
        <v>39</v>
      </c>
      <c r="L19" s="129">
        <f>IF(E19="",,E19+tab!$B$15)</f>
        <v>2022</v>
      </c>
      <c r="M19" s="93"/>
      <c r="N19" s="129">
        <f>IF(E19="",,F19+25)</f>
        <v>2005</v>
      </c>
      <c r="O19" s="130">
        <f>IF(E19="",,IF($K19&gt;=25,0,(VLOOKUP($K19,tab!$B$8:$C$13,2))))</f>
        <v>0</v>
      </c>
      <c r="P19" s="131">
        <f>IF(E19="",,IF($K19&gt;=25,0,(VLOOKUP($K19,tab!$B$8:$E$13,4))))</f>
        <v>0</v>
      </c>
      <c r="Q19" s="132">
        <f>IF((E19+tab!$C$4)&lt;N19,0,IF(E19="",,(K19/25*(J19*1.08*50%)*O19)*P19))</f>
        <v>0</v>
      </c>
      <c r="R19" s="93"/>
      <c r="S19" s="129">
        <f>IF(E19="",,F19+40)</f>
        <v>2020</v>
      </c>
      <c r="T19" s="130">
        <f>IF(E19="",,IF($K19&gt;=40,0,(VLOOKUP($K19,tab!$B$8:$D$13,3))))</f>
        <v>0.9</v>
      </c>
      <c r="U19" s="131">
        <f>IF(E19="",,IF($K19&gt;=40,0,(VLOOKUP($K19,tab!$B$8:$F$13,5))))</f>
        <v>0.97</v>
      </c>
      <c r="V19" s="132">
        <f>IF((E19+tab!$C$4)&lt;S19,0,(IF(E19="",,(K19/40*J19*1.08*T19)*U19)))</f>
        <v>3562.1673750000004</v>
      </c>
      <c r="W19" s="94"/>
      <c r="X19" s="127">
        <f t="shared" si="0"/>
        <v>3562.1673750000004</v>
      </c>
      <c r="Y19" s="86"/>
      <c r="Z19" s="65"/>
      <c r="AI19" s="53"/>
      <c r="AK19" s="81" t="s">
        <v>33</v>
      </c>
    </row>
    <row r="20" spans="2:37" ht="12.75" x14ac:dyDescent="0.2">
      <c r="B20" s="64"/>
      <c r="C20" s="86"/>
      <c r="D20" s="104"/>
      <c r="E20" s="105"/>
      <c r="F20" s="105"/>
      <c r="G20" s="106"/>
      <c r="H20" s="105"/>
      <c r="I20" s="93"/>
      <c r="J20" s="173">
        <f>IF(H20="",0,VLOOKUP(H20,tab!$A$47:$C$85,3,FALSE))*G20</f>
        <v>0</v>
      </c>
      <c r="K20" s="129">
        <f>IF(E20="",,tab!$C$2-F20)</f>
        <v>0</v>
      </c>
      <c r="L20" s="129">
        <f>IF(E20="",,E20+tab!$B$15)</f>
        <v>0</v>
      </c>
      <c r="M20" s="93"/>
      <c r="N20" s="129">
        <f t="shared" ref="N20:N83" si="1">IF(E20="",,F20+25)</f>
        <v>0</v>
      </c>
      <c r="O20" s="130">
        <f>IF(E20="",,IF($K20&gt;=25,0,(VLOOKUP($K20,tab!$B$8:$C$13,2))))</f>
        <v>0</v>
      </c>
      <c r="P20" s="131">
        <f>IF(E20="",,IF($K20&gt;=25,0,(VLOOKUP($K20,tab!$B$8:$E$13,4))))</f>
        <v>0</v>
      </c>
      <c r="Q20" s="132">
        <f>IF((E20+tab!$C$4)&lt;N20,0,IF(E20="",,(K20/25*(J20*1.08*50%)*O20)*P20))</f>
        <v>0</v>
      </c>
      <c r="R20" s="93"/>
      <c r="S20" s="129">
        <f t="shared" ref="S20:S83" si="2">IF(E20="",,F20+40)</f>
        <v>0</v>
      </c>
      <c r="T20" s="130">
        <f>IF(E20="",,IF($K20&gt;=40,0,(VLOOKUP($K20,tab!$B$8:$D$13,3))))</f>
        <v>0</v>
      </c>
      <c r="U20" s="131">
        <f>IF(E20="",,IF($K20&gt;=40,0,(VLOOKUP($K20,tab!$B$8:$F$13,5))))</f>
        <v>0</v>
      </c>
      <c r="V20" s="132">
        <f>IF((E20+tab!$C$4)&lt;S20,0,(IF(E20="",,(K20/40*J20*1.08*T20)*U20)))</f>
        <v>0</v>
      </c>
      <c r="W20" s="94"/>
      <c r="X20" s="127">
        <f t="shared" si="0"/>
        <v>0</v>
      </c>
      <c r="Y20" s="86"/>
      <c r="Z20" s="65"/>
      <c r="AI20" s="53"/>
      <c r="AK20" s="82" t="s">
        <v>34</v>
      </c>
    </row>
    <row r="21" spans="2:37" ht="12.75" x14ac:dyDescent="0.2">
      <c r="B21" s="64"/>
      <c r="C21" s="86"/>
      <c r="D21" s="104"/>
      <c r="E21" s="105"/>
      <c r="F21" s="105"/>
      <c r="G21" s="106"/>
      <c r="H21" s="105"/>
      <c r="I21" s="93"/>
      <c r="J21" s="173">
        <f>IF(H21="",0,VLOOKUP(H21,tab!$A$47:$C$85,3,FALSE))*G21</f>
        <v>0</v>
      </c>
      <c r="K21" s="129">
        <f>IF(E21="",,tab!$C$2-F21)</f>
        <v>0</v>
      </c>
      <c r="L21" s="129">
        <f>IF(E21="",,E21+tab!$B$15)</f>
        <v>0</v>
      </c>
      <c r="M21" s="93"/>
      <c r="N21" s="129">
        <f t="shared" si="1"/>
        <v>0</v>
      </c>
      <c r="O21" s="130">
        <f>IF(E21="",,IF($K21&gt;=25,0,(VLOOKUP($K21,tab!$B$8:$C$13,2))))</f>
        <v>0</v>
      </c>
      <c r="P21" s="131">
        <f>IF(E21="",,IF($K21&gt;=25,0,(VLOOKUP($K21,tab!$B$8:$E$13,4))))</f>
        <v>0</v>
      </c>
      <c r="Q21" s="132">
        <f>IF((E21+tab!$C$4)&lt;N21,0,IF(E21="",,(K21/25*(J21*1.08*50%)*O21)*P21))</f>
        <v>0</v>
      </c>
      <c r="R21" s="93"/>
      <c r="S21" s="129">
        <f t="shared" si="2"/>
        <v>0</v>
      </c>
      <c r="T21" s="130">
        <f>IF(E21="",,IF($K21&gt;=40,0,(VLOOKUP($K21,tab!$B$8:$D$13,3))))</f>
        <v>0</v>
      </c>
      <c r="U21" s="131">
        <f>IF(E21="",,IF($K21&gt;=40,0,(VLOOKUP($K21,tab!$B$8:$F$13,5))))</f>
        <v>0</v>
      </c>
      <c r="V21" s="132">
        <f>IF((E21+tab!$C$4)&lt;S21,0,(IF(E21="",,(K21/40*J21*1.08*T21)*U21)))</f>
        <v>0</v>
      </c>
      <c r="W21" s="94"/>
      <c r="X21" s="127">
        <f t="shared" si="0"/>
        <v>0</v>
      </c>
      <c r="Y21" s="86"/>
      <c r="Z21" s="65"/>
      <c r="AI21" s="53"/>
      <c r="AK21" s="82" t="s">
        <v>35</v>
      </c>
    </row>
    <row r="22" spans="2:37" ht="12.75" x14ac:dyDescent="0.2">
      <c r="B22" s="64"/>
      <c r="C22" s="86"/>
      <c r="D22" s="104"/>
      <c r="E22" s="105"/>
      <c r="F22" s="105"/>
      <c r="G22" s="106"/>
      <c r="H22" s="105"/>
      <c r="I22" s="93"/>
      <c r="J22" s="173">
        <f>IF(H22="",0,VLOOKUP(H22,tab!$A$47:$C$85,3,FALSE))*G22</f>
        <v>0</v>
      </c>
      <c r="K22" s="129">
        <f>IF(E22="",,tab!$C$2-F22)</f>
        <v>0</v>
      </c>
      <c r="L22" s="129">
        <f>IF(E22="",,E22+tab!$B$15)</f>
        <v>0</v>
      </c>
      <c r="M22" s="93"/>
      <c r="N22" s="129">
        <f t="shared" si="1"/>
        <v>0</v>
      </c>
      <c r="O22" s="130">
        <f>IF(E22="",,IF($K22&gt;=25,0,(VLOOKUP($K22,tab!$B$8:$C$13,2))))</f>
        <v>0</v>
      </c>
      <c r="P22" s="131">
        <f>IF(E22="",,IF($K22&gt;=25,0,(VLOOKUP($K22,tab!$B$8:$E$13,4))))</f>
        <v>0</v>
      </c>
      <c r="Q22" s="132">
        <f>IF((E22+tab!$C$4)&lt;N22,0,IF(E22="",,(K22/25*(J22*1.08*50%)*O22)*P22))</f>
        <v>0</v>
      </c>
      <c r="R22" s="93"/>
      <c r="S22" s="129">
        <f t="shared" si="2"/>
        <v>0</v>
      </c>
      <c r="T22" s="130">
        <f>IF(E22="",,IF($K22&gt;=40,0,(VLOOKUP($K22,tab!$B$8:$D$13,3))))</f>
        <v>0</v>
      </c>
      <c r="U22" s="131">
        <f>IF(E22="",,IF($K22&gt;=40,0,(VLOOKUP($K22,tab!$B$8:$F$13,5))))</f>
        <v>0</v>
      </c>
      <c r="V22" s="132">
        <f>IF((E22+tab!$C$4)&lt;S22,0,(IF(E22="",,(K22/40*J22*1.08*T22)*U22)))</f>
        <v>0</v>
      </c>
      <c r="W22" s="94"/>
      <c r="X22" s="127">
        <f t="shared" si="0"/>
        <v>0</v>
      </c>
      <c r="Y22" s="86"/>
      <c r="Z22" s="65"/>
      <c r="AI22" s="53"/>
      <c r="AK22" s="82" t="s">
        <v>36</v>
      </c>
    </row>
    <row r="23" spans="2:37" ht="12.75" x14ac:dyDescent="0.2">
      <c r="B23" s="64"/>
      <c r="C23" s="86"/>
      <c r="D23" s="104"/>
      <c r="E23" s="105"/>
      <c r="F23" s="105"/>
      <c r="G23" s="106"/>
      <c r="H23" s="105"/>
      <c r="I23" s="93"/>
      <c r="J23" s="173">
        <f>IF(H23="",0,VLOOKUP(H23,tab!$A$47:$C$85,3,FALSE))*G23</f>
        <v>0</v>
      </c>
      <c r="K23" s="129">
        <f>IF(E23="",,tab!$C$2-F23)</f>
        <v>0</v>
      </c>
      <c r="L23" s="129">
        <f>IF(E23="",,E23+tab!$B$15)</f>
        <v>0</v>
      </c>
      <c r="M23" s="93"/>
      <c r="N23" s="129">
        <f t="shared" si="1"/>
        <v>0</v>
      </c>
      <c r="O23" s="130">
        <f>IF(E23="",,IF($K23&gt;=25,0,(VLOOKUP($K23,tab!$B$8:$C$13,2))))</f>
        <v>0</v>
      </c>
      <c r="P23" s="131">
        <f>IF(E23="",,IF($K23&gt;=25,0,(VLOOKUP($K23,tab!$B$8:$E$13,4))))</f>
        <v>0</v>
      </c>
      <c r="Q23" s="132">
        <f>IF((E23+tab!$C$4)&lt;N23,0,IF(E23="",,(K23/25*(J23*1.08*50%)*O23)*P23))</f>
        <v>0</v>
      </c>
      <c r="R23" s="93"/>
      <c r="S23" s="129">
        <f t="shared" si="2"/>
        <v>0</v>
      </c>
      <c r="T23" s="130">
        <f>IF(E23="",,IF($K23&gt;=40,0,(VLOOKUP($K23,tab!$B$8:$D$13,3))))</f>
        <v>0</v>
      </c>
      <c r="U23" s="131">
        <f>IF(E23="",,IF($K23&gt;=40,0,(VLOOKUP($K23,tab!$B$8:$F$13,5))))</f>
        <v>0</v>
      </c>
      <c r="V23" s="132">
        <f>IF((E23+tab!$C$4)&lt;S23,0,(IF(E23="",,(K23/40*J23*1.08*T23)*U23)))</f>
        <v>0</v>
      </c>
      <c r="W23" s="94"/>
      <c r="X23" s="127">
        <f t="shared" si="0"/>
        <v>0</v>
      </c>
      <c r="Y23" s="86"/>
      <c r="Z23" s="65"/>
      <c r="AI23" s="53"/>
      <c r="AK23" s="81" t="s">
        <v>85</v>
      </c>
    </row>
    <row r="24" spans="2:37" ht="12.75" x14ac:dyDescent="0.2">
      <c r="B24" s="64"/>
      <c r="C24" s="86"/>
      <c r="D24" s="104"/>
      <c r="E24" s="105"/>
      <c r="F24" s="105"/>
      <c r="G24" s="106"/>
      <c r="H24" s="105"/>
      <c r="I24" s="93"/>
      <c r="J24" s="173">
        <f>IF(H24="",0,VLOOKUP(H24,tab!$A$47:$C$85,3,FALSE))*G24</f>
        <v>0</v>
      </c>
      <c r="K24" s="129">
        <f>IF(E24="",,tab!$C$2-F24)</f>
        <v>0</v>
      </c>
      <c r="L24" s="129">
        <f>IF(E24="",,E24+tab!$B$15)</f>
        <v>0</v>
      </c>
      <c r="M24" s="93"/>
      <c r="N24" s="129">
        <f t="shared" si="1"/>
        <v>0</v>
      </c>
      <c r="O24" s="130">
        <f>IF(E24="",,IF($K24&gt;=25,0,(VLOOKUP($K24,tab!$B$8:$C$13,2))))</f>
        <v>0</v>
      </c>
      <c r="P24" s="131">
        <f>IF(E24="",,IF($K24&gt;=25,0,(VLOOKUP($K24,tab!$B$8:$E$13,4))))</f>
        <v>0</v>
      </c>
      <c r="Q24" s="132">
        <f>IF((E24+tab!$C$4)&lt;N24,0,IF(E24="",,(K24/25*(J24*1.08*50%)*O24)*P24))</f>
        <v>0</v>
      </c>
      <c r="R24" s="93"/>
      <c r="S24" s="129">
        <f t="shared" si="2"/>
        <v>0</v>
      </c>
      <c r="T24" s="130">
        <f>IF(E24="",,IF($K24&gt;=40,0,(VLOOKUP($K24,tab!$B$8:$D$13,3))))</f>
        <v>0</v>
      </c>
      <c r="U24" s="131">
        <f>IF(E24="",,IF($K24&gt;=40,0,(VLOOKUP($K24,tab!$B$8:$F$13,5))))</f>
        <v>0</v>
      </c>
      <c r="V24" s="132">
        <f>IF((E24+tab!$C$4)&lt;S24,0,(IF(E24="",,(K24/40*J24*1.08*T24)*U24)))</f>
        <v>0</v>
      </c>
      <c r="W24" s="94"/>
      <c r="X24" s="127">
        <f t="shared" si="0"/>
        <v>0</v>
      </c>
      <c r="Y24" s="86"/>
      <c r="Z24" s="65"/>
      <c r="AI24" s="53"/>
      <c r="AK24" s="81" t="s">
        <v>86</v>
      </c>
    </row>
    <row r="25" spans="2:37" ht="12.75" x14ac:dyDescent="0.2">
      <c r="B25" s="64"/>
      <c r="C25" s="86"/>
      <c r="D25" s="104"/>
      <c r="E25" s="105"/>
      <c r="F25" s="105"/>
      <c r="G25" s="106"/>
      <c r="H25" s="105"/>
      <c r="I25" s="93"/>
      <c r="J25" s="173">
        <f>IF(H25="",0,VLOOKUP(H25,tab!$A$47:$C$85,3,FALSE))*G25</f>
        <v>0</v>
      </c>
      <c r="K25" s="129">
        <f>IF(E25="",,tab!$C$2-F25)</f>
        <v>0</v>
      </c>
      <c r="L25" s="129">
        <f>IF(E25="",,E25+tab!$B$15)</f>
        <v>0</v>
      </c>
      <c r="M25" s="93"/>
      <c r="N25" s="129">
        <f t="shared" si="1"/>
        <v>0</v>
      </c>
      <c r="O25" s="130">
        <f>IF(E25="",,IF($K25&gt;=25,0,(VLOOKUP($K25,tab!$B$8:$C$13,2))))</f>
        <v>0</v>
      </c>
      <c r="P25" s="131">
        <f>IF(E25="",,IF($K25&gt;=25,0,(VLOOKUP($K25,tab!$B$8:$E$13,4))))</f>
        <v>0</v>
      </c>
      <c r="Q25" s="132">
        <f>IF((E25+tab!$C$4)&lt;N25,0,IF(E25="",,(K25/25*(J25*1.08*50%)*O25)*P25))</f>
        <v>0</v>
      </c>
      <c r="R25" s="93"/>
      <c r="S25" s="129">
        <f t="shared" si="2"/>
        <v>0</v>
      </c>
      <c r="T25" s="130">
        <f>IF(E25="",,IF($K25&gt;=40,0,(VLOOKUP($K25,tab!$B$8:$D$13,3))))</f>
        <v>0</v>
      </c>
      <c r="U25" s="131">
        <f>IF(E25="",,IF($K25&gt;=40,0,(VLOOKUP($K25,tab!$B$8:$F$13,5))))</f>
        <v>0</v>
      </c>
      <c r="V25" s="132">
        <f>IF((E25+tab!$C$4)&lt;S25,0,(IF(E25="",,(K25/40*J25*1.08*T25)*U25)))</f>
        <v>0</v>
      </c>
      <c r="W25" s="94"/>
      <c r="X25" s="127">
        <f t="shared" si="0"/>
        <v>0</v>
      </c>
      <c r="Y25" s="86"/>
      <c r="Z25" s="65"/>
      <c r="AI25" s="55"/>
      <c r="AK25" s="81" t="s">
        <v>87</v>
      </c>
    </row>
    <row r="26" spans="2:37" ht="12.75" x14ac:dyDescent="0.2">
      <c r="B26" s="64"/>
      <c r="C26" s="86"/>
      <c r="D26" s="104"/>
      <c r="E26" s="105"/>
      <c r="F26" s="105"/>
      <c r="G26" s="106"/>
      <c r="H26" s="105"/>
      <c r="I26" s="93"/>
      <c r="J26" s="173">
        <f>IF(H26="",0,VLOOKUP(H26,tab!$A$47:$C$85,3,FALSE))*G26</f>
        <v>0</v>
      </c>
      <c r="K26" s="129">
        <f>IF(E26="",,tab!$C$2-F26)</f>
        <v>0</v>
      </c>
      <c r="L26" s="129">
        <f>IF(E26="",,E26+tab!$B$15)</f>
        <v>0</v>
      </c>
      <c r="M26" s="93"/>
      <c r="N26" s="129">
        <f t="shared" si="1"/>
        <v>0</v>
      </c>
      <c r="O26" s="130">
        <f>IF(E26="",,IF($K26&gt;=25,0,(VLOOKUP($K26,tab!$B$8:$C$13,2))))</f>
        <v>0</v>
      </c>
      <c r="P26" s="131">
        <f>IF(E26="",,IF($K26&gt;=25,0,(VLOOKUP($K26,tab!$B$8:$E$13,4))))</f>
        <v>0</v>
      </c>
      <c r="Q26" s="132">
        <f>IF((E26+tab!$C$4)&lt;N26,0,IF(E26="",,(K26/25*(J26*1.08*50%)*O26)*P26))</f>
        <v>0</v>
      </c>
      <c r="R26" s="93"/>
      <c r="S26" s="129">
        <f t="shared" si="2"/>
        <v>0</v>
      </c>
      <c r="T26" s="130">
        <f>IF(E26="",,IF($K26&gt;=40,0,(VLOOKUP($K26,tab!$B$8:$D$13,3))))</f>
        <v>0</v>
      </c>
      <c r="U26" s="131">
        <f>IF(E26="",,IF($K26&gt;=40,0,(VLOOKUP($K26,tab!$B$8:$F$13,5))))</f>
        <v>0</v>
      </c>
      <c r="V26" s="132">
        <f>IF((E26+tab!$C$4)&lt;S26,0,(IF(E26="",,(K26/40*J26*1.08*T26)*U26)))</f>
        <v>0</v>
      </c>
      <c r="W26" s="94"/>
      <c r="X26" s="127">
        <f t="shared" si="0"/>
        <v>0</v>
      </c>
      <c r="Y26" s="86"/>
      <c r="Z26" s="65"/>
      <c r="AI26" s="55"/>
      <c r="AK26" s="81" t="s">
        <v>88</v>
      </c>
    </row>
    <row r="27" spans="2:37" ht="12.75" x14ac:dyDescent="0.2">
      <c r="B27" s="64"/>
      <c r="C27" s="86"/>
      <c r="D27" s="104"/>
      <c r="E27" s="105"/>
      <c r="F27" s="105"/>
      <c r="G27" s="106"/>
      <c r="H27" s="105"/>
      <c r="I27" s="93"/>
      <c r="J27" s="173">
        <f>IF(H27="",0,VLOOKUP(H27,tab!$A$47:$C$85,3,FALSE))*G27</f>
        <v>0</v>
      </c>
      <c r="K27" s="129">
        <f>IF(E27="",,tab!$C$2-F27)</f>
        <v>0</v>
      </c>
      <c r="L27" s="129">
        <f>IF(E27="",,E27+tab!$B$15)</f>
        <v>0</v>
      </c>
      <c r="M27" s="93"/>
      <c r="N27" s="129">
        <f t="shared" si="1"/>
        <v>0</v>
      </c>
      <c r="O27" s="130">
        <f>IF(E27="",,IF($K27&gt;=25,0,(VLOOKUP($K27,tab!$B$8:$C$13,2))))</f>
        <v>0</v>
      </c>
      <c r="P27" s="131">
        <f>IF(E27="",,IF($K27&gt;=25,0,(VLOOKUP($K27,tab!$B$8:$E$13,4))))</f>
        <v>0</v>
      </c>
      <c r="Q27" s="132">
        <f>IF((E27+tab!$C$4)&lt;N27,0,IF(E27="",,(K27/25*(J27*1.08*50%)*O27)*P27))</f>
        <v>0</v>
      </c>
      <c r="R27" s="93"/>
      <c r="S27" s="129">
        <f t="shared" si="2"/>
        <v>0</v>
      </c>
      <c r="T27" s="130">
        <f>IF(E27="",,IF($K27&gt;=40,0,(VLOOKUP($K27,tab!$B$8:$D$13,3))))</f>
        <v>0</v>
      </c>
      <c r="U27" s="131">
        <f>IF(E27="",,IF($K27&gt;=40,0,(VLOOKUP($K27,tab!$B$8:$F$13,5))))</f>
        <v>0</v>
      </c>
      <c r="V27" s="132">
        <f>IF((E27+tab!$C$4)&lt;S27,0,(IF(E27="",,(K27/40*J27*1.08*T27)*U27)))</f>
        <v>0</v>
      </c>
      <c r="W27" s="94"/>
      <c r="X27" s="127">
        <f t="shared" si="0"/>
        <v>0</v>
      </c>
      <c r="Y27" s="86"/>
      <c r="Z27" s="65"/>
      <c r="AI27" s="55"/>
      <c r="AK27" s="83" t="s">
        <v>37</v>
      </c>
    </row>
    <row r="28" spans="2:37" ht="12.75" x14ac:dyDescent="0.2">
      <c r="B28" s="64"/>
      <c r="C28" s="86"/>
      <c r="D28" s="104"/>
      <c r="E28" s="105"/>
      <c r="F28" s="105"/>
      <c r="G28" s="106"/>
      <c r="H28" s="105"/>
      <c r="I28" s="93"/>
      <c r="J28" s="173">
        <f>IF(H28="",0,VLOOKUP(H28,tab!$A$47:$C$85,3,FALSE))*G28</f>
        <v>0</v>
      </c>
      <c r="K28" s="129">
        <f>IF(E28="",,tab!$C$2-F28)</f>
        <v>0</v>
      </c>
      <c r="L28" s="129">
        <f>IF(E28="",,E28+tab!$B$15)</f>
        <v>0</v>
      </c>
      <c r="M28" s="93"/>
      <c r="N28" s="129">
        <f t="shared" si="1"/>
        <v>0</v>
      </c>
      <c r="O28" s="130">
        <f>IF(E28="",,IF($K28&gt;=25,0,(VLOOKUP($K28,tab!$B$8:$C$13,2))))</f>
        <v>0</v>
      </c>
      <c r="P28" s="131">
        <f>IF(E28="",,IF($K28&gt;=25,0,(VLOOKUP($K28,tab!$B$8:$E$13,4))))</f>
        <v>0</v>
      </c>
      <c r="Q28" s="132">
        <f>IF((E28+tab!$C$4)&lt;N28,0,IF(E28="",,(K28/25*(J28*1.08*50%)*O28)*P28))</f>
        <v>0</v>
      </c>
      <c r="R28" s="93"/>
      <c r="S28" s="129">
        <f t="shared" si="2"/>
        <v>0</v>
      </c>
      <c r="T28" s="130">
        <f>IF(E28="",,IF($K28&gt;=40,0,(VLOOKUP($K28,tab!$B$8:$D$13,3))))</f>
        <v>0</v>
      </c>
      <c r="U28" s="131">
        <f>IF(E28="",,IF($K28&gt;=40,0,(VLOOKUP($K28,tab!$B$8:$F$13,5))))</f>
        <v>0</v>
      </c>
      <c r="V28" s="132">
        <f>IF((E28+tab!$C$4)&lt;S28,0,(IF(E28="",,(K28/40*J28*1.08*T28)*U28)))</f>
        <v>0</v>
      </c>
      <c r="W28" s="94"/>
      <c r="X28" s="127">
        <f t="shared" si="0"/>
        <v>0</v>
      </c>
      <c r="Y28" s="86"/>
      <c r="Z28" s="65"/>
      <c r="AI28" s="55"/>
      <c r="AK28" s="83" t="s">
        <v>38</v>
      </c>
    </row>
    <row r="29" spans="2:37" ht="12.75" x14ac:dyDescent="0.2">
      <c r="B29" s="64"/>
      <c r="C29" s="86"/>
      <c r="D29" s="104"/>
      <c r="E29" s="105"/>
      <c r="F29" s="105"/>
      <c r="G29" s="106"/>
      <c r="H29" s="105"/>
      <c r="I29" s="93"/>
      <c r="J29" s="173">
        <f>IF(H29="",0,VLOOKUP(H29,tab!$A$47:$C$85,3,FALSE))*G29</f>
        <v>0</v>
      </c>
      <c r="K29" s="129">
        <f>IF(E29="",,tab!$C$2-F29)</f>
        <v>0</v>
      </c>
      <c r="L29" s="129">
        <f>IF(E29="",,E29+tab!$B$15)</f>
        <v>0</v>
      </c>
      <c r="M29" s="93"/>
      <c r="N29" s="129">
        <f t="shared" si="1"/>
        <v>0</v>
      </c>
      <c r="O29" s="130">
        <f>IF(E29="",,IF($K29&gt;=25,0,(VLOOKUP($K29,tab!$B$8:$C$13,2))))</f>
        <v>0</v>
      </c>
      <c r="P29" s="131">
        <f>IF(E29="",,IF($K29&gt;=25,0,(VLOOKUP($K29,tab!$B$8:$E$13,4))))</f>
        <v>0</v>
      </c>
      <c r="Q29" s="132">
        <f>IF((E29+tab!$C$4)&lt;N29,0,IF(E29="",,(K29/25*(J29*1.08*50%)*O29)*P29))</f>
        <v>0</v>
      </c>
      <c r="R29" s="93"/>
      <c r="S29" s="129">
        <f t="shared" si="2"/>
        <v>0</v>
      </c>
      <c r="T29" s="130">
        <f>IF(E29="",,IF($K29&gt;=40,0,(VLOOKUP($K29,tab!$B$8:$D$13,3))))</f>
        <v>0</v>
      </c>
      <c r="U29" s="131">
        <f>IF(E29="",,IF($K29&gt;=40,0,(VLOOKUP($K29,tab!$B$8:$F$13,5))))</f>
        <v>0</v>
      </c>
      <c r="V29" s="132">
        <f>IF((E29+tab!$C$4)&lt;S29,0,(IF(E29="",,(K29/40*J29*1.08*T29)*U29)))</f>
        <v>0</v>
      </c>
      <c r="W29" s="94"/>
      <c r="X29" s="127">
        <f t="shared" si="0"/>
        <v>0</v>
      </c>
      <c r="Y29" s="86"/>
      <c r="Z29" s="65"/>
      <c r="AI29" s="55"/>
      <c r="AK29" s="83" t="s">
        <v>39</v>
      </c>
    </row>
    <row r="30" spans="2:37" ht="12.75" x14ac:dyDescent="0.2">
      <c r="B30" s="64"/>
      <c r="C30" s="86"/>
      <c r="D30" s="104"/>
      <c r="E30" s="105"/>
      <c r="F30" s="105"/>
      <c r="G30" s="106"/>
      <c r="H30" s="105"/>
      <c r="I30" s="93"/>
      <c r="J30" s="173">
        <f>IF(H30="",0,VLOOKUP(H30,tab!$A$47:$C$85,3,FALSE))*G30</f>
        <v>0</v>
      </c>
      <c r="K30" s="129">
        <f>IF(E30="",,tab!$C$2-F30)</f>
        <v>0</v>
      </c>
      <c r="L30" s="129">
        <f>IF(E30="",,E30+tab!$B$15)</f>
        <v>0</v>
      </c>
      <c r="M30" s="93"/>
      <c r="N30" s="129">
        <f t="shared" si="1"/>
        <v>0</v>
      </c>
      <c r="O30" s="130">
        <f>IF(E30="",,IF($K30&gt;=25,0,(VLOOKUP($K30,tab!$B$8:$C$13,2))))</f>
        <v>0</v>
      </c>
      <c r="P30" s="131">
        <f>IF(E30="",,IF($K30&gt;=25,0,(VLOOKUP($K30,tab!$B$8:$E$13,4))))</f>
        <v>0</v>
      </c>
      <c r="Q30" s="132">
        <f>IF((E30+tab!$C$4)&lt;N30,0,IF(E30="",,(K30/25*(J30*1.08*50%)*O30)*P30))</f>
        <v>0</v>
      </c>
      <c r="R30" s="93"/>
      <c r="S30" s="129">
        <f t="shared" si="2"/>
        <v>0</v>
      </c>
      <c r="T30" s="130">
        <f>IF(E30="",,IF($K30&gt;=40,0,(VLOOKUP($K30,tab!$B$8:$D$13,3))))</f>
        <v>0</v>
      </c>
      <c r="U30" s="131">
        <f>IF(E30="",,IF($K30&gt;=40,0,(VLOOKUP($K30,tab!$B$8:$F$13,5))))</f>
        <v>0</v>
      </c>
      <c r="V30" s="132">
        <f>IF((E30+tab!$C$4)&lt;S30,0,(IF(E30="",,(K30/40*J30*1.08*T30)*U30)))</f>
        <v>0</v>
      </c>
      <c r="W30" s="94"/>
      <c r="X30" s="127">
        <f t="shared" si="0"/>
        <v>0</v>
      </c>
      <c r="Y30" s="86"/>
      <c r="Z30" s="65"/>
      <c r="AI30" s="55"/>
      <c r="AK30" s="83" t="s">
        <v>40</v>
      </c>
    </row>
    <row r="31" spans="2:37" ht="12.75" x14ac:dyDescent="0.2">
      <c r="B31" s="64"/>
      <c r="C31" s="86"/>
      <c r="D31" s="104"/>
      <c r="E31" s="105"/>
      <c r="F31" s="105"/>
      <c r="G31" s="106"/>
      <c r="H31" s="105"/>
      <c r="I31" s="93"/>
      <c r="J31" s="173">
        <f>IF(H31="",0,VLOOKUP(H31,tab!$A$47:$C$85,3,FALSE))*G31</f>
        <v>0</v>
      </c>
      <c r="K31" s="129">
        <f>IF(E31="",,tab!$C$2-F31)</f>
        <v>0</v>
      </c>
      <c r="L31" s="129">
        <f>IF(E31="",,E31+tab!$B$15)</f>
        <v>0</v>
      </c>
      <c r="M31" s="93"/>
      <c r="N31" s="129">
        <f t="shared" si="1"/>
        <v>0</v>
      </c>
      <c r="O31" s="130">
        <f>IF(E31="",,IF($K31&gt;=25,0,(VLOOKUP($K31,tab!$B$8:$C$13,2))))</f>
        <v>0</v>
      </c>
      <c r="P31" s="131">
        <f>IF(E31="",,IF($K31&gt;=25,0,(VLOOKUP($K31,tab!$B$8:$E$13,4))))</f>
        <v>0</v>
      </c>
      <c r="Q31" s="132">
        <f>IF((E31+tab!$C$4)&lt;N31,0,IF(E31="",,(K31/25*(J31*1.08*50%)*O31)*P31))</f>
        <v>0</v>
      </c>
      <c r="R31" s="93"/>
      <c r="S31" s="129">
        <f t="shared" si="2"/>
        <v>0</v>
      </c>
      <c r="T31" s="130">
        <f>IF(E31="",,IF($K31&gt;=40,0,(VLOOKUP($K31,tab!$B$8:$D$13,3))))</f>
        <v>0</v>
      </c>
      <c r="U31" s="131">
        <f>IF(E31="",,IF($K31&gt;=40,0,(VLOOKUP($K31,tab!$B$8:$F$13,5))))</f>
        <v>0</v>
      </c>
      <c r="V31" s="132">
        <f>IF((E31+tab!$C$4)&lt;S31,0,(IF(E31="",,(K31/40*J31*1.08*T31)*U31)))</f>
        <v>0</v>
      </c>
      <c r="W31" s="94"/>
      <c r="X31" s="127">
        <f t="shared" si="0"/>
        <v>0</v>
      </c>
      <c r="Y31" s="86"/>
      <c r="Z31" s="65"/>
      <c r="AI31" s="55"/>
      <c r="AK31" s="83" t="s">
        <v>41</v>
      </c>
    </row>
    <row r="32" spans="2:37" ht="12.75" x14ac:dyDescent="0.2">
      <c r="B32" s="64"/>
      <c r="C32" s="86"/>
      <c r="D32" s="104"/>
      <c r="E32" s="105"/>
      <c r="F32" s="105"/>
      <c r="G32" s="106"/>
      <c r="H32" s="105"/>
      <c r="I32" s="93"/>
      <c r="J32" s="173">
        <f>IF(H32="",0,VLOOKUP(H32,tab!$A$47:$C$85,3,FALSE))*G32</f>
        <v>0</v>
      </c>
      <c r="K32" s="129">
        <f>IF(E32="",,tab!$C$2-F32)</f>
        <v>0</v>
      </c>
      <c r="L32" s="129">
        <f>IF(E32="",,E32+tab!$B$15)</f>
        <v>0</v>
      </c>
      <c r="M32" s="93"/>
      <c r="N32" s="129">
        <f t="shared" si="1"/>
        <v>0</v>
      </c>
      <c r="O32" s="130">
        <f>IF(E32="",,IF($K32&gt;=25,0,(VLOOKUP($K32,tab!$B$8:$C$13,2))))</f>
        <v>0</v>
      </c>
      <c r="P32" s="131">
        <f>IF(E32="",,IF($K32&gt;=25,0,(VLOOKUP($K32,tab!$B$8:$E$13,4))))</f>
        <v>0</v>
      </c>
      <c r="Q32" s="132">
        <f>IF((E32+tab!$C$4)&lt;N32,0,IF(E32="",,(K32/25*(J32*1.08*50%)*O32)*P32))</f>
        <v>0</v>
      </c>
      <c r="R32" s="93"/>
      <c r="S32" s="129">
        <f t="shared" si="2"/>
        <v>0</v>
      </c>
      <c r="T32" s="130">
        <f>IF(E32="",,IF($K32&gt;=40,0,(VLOOKUP($K32,tab!$B$8:$D$13,3))))</f>
        <v>0</v>
      </c>
      <c r="U32" s="131">
        <f>IF(E32="",,IF($K32&gt;=40,0,(VLOOKUP($K32,tab!$B$8:$F$13,5))))</f>
        <v>0</v>
      </c>
      <c r="V32" s="132">
        <f>IF((E32+tab!$C$4)&lt;S32,0,(IF(E32="",,(K32/40*J32*1.08*T32)*U32)))</f>
        <v>0</v>
      </c>
      <c r="W32" s="94"/>
      <c r="X32" s="127">
        <f t="shared" si="0"/>
        <v>0</v>
      </c>
      <c r="Y32" s="86"/>
      <c r="Z32" s="65"/>
      <c r="AI32" s="55"/>
      <c r="AK32" s="82">
        <v>1</v>
      </c>
    </row>
    <row r="33" spans="2:37" ht="12.75" x14ac:dyDescent="0.2">
      <c r="B33" s="64"/>
      <c r="C33" s="86"/>
      <c r="D33" s="104"/>
      <c r="E33" s="105"/>
      <c r="F33" s="105"/>
      <c r="G33" s="106"/>
      <c r="H33" s="105"/>
      <c r="I33" s="93"/>
      <c r="J33" s="173">
        <f>IF(H33="",0,VLOOKUP(H33,tab!$A$47:$C$85,3,FALSE))*G33</f>
        <v>0</v>
      </c>
      <c r="K33" s="129">
        <f>IF(E33="",,tab!$C$2-F33)</f>
        <v>0</v>
      </c>
      <c r="L33" s="129">
        <f>IF(E33="",,E33+tab!$B$15)</f>
        <v>0</v>
      </c>
      <c r="M33" s="93"/>
      <c r="N33" s="129">
        <f t="shared" si="1"/>
        <v>0</v>
      </c>
      <c r="O33" s="130">
        <f>IF(E33="",,IF($K33&gt;=25,0,(VLOOKUP($K33,tab!$B$8:$C$13,2))))</f>
        <v>0</v>
      </c>
      <c r="P33" s="131">
        <f>IF(E33="",,IF($K33&gt;=25,0,(VLOOKUP($K33,tab!$B$8:$E$13,4))))</f>
        <v>0</v>
      </c>
      <c r="Q33" s="132">
        <f>IF((E33+tab!$C$4)&lt;N33,0,IF(E33="",,(K33/25*(J33*1.08*50%)*O33)*P33))</f>
        <v>0</v>
      </c>
      <c r="R33" s="93"/>
      <c r="S33" s="129">
        <f t="shared" si="2"/>
        <v>0</v>
      </c>
      <c r="T33" s="130">
        <f>IF(E33="",,IF($K33&gt;=40,0,(VLOOKUP($K33,tab!$B$8:$D$13,3))))</f>
        <v>0</v>
      </c>
      <c r="U33" s="131">
        <f>IF(E33="",,IF($K33&gt;=40,0,(VLOOKUP($K33,tab!$B$8:$F$13,5))))</f>
        <v>0</v>
      </c>
      <c r="V33" s="132">
        <f>IF((E33+tab!$C$4)&lt;S33,0,(IF(E33="",,(K33/40*J33*1.08*T33)*U33)))</f>
        <v>0</v>
      </c>
      <c r="W33" s="94"/>
      <c r="X33" s="127">
        <f t="shared" si="0"/>
        <v>0</v>
      </c>
      <c r="Y33" s="86"/>
      <c r="Z33" s="65"/>
      <c r="AI33" s="55"/>
      <c r="AK33" s="82">
        <v>2</v>
      </c>
    </row>
    <row r="34" spans="2:37" ht="12.75" x14ac:dyDescent="0.2">
      <c r="B34" s="64"/>
      <c r="C34" s="86"/>
      <c r="D34" s="104"/>
      <c r="E34" s="105"/>
      <c r="F34" s="105"/>
      <c r="G34" s="106"/>
      <c r="H34" s="105"/>
      <c r="I34" s="93"/>
      <c r="J34" s="173">
        <f>IF(H34="",0,VLOOKUP(H34,tab!$A$47:$C$85,3,FALSE))*G34</f>
        <v>0</v>
      </c>
      <c r="K34" s="129">
        <f>IF(E34="",,tab!$C$2-F34)</f>
        <v>0</v>
      </c>
      <c r="L34" s="129">
        <f>IF(E34="",,E34+tab!$B$15)</f>
        <v>0</v>
      </c>
      <c r="M34" s="93"/>
      <c r="N34" s="129">
        <f t="shared" si="1"/>
        <v>0</v>
      </c>
      <c r="O34" s="130">
        <f>IF(E34="",,IF($K34&gt;=25,0,(VLOOKUP($K34,tab!$B$8:$C$13,2))))</f>
        <v>0</v>
      </c>
      <c r="P34" s="131">
        <f>IF(E34="",,IF($K34&gt;=25,0,(VLOOKUP($K34,tab!$B$8:$E$13,4))))</f>
        <v>0</v>
      </c>
      <c r="Q34" s="132">
        <f>IF((E34+tab!$C$4)&lt;N34,0,IF(E34="",,(K34/25*(J34*1.08*50%)*O34)*P34))</f>
        <v>0</v>
      </c>
      <c r="R34" s="93"/>
      <c r="S34" s="129">
        <f t="shared" si="2"/>
        <v>0</v>
      </c>
      <c r="T34" s="130">
        <f>IF(E34="",,IF($K34&gt;=40,0,(VLOOKUP($K34,tab!$B$8:$D$13,3))))</f>
        <v>0</v>
      </c>
      <c r="U34" s="131">
        <f>IF(E34="",,IF($K34&gt;=40,0,(VLOOKUP($K34,tab!$B$8:$F$13,5))))</f>
        <v>0</v>
      </c>
      <c r="V34" s="132">
        <f>IF((E34+tab!$C$4)&lt;S34,0,(IF(E34="",,(K34/40*J34*1.08*T34)*U34)))</f>
        <v>0</v>
      </c>
      <c r="W34" s="94"/>
      <c r="X34" s="127">
        <f t="shared" si="0"/>
        <v>0</v>
      </c>
      <c r="Y34" s="86"/>
      <c r="Z34" s="65"/>
      <c r="AI34" s="55"/>
      <c r="AK34" s="82">
        <v>3</v>
      </c>
    </row>
    <row r="35" spans="2:37" ht="12.75" x14ac:dyDescent="0.2">
      <c r="B35" s="64"/>
      <c r="C35" s="86"/>
      <c r="D35" s="104"/>
      <c r="E35" s="105"/>
      <c r="F35" s="105"/>
      <c r="G35" s="106"/>
      <c r="H35" s="105"/>
      <c r="I35" s="93"/>
      <c r="J35" s="173">
        <f>IF(H35="",0,VLOOKUP(H35,tab!$A$47:$C$85,3,FALSE))*G35</f>
        <v>0</v>
      </c>
      <c r="K35" s="129">
        <f>IF(E35="",,tab!$C$2-F35)</f>
        <v>0</v>
      </c>
      <c r="L35" s="129">
        <f>IF(E35="",,E35+tab!$B$15)</f>
        <v>0</v>
      </c>
      <c r="M35" s="93"/>
      <c r="N35" s="129">
        <f t="shared" si="1"/>
        <v>0</v>
      </c>
      <c r="O35" s="130">
        <f>IF(E35="",,IF($K35&gt;=25,0,(VLOOKUP($K35,tab!$B$8:$C$13,2))))</f>
        <v>0</v>
      </c>
      <c r="P35" s="131">
        <f>IF(E35="",,IF($K35&gt;=25,0,(VLOOKUP($K35,tab!$B$8:$E$13,4))))</f>
        <v>0</v>
      </c>
      <c r="Q35" s="132">
        <f>IF((E35+tab!$C$4)&lt;N35,0,IF(E35="",,(K35/25*(J35*1.08*50%)*O35)*P35))</f>
        <v>0</v>
      </c>
      <c r="R35" s="93"/>
      <c r="S35" s="129">
        <f t="shared" si="2"/>
        <v>0</v>
      </c>
      <c r="T35" s="130">
        <f>IF(E35="",,IF($K35&gt;=40,0,(VLOOKUP($K35,tab!$B$8:$D$13,3))))</f>
        <v>0</v>
      </c>
      <c r="U35" s="131">
        <f>IF(E35="",,IF($K35&gt;=40,0,(VLOOKUP($K35,tab!$B$8:$F$13,5))))</f>
        <v>0</v>
      </c>
      <c r="V35" s="132">
        <f>IF((E35+tab!$C$4)&lt;S35,0,(IF(E35="",,(K35/40*J35*1.08*T35)*U35)))</f>
        <v>0</v>
      </c>
      <c r="W35" s="94"/>
      <c r="X35" s="127">
        <f t="shared" si="0"/>
        <v>0</v>
      </c>
      <c r="Y35" s="86"/>
      <c r="Z35" s="65"/>
      <c r="AI35" s="55"/>
      <c r="AK35" s="82">
        <v>4</v>
      </c>
    </row>
    <row r="36" spans="2:37" ht="12.75" x14ac:dyDescent="0.2">
      <c r="B36" s="64"/>
      <c r="C36" s="86"/>
      <c r="D36" s="104"/>
      <c r="E36" s="105"/>
      <c r="F36" s="105"/>
      <c r="G36" s="106"/>
      <c r="H36" s="105"/>
      <c r="I36" s="93"/>
      <c r="J36" s="173">
        <f>IF(H36="",0,VLOOKUP(H36,tab!$A$47:$C$85,3,FALSE))*G36</f>
        <v>0</v>
      </c>
      <c r="K36" s="129">
        <f>IF(E36="",,tab!$C$2-F36)</f>
        <v>0</v>
      </c>
      <c r="L36" s="129">
        <f>IF(E36="",,E36+tab!$B$15)</f>
        <v>0</v>
      </c>
      <c r="M36" s="93"/>
      <c r="N36" s="129">
        <f t="shared" si="1"/>
        <v>0</v>
      </c>
      <c r="O36" s="130">
        <f>IF(E36="",,IF($K36&gt;=25,0,(VLOOKUP($K36,tab!$B$8:$C$13,2))))</f>
        <v>0</v>
      </c>
      <c r="P36" s="131">
        <f>IF(E36="",,IF($K36&gt;=25,0,(VLOOKUP($K36,tab!$B$8:$E$13,4))))</f>
        <v>0</v>
      </c>
      <c r="Q36" s="132">
        <f>IF((E36+tab!$C$4)&lt;N36,0,IF(E36="",,(K36/25*(J36*1.08*50%)*O36)*P36))</f>
        <v>0</v>
      </c>
      <c r="R36" s="93"/>
      <c r="S36" s="129">
        <f t="shared" si="2"/>
        <v>0</v>
      </c>
      <c r="T36" s="130">
        <f>IF(E36="",,IF($K36&gt;=40,0,(VLOOKUP($K36,tab!$B$8:$D$13,3))))</f>
        <v>0</v>
      </c>
      <c r="U36" s="131">
        <f>IF(E36="",,IF($K36&gt;=40,0,(VLOOKUP($K36,tab!$B$8:$F$13,5))))</f>
        <v>0</v>
      </c>
      <c r="V36" s="132">
        <f>IF((E36+tab!$C$4)&lt;S36,0,(IF(E36="",,(K36/40*J36*1.08*T36)*U36)))</f>
        <v>0</v>
      </c>
      <c r="W36" s="94"/>
      <c r="X36" s="127">
        <f t="shared" si="0"/>
        <v>0</v>
      </c>
      <c r="Y36" s="86"/>
      <c r="Z36" s="65"/>
      <c r="AI36" s="55"/>
      <c r="AK36" s="82">
        <v>5</v>
      </c>
    </row>
    <row r="37" spans="2:37" ht="12.75" x14ac:dyDescent="0.2">
      <c r="B37" s="64"/>
      <c r="C37" s="86"/>
      <c r="D37" s="104"/>
      <c r="E37" s="105"/>
      <c r="F37" s="105"/>
      <c r="G37" s="106"/>
      <c r="H37" s="105"/>
      <c r="I37" s="93"/>
      <c r="J37" s="173">
        <f>IF(H37="",0,VLOOKUP(H37,tab!$A$47:$C$85,3,FALSE))*G37</f>
        <v>0</v>
      </c>
      <c r="K37" s="129">
        <f>IF(E37="",,tab!$C$2-F37)</f>
        <v>0</v>
      </c>
      <c r="L37" s="129">
        <f>IF(E37="",,E37+tab!$B$15)</f>
        <v>0</v>
      </c>
      <c r="M37" s="93"/>
      <c r="N37" s="129">
        <f t="shared" si="1"/>
        <v>0</v>
      </c>
      <c r="O37" s="130">
        <f>IF(E37="",,IF($K37&gt;=25,0,(VLOOKUP($K37,tab!$B$8:$C$13,2))))</f>
        <v>0</v>
      </c>
      <c r="P37" s="131">
        <f>IF(E37="",,IF($K37&gt;=25,0,(VLOOKUP($K37,tab!$B$8:$E$13,4))))</f>
        <v>0</v>
      </c>
      <c r="Q37" s="132">
        <f>IF((E37+tab!$C$4)&lt;N37,0,IF(E37="",,(K37/25*(J37*1.08*50%)*O37)*P37))</f>
        <v>0</v>
      </c>
      <c r="R37" s="93"/>
      <c r="S37" s="129">
        <f t="shared" si="2"/>
        <v>0</v>
      </c>
      <c r="T37" s="130">
        <f>IF(E37="",,IF($K37&gt;=40,0,(VLOOKUP($K37,tab!$B$8:$D$13,3))))</f>
        <v>0</v>
      </c>
      <c r="U37" s="131">
        <f>IF(E37="",,IF($K37&gt;=40,0,(VLOOKUP($K37,tab!$B$8:$F$13,5))))</f>
        <v>0</v>
      </c>
      <c r="V37" s="132">
        <f>IF((E37+tab!$C$4)&lt;S37,0,(IF(E37="",,(K37/40*J37*1.08*T37)*U37)))</f>
        <v>0</v>
      </c>
      <c r="W37" s="94"/>
      <c r="X37" s="127">
        <f t="shared" si="0"/>
        <v>0</v>
      </c>
      <c r="Y37" s="86"/>
      <c r="Z37" s="65"/>
      <c r="AI37" s="55"/>
      <c r="AK37" s="82">
        <v>6</v>
      </c>
    </row>
    <row r="38" spans="2:37" ht="12.75" x14ac:dyDescent="0.2">
      <c r="B38" s="64"/>
      <c r="C38" s="86"/>
      <c r="D38" s="104"/>
      <c r="E38" s="105"/>
      <c r="F38" s="105"/>
      <c r="G38" s="106"/>
      <c r="H38" s="105"/>
      <c r="I38" s="93"/>
      <c r="J38" s="173">
        <f>IF(H38="",0,VLOOKUP(H38,tab!$A$47:$C$85,3,FALSE))*G38</f>
        <v>0</v>
      </c>
      <c r="K38" s="129">
        <f>IF(E38="",,tab!$C$2-F38)</f>
        <v>0</v>
      </c>
      <c r="L38" s="129">
        <f>IF(E38="",,E38+tab!$B$15)</f>
        <v>0</v>
      </c>
      <c r="M38" s="93"/>
      <c r="N38" s="129">
        <f t="shared" si="1"/>
        <v>0</v>
      </c>
      <c r="O38" s="130">
        <f>IF(E38="",,IF($K38&gt;=25,0,(VLOOKUP($K38,tab!$B$8:$C$13,2))))</f>
        <v>0</v>
      </c>
      <c r="P38" s="131">
        <f>IF(E38="",,IF($K38&gt;=25,0,(VLOOKUP($K38,tab!$B$8:$E$13,4))))</f>
        <v>0</v>
      </c>
      <c r="Q38" s="132">
        <f>IF((E38+tab!$C$4)&lt;N38,0,IF(E38="",,(K38/25*(J38*1.08*50%)*O38)*P38))</f>
        <v>0</v>
      </c>
      <c r="R38" s="93"/>
      <c r="S38" s="129">
        <f t="shared" si="2"/>
        <v>0</v>
      </c>
      <c r="T38" s="130">
        <f>IF(E38="",,IF($K38&gt;=40,0,(VLOOKUP($K38,tab!$B$8:$D$13,3))))</f>
        <v>0</v>
      </c>
      <c r="U38" s="131">
        <f>IF(E38="",,IF($K38&gt;=40,0,(VLOOKUP($K38,tab!$B$8:$F$13,5))))</f>
        <v>0</v>
      </c>
      <c r="V38" s="132">
        <f>IF((E38+tab!$C$4)&lt;S38,0,(IF(E38="",,(K38/40*J38*1.08*T38)*U38)))</f>
        <v>0</v>
      </c>
      <c r="W38" s="94"/>
      <c r="X38" s="127">
        <f t="shared" si="0"/>
        <v>0</v>
      </c>
      <c r="Y38" s="86"/>
      <c r="Z38" s="65"/>
      <c r="AI38" s="55"/>
      <c r="AK38" s="82">
        <v>7</v>
      </c>
    </row>
    <row r="39" spans="2:37" ht="12.75" x14ac:dyDescent="0.2">
      <c r="B39" s="64"/>
      <c r="C39" s="86"/>
      <c r="D39" s="104"/>
      <c r="E39" s="105"/>
      <c r="F39" s="105"/>
      <c r="G39" s="106"/>
      <c r="H39" s="105"/>
      <c r="I39" s="93"/>
      <c r="J39" s="173">
        <f>IF(H39="",0,VLOOKUP(H39,tab!$A$47:$C$85,3,FALSE))*G39</f>
        <v>0</v>
      </c>
      <c r="K39" s="129">
        <f>IF(E39="",,tab!$C$2-F39)</f>
        <v>0</v>
      </c>
      <c r="L39" s="129">
        <f>IF(E39="",,E39+tab!$B$15)</f>
        <v>0</v>
      </c>
      <c r="M39" s="93"/>
      <c r="N39" s="129">
        <f t="shared" si="1"/>
        <v>0</v>
      </c>
      <c r="O39" s="130">
        <f>IF(E39="",,IF($K39&gt;=25,0,(VLOOKUP($K39,tab!$B$8:$C$13,2))))</f>
        <v>0</v>
      </c>
      <c r="P39" s="131">
        <f>IF(E39="",,IF($K39&gt;=25,0,(VLOOKUP($K39,tab!$B$8:$E$13,4))))</f>
        <v>0</v>
      </c>
      <c r="Q39" s="132">
        <f>IF((E39+tab!$C$4)&lt;N39,0,IF(E39="",,(K39/25*(J39*1.08*50%)*O39)*P39))</f>
        <v>0</v>
      </c>
      <c r="R39" s="93"/>
      <c r="S39" s="129">
        <f t="shared" si="2"/>
        <v>0</v>
      </c>
      <c r="T39" s="130">
        <f>IF(E39="",,IF($K39&gt;=40,0,(VLOOKUP($K39,tab!$B$8:$D$13,3))))</f>
        <v>0</v>
      </c>
      <c r="U39" s="131">
        <f>IF(E39="",,IF($K39&gt;=40,0,(VLOOKUP($K39,tab!$B$8:$F$13,5))))</f>
        <v>0</v>
      </c>
      <c r="V39" s="132">
        <f>IF((E39+tab!$C$4)&lt;S39,0,(IF(E39="",,(K39/40*J39*1.08*T39)*U39)))</f>
        <v>0</v>
      </c>
      <c r="W39" s="94"/>
      <c r="X39" s="127">
        <f t="shared" si="0"/>
        <v>0</v>
      </c>
      <c r="Y39" s="86"/>
      <c r="Z39" s="65"/>
      <c r="AI39" s="55"/>
      <c r="AK39" s="82">
        <v>8</v>
      </c>
    </row>
    <row r="40" spans="2:37" ht="12.75" x14ac:dyDescent="0.2">
      <c r="B40" s="64"/>
      <c r="C40" s="86"/>
      <c r="D40" s="104"/>
      <c r="E40" s="105"/>
      <c r="F40" s="105"/>
      <c r="G40" s="106"/>
      <c r="H40" s="105"/>
      <c r="I40" s="93"/>
      <c r="J40" s="173">
        <f>IF(H40="",0,VLOOKUP(H40,tab!$A$47:$C$85,3,FALSE))*G40</f>
        <v>0</v>
      </c>
      <c r="K40" s="129">
        <f>IF(E40="",,tab!$C$2-F40)</f>
        <v>0</v>
      </c>
      <c r="L40" s="129">
        <f>IF(E40="",,E40+tab!$B$15)</f>
        <v>0</v>
      </c>
      <c r="M40" s="93"/>
      <c r="N40" s="129">
        <f t="shared" si="1"/>
        <v>0</v>
      </c>
      <c r="O40" s="130">
        <f>IF(E40="",,IF($K40&gt;=25,0,(VLOOKUP($K40,tab!$B$8:$C$13,2))))</f>
        <v>0</v>
      </c>
      <c r="P40" s="131">
        <f>IF(E40="",,IF($K40&gt;=25,0,(VLOOKUP($K40,tab!$B$8:$E$13,4))))</f>
        <v>0</v>
      </c>
      <c r="Q40" s="132">
        <f>IF((E40+tab!$C$4)&lt;N40,0,IF(E40="",,(K40/25*(J40*1.08*50%)*O40)*P40))</f>
        <v>0</v>
      </c>
      <c r="R40" s="93"/>
      <c r="S40" s="129">
        <f t="shared" si="2"/>
        <v>0</v>
      </c>
      <c r="T40" s="130">
        <f>IF(E40="",,IF($K40&gt;=40,0,(VLOOKUP($K40,tab!$B$8:$D$13,3))))</f>
        <v>0</v>
      </c>
      <c r="U40" s="131">
        <f>IF(E40="",,IF($K40&gt;=40,0,(VLOOKUP($K40,tab!$B$8:$F$13,5))))</f>
        <v>0</v>
      </c>
      <c r="V40" s="132">
        <f>IF((E40+tab!$C$4)&lt;S40,0,(IF(E40="",,(K40/40*J40*1.08*T40)*U40)))</f>
        <v>0</v>
      </c>
      <c r="W40" s="94"/>
      <c r="X40" s="127">
        <f t="shared" si="0"/>
        <v>0</v>
      </c>
      <c r="Y40" s="86"/>
      <c r="Z40" s="65"/>
      <c r="AI40" s="55"/>
      <c r="AK40" s="82">
        <v>9</v>
      </c>
    </row>
    <row r="41" spans="2:37" ht="12.75" x14ac:dyDescent="0.2">
      <c r="B41" s="64"/>
      <c r="C41" s="86"/>
      <c r="D41" s="104"/>
      <c r="E41" s="105"/>
      <c r="F41" s="105"/>
      <c r="G41" s="106"/>
      <c r="H41" s="105"/>
      <c r="I41" s="93"/>
      <c r="J41" s="173">
        <f>IF(H41="",0,VLOOKUP(H41,tab!$A$47:$C$85,3,FALSE))*G41</f>
        <v>0</v>
      </c>
      <c r="K41" s="129">
        <f>IF(E41="",,tab!$C$2-F41)</f>
        <v>0</v>
      </c>
      <c r="L41" s="129">
        <f>IF(E41="",,E41+tab!$B$15)</f>
        <v>0</v>
      </c>
      <c r="M41" s="93"/>
      <c r="N41" s="129">
        <f t="shared" si="1"/>
        <v>0</v>
      </c>
      <c r="O41" s="130">
        <f>IF(E41="",,IF($K41&gt;=25,0,(VLOOKUP($K41,tab!$B$8:$C$13,2))))</f>
        <v>0</v>
      </c>
      <c r="P41" s="131">
        <f>IF(E41="",,IF($K41&gt;=25,0,(VLOOKUP($K41,tab!$B$8:$E$13,4))))</f>
        <v>0</v>
      </c>
      <c r="Q41" s="132">
        <f>IF((E41+tab!$C$4)&lt;N41,0,IF(E41="",,(K41/25*(J41*1.08*50%)*O41)*P41))</f>
        <v>0</v>
      </c>
      <c r="R41" s="93"/>
      <c r="S41" s="129">
        <f t="shared" si="2"/>
        <v>0</v>
      </c>
      <c r="T41" s="130">
        <f>IF(E41="",,IF($K41&gt;=40,0,(VLOOKUP($K41,tab!$B$8:$D$13,3))))</f>
        <v>0</v>
      </c>
      <c r="U41" s="131">
        <f>IF(E41="",,IF($K41&gt;=40,0,(VLOOKUP($K41,tab!$B$8:$F$13,5))))</f>
        <v>0</v>
      </c>
      <c r="V41" s="132">
        <f>IF((E41+tab!$C$4)&lt;S41,0,(IF(E41="",,(K41/40*J41*1.08*T41)*U41)))</f>
        <v>0</v>
      </c>
      <c r="W41" s="94"/>
      <c r="X41" s="127">
        <f t="shared" si="0"/>
        <v>0</v>
      </c>
      <c r="Y41" s="86"/>
      <c r="Z41" s="65"/>
      <c r="AI41" s="55"/>
      <c r="AK41" s="82">
        <v>10</v>
      </c>
    </row>
    <row r="42" spans="2:37" ht="12.75" x14ac:dyDescent="0.2">
      <c r="B42" s="64"/>
      <c r="C42" s="86"/>
      <c r="D42" s="104"/>
      <c r="E42" s="105"/>
      <c r="F42" s="105"/>
      <c r="G42" s="106"/>
      <c r="H42" s="105"/>
      <c r="I42" s="93"/>
      <c r="J42" s="173">
        <f>IF(H42="",0,VLOOKUP(H42,tab!$A$47:$C$85,3,FALSE))*G42</f>
        <v>0</v>
      </c>
      <c r="K42" s="129">
        <f>IF(E42="",,tab!$C$2-F42)</f>
        <v>0</v>
      </c>
      <c r="L42" s="129">
        <f>IF(E42="",,E42+tab!$B$15)</f>
        <v>0</v>
      </c>
      <c r="M42" s="93"/>
      <c r="N42" s="129">
        <f t="shared" si="1"/>
        <v>0</v>
      </c>
      <c r="O42" s="130">
        <f>IF(E42="",,IF($K42&gt;=25,0,(VLOOKUP($K42,tab!$B$8:$C$13,2))))</f>
        <v>0</v>
      </c>
      <c r="P42" s="131">
        <f>IF(E42="",,IF($K42&gt;=25,0,(VLOOKUP($K42,tab!$B$8:$E$13,4))))</f>
        <v>0</v>
      </c>
      <c r="Q42" s="132">
        <f>IF((E42+tab!$C$4)&lt;N42,0,IF(E42="",,(K42/25*(J42*1.08*50%)*O42)*P42))</f>
        <v>0</v>
      </c>
      <c r="R42" s="93"/>
      <c r="S42" s="129">
        <f t="shared" si="2"/>
        <v>0</v>
      </c>
      <c r="T42" s="130">
        <f>IF(E42="",,IF($K42&gt;=40,0,(VLOOKUP($K42,tab!$B$8:$D$13,3))))</f>
        <v>0</v>
      </c>
      <c r="U42" s="131">
        <f>IF(E42="",,IF($K42&gt;=40,0,(VLOOKUP($K42,tab!$B$8:$F$13,5))))</f>
        <v>0</v>
      </c>
      <c r="V42" s="132">
        <f>IF((E42+tab!$C$4)&lt;S42,0,(IF(E42="",,(K42/40*J42*1.08*T42)*U42)))</f>
        <v>0</v>
      </c>
      <c r="W42" s="94"/>
      <c r="X42" s="127">
        <f t="shared" si="0"/>
        <v>0</v>
      </c>
      <c r="Y42" s="86"/>
      <c r="Z42" s="65"/>
      <c r="AI42" s="55"/>
      <c r="AK42" s="82">
        <v>11</v>
      </c>
    </row>
    <row r="43" spans="2:37" ht="12.75" x14ac:dyDescent="0.2">
      <c r="B43" s="64"/>
      <c r="C43" s="86"/>
      <c r="D43" s="104"/>
      <c r="E43" s="105"/>
      <c r="F43" s="105"/>
      <c r="G43" s="106"/>
      <c r="H43" s="105"/>
      <c r="I43" s="93"/>
      <c r="J43" s="173">
        <f>IF(H43="",0,VLOOKUP(H43,tab!$A$47:$C$85,3,FALSE))*G43</f>
        <v>0</v>
      </c>
      <c r="K43" s="129">
        <f>IF(E43="",,tab!$C$2-F43)</f>
        <v>0</v>
      </c>
      <c r="L43" s="129">
        <f>IF(E43="",,E43+tab!$B$15)</f>
        <v>0</v>
      </c>
      <c r="M43" s="93"/>
      <c r="N43" s="129">
        <f t="shared" si="1"/>
        <v>0</v>
      </c>
      <c r="O43" s="130">
        <f>IF(E43="",,IF($K43&gt;=25,0,(VLOOKUP($K43,tab!$B$8:$C$13,2))))</f>
        <v>0</v>
      </c>
      <c r="P43" s="131">
        <f>IF(E43="",,IF($K43&gt;=25,0,(VLOOKUP($K43,tab!$B$8:$E$13,4))))</f>
        <v>0</v>
      </c>
      <c r="Q43" s="132">
        <f>IF((E43+tab!$C$4)&lt;N43,0,IF(E43="",,(K43/25*(J43*1.08*50%)*O43)*P43))</f>
        <v>0</v>
      </c>
      <c r="R43" s="93"/>
      <c r="S43" s="129">
        <f t="shared" si="2"/>
        <v>0</v>
      </c>
      <c r="T43" s="130">
        <f>IF(E43="",,IF($K43&gt;=40,0,(VLOOKUP($K43,tab!$B$8:$D$13,3))))</f>
        <v>0</v>
      </c>
      <c r="U43" s="131">
        <f>IF(E43="",,IF($K43&gt;=40,0,(VLOOKUP($K43,tab!$B$8:$F$13,5))))</f>
        <v>0</v>
      </c>
      <c r="V43" s="132">
        <f>IF((E43+tab!$C$4)&lt;S43,0,(IF(E43="",,(K43/40*J43*1.08*T43)*U43)))</f>
        <v>0</v>
      </c>
      <c r="W43" s="94"/>
      <c r="X43" s="127">
        <f t="shared" si="0"/>
        <v>0</v>
      </c>
      <c r="Y43" s="86"/>
      <c r="Z43" s="65"/>
      <c r="AI43" s="55"/>
      <c r="AK43" s="82">
        <v>12</v>
      </c>
    </row>
    <row r="44" spans="2:37" ht="12.75" x14ac:dyDescent="0.2">
      <c r="B44" s="64"/>
      <c r="C44" s="86"/>
      <c r="D44" s="104"/>
      <c r="E44" s="105"/>
      <c r="F44" s="105"/>
      <c r="G44" s="106"/>
      <c r="H44" s="105"/>
      <c r="I44" s="93"/>
      <c r="J44" s="173">
        <f>IF(H44="",0,VLOOKUP(H44,tab!$A$47:$C$85,3,FALSE))*G44</f>
        <v>0</v>
      </c>
      <c r="K44" s="129">
        <f>IF(E44="",,tab!$C$2-F44)</f>
        <v>0</v>
      </c>
      <c r="L44" s="129">
        <f>IF(E44="",,E44+tab!$B$15)</f>
        <v>0</v>
      </c>
      <c r="M44" s="93"/>
      <c r="N44" s="129">
        <f t="shared" si="1"/>
        <v>0</v>
      </c>
      <c r="O44" s="130">
        <f>IF(E44="",,IF($K44&gt;=25,0,(VLOOKUP($K44,tab!$B$8:$C$13,2))))</f>
        <v>0</v>
      </c>
      <c r="P44" s="131">
        <f>IF(E44="",,IF($K44&gt;=25,0,(VLOOKUP($K44,tab!$B$8:$E$13,4))))</f>
        <v>0</v>
      </c>
      <c r="Q44" s="132">
        <f>IF((E44+tab!$C$4)&lt;N44,0,IF(E44="",,(K44/25*(J44*1.08*50%)*O44)*P44))</f>
        <v>0</v>
      </c>
      <c r="R44" s="93"/>
      <c r="S44" s="129">
        <f t="shared" si="2"/>
        <v>0</v>
      </c>
      <c r="T44" s="130">
        <f>IF(E44="",,IF($K44&gt;=40,0,(VLOOKUP($K44,tab!$B$8:$D$13,3))))</f>
        <v>0</v>
      </c>
      <c r="U44" s="131">
        <f>IF(E44="",,IF($K44&gt;=40,0,(VLOOKUP($K44,tab!$B$8:$F$13,5))))</f>
        <v>0</v>
      </c>
      <c r="V44" s="132">
        <f>IF((E44+tab!$C$4)&lt;S44,0,(IF(E44="",,(K44/40*J44*1.08*T44)*U44)))</f>
        <v>0</v>
      </c>
      <c r="W44" s="94"/>
      <c r="X44" s="127">
        <f t="shared" si="0"/>
        <v>0</v>
      </c>
      <c r="Y44" s="86"/>
      <c r="Z44" s="65"/>
      <c r="AI44" s="55"/>
      <c r="AK44" s="82">
        <v>13</v>
      </c>
    </row>
    <row r="45" spans="2:37" ht="12.75" x14ac:dyDescent="0.2">
      <c r="B45" s="64"/>
      <c r="C45" s="86"/>
      <c r="D45" s="104"/>
      <c r="E45" s="105"/>
      <c r="F45" s="105"/>
      <c r="G45" s="106"/>
      <c r="H45" s="105"/>
      <c r="I45" s="93"/>
      <c r="J45" s="173">
        <f>IF(H45="",0,VLOOKUP(H45,tab!$A$47:$C$85,3,FALSE))*G45</f>
        <v>0</v>
      </c>
      <c r="K45" s="129">
        <f>IF(E45="",,tab!$C$2-F45)</f>
        <v>0</v>
      </c>
      <c r="L45" s="129">
        <f>IF(E45="",,E45+tab!$B$15)</f>
        <v>0</v>
      </c>
      <c r="M45" s="93"/>
      <c r="N45" s="129">
        <f t="shared" si="1"/>
        <v>0</v>
      </c>
      <c r="O45" s="130">
        <f>IF(E45="",,IF($K45&gt;=25,0,(VLOOKUP($K45,tab!$B$8:$C$13,2))))</f>
        <v>0</v>
      </c>
      <c r="P45" s="131">
        <f>IF(E45="",,IF($K45&gt;=25,0,(VLOOKUP($K45,tab!$B$8:$E$13,4))))</f>
        <v>0</v>
      </c>
      <c r="Q45" s="132">
        <f>IF((E45+tab!$C$4)&lt;N45,0,IF(E45="",,(K45/25*(J45*1.08*50%)*O45)*P45))</f>
        <v>0</v>
      </c>
      <c r="R45" s="93"/>
      <c r="S45" s="129">
        <f t="shared" si="2"/>
        <v>0</v>
      </c>
      <c r="T45" s="130">
        <f>IF(E45="",,IF($K45&gt;=40,0,(VLOOKUP($K45,tab!$B$8:$D$13,3))))</f>
        <v>0</v>
      </c>
      <c r="U45" s="131">
        <f>IF(E45="",,IF($K45&gt;=40,0,(VLOOKUP($K45,tab!$B$8:$F$13,5))))</f>
        <v>0</v>
      </c>
      <c r="V45" s="132">
        <f>IF((E45+tab!$C$4)&lt;S45,0,(IF(E45="",,(K45/40*J45*1.08*T45)*U45)))</f>
        <v>0</v>
      </c>
      <c r="W45" s="94"/>
      <c r="X45" s="127">
        <f t="shared" si="0"/>
        <v>0</v>
      </c>
      <c r="Y45" s="86"/>
      <c r="Z45" s="65"/>
      <c r="AI45" s="56"/>
      <c r="AK45" s="82">
        <v>14</v>
      </c>
    </row>
    <row r="46" spans="2:37" ht="12.75" x14ac:dyDescent="0.2">
      <c r="B46" s="64"/>
      <c r="C46" s="86"/>
      <c r="D46" s="104"/>
      <c r="E46" s="105"/>
      <c r="F46" s="105"/>
      <c r="G46" s="106"/>
      <c r="H46" s="105"/>
      <c r="I46" s="93"/>
      <c r="J46" s="173">
        <f>IF(H46="",0,VLOOKUP(H46,tab!$A$47:$C$85,3,FALSE))*G46</f>
        <v>0</v>
      </c>
      <c r="K46" s="129">
        <f>IF(E46="",,tab!$C$2-F46)</f>
        <v>0</v>
      </c>
      <c r="L46" s="129">
        <f>IF(E46="",,E46+tab!$B$15)</f>
        <v>0</v>
      </c>
      <c r="M46" s="93"/>
      <c r="N46" s="129">
        <f t="shared" si="1"/>
        <v>0</v>
      </c>
      <c r="O46" s="130">
        <f>IF(E46="",,IF($K46&gt;=25,0,(VLOOKUP($K46,tab!$B$8:$C$13,2))))</f>
        <v>0</v>
      </c>
      <c r="P46" s="131">
        <f>IF(E46="",,IF($K46&gt;=25,0,(VLOOKUP($K46,tab!$B$8:$E$13,4))))</f>
        <v>0</v>
      </c>
      <c r="Q46" s="132">
        <f>IF((E46+tab!$C$4)&lt;N46,0,IF(E46="",,(K46/25*(J46*1.08*50%)*O46)*P46))</f>
        <v>0</v>
      </c>
      <c r="R46" s="93"/>
      <c r="S46" s="129">
        <f t="shared" si="2"/>
        <v>0</v>
      </c>
      <c r="T46" s="130">
        <f>IF(E46="",,IF($K46&gt;=40,0,(VLOOKUP($K46,tab!$B$8:$D$13,3))))</f>
        <v>0</v>
      </c>
      <c r="U46" s="131">
        <f>IF(E46="",,IF($K46&gt;=40,0,(VLOOKUP($K46,tab!$B$8:$F$13,5))))</f>
        <v>0</v>
      </c>
      <c r="V46" s="132">
        <f>IF((E46+tab!$C$4)&lt;S46,0,(IF(E46="",,(K46/40*J46*1.08*T46)*U46)))</f>
        <v>0</v>
      </c>
      <c r="W46" s="94"/>
      <c r="X46" s="127">
        <f t="shared" si="0"/>
        <v>0</v>
      </c>
      <c r="Y46" s="86"/>
      <c r="Z46" s="65"/>
      <c r="AI46" s="56"/>
      <c r="AK46" s="82">
        <v>15</v>
      </c>
    </row>
    <row r="47" spans="2:37" ht="12.75" x14ac:dyDescent="0.2">
      <c r="B47" s="64"/>
      <c r="C47" s="86"/>
      <c r="D47" s="104"/>
      <c r="E47" s="105"/>
      <c r="F47" s="105"/>
      <c r="G47" s="106"/>
      <c r="H47" s="105"/>
      <c r="I47" s="93"/>
      <c r="J47" s="173">
        <f>IF(H47="",0,VLOOKUP(H47,tab!$A$47:$C$85,3,FALSE))*G47</f>
        <v>0</v>
      </c>
      <c r="K47" s="129">
        <f>IF(E47="",,tab!$C$2-F47)</f>
        <v>0</v>
      </c>
      <c r="L47" s="129">
        <f>IF(E47="",,E47+tab!$B$15)</f>
        <v>0</v>
      </c>
      <c r="M47" s="93"/>
      <c r="N47" s="129">
        <f t="shared" si="1"/>
        <v>0</v>
      </c>
      <c r="O47" s="130">
        <f>IF(E47="",,IF($K47&gt;=25,0,(VLOOKUP($K47,tab!$B$8:$C$13,2))))</f>
        <v>0</v>
      </c>
      <c r="P47" s="131">
        <f>IF(E47="",,IF($K47&gt;=25,0,(VLOOKUP($K47,tab!$B$8:$E$13,4))))</f>
        <v>0</v>
      </c>
      <c r="Q47" s="132">
        <f>IF((E47+tab!$C$4)&lt;N47,0,IF(E47="",,(K47/25*(J47*1.08*50%)*O47)*P47))</f>
        <v>0</v>
      </c>
      <c r="R47" s="93"/>
      <c r="S47" s="129">
        <f t="shared" si="2"/>
        <v>0</v>
      </c>
      <c r="T47" s="130">
        <f>IF(E47="",,IF($K47&gt;=40,0,(VLOOKUP($K47,tab!$B$8:$D$13,3))))</f>
        <v>0</v>
      </c>
      <c r="U47" s="131">
        <f>IF(E47="",,IF($K47&gt;=40,0,(VLOOKUP($K47,tab!$B$8:$F$13,5))))</f>
        <v>0</v>
      </c>
      <c r="V47" s="132">
        <f>IF((E47+tab!$C$4)&lt;S47,0,(IF(E47="",,(K47/40*J47*1.08*T47)*U47)))</f>
        <v>0</v>
      </c>
      <c r="W47" s="94"/>
      <c r="X47" s="127">
        <f t="shared" si="0"/>
        <v>0</v>
      </c>
      <c r="Y47" s="86"/>
      <c r="Z47" s="65"/>
      <c r="AI47" s="56"/>
      <c r="AK47" s="82">
        <v>16</v>
      </c>
    </row>
    <row r="48" spans="2:37" ht="12.75" x14ac:dyDescent="0.2">
      <c r="B48" s="64"/>
      <c r="C48" s="86"/>
      <c r="D48" s="104"/>
      <c r="E48" s="105"/>
      <c r="F48" s="105"/>
      <c r="G48" s="106"/>
      <c r="H48" s="105"/>
      <c r="I48" s="93"/>
      <c r="J48" s="173">
        <f>IF(H48="",0,VLOOKUP(H48,tab!$A$47:$C$85,3,FALSE))*G48</f>
        <v>0</v>
      </c>
      <c r="K48" s="129">
        <f>IF(E48="",,tab!$C$2-F48)</f>
        <v>0</v>
      </c>
      <c r="L48" s="129">
        <f>IF(E48="",,E48+tab!$B$15)</f>
        <v>0</v>
      </c>
      <c r="M48" s="93"/>
      <c r="N48" s="129">
        <f t="shared" si="1"/>
        <v>0</v>
      </c>
      <c r="O48" s="130">
        <f>IF(E48="",,IF($K48&gt;=25,0,(VLOOKUP($K48,tab!$B$8:$C$13,2))))</f>
        <v>0</v>
      </c>
      <c r="P48" s="131">
        <f>IF(E48="",,IF($K48&gt;=25,0,(VLOOKUP($K48,tab!$B$8:$E$13,4))))</f>
        <v>0</v>
      </c>
      <c r="Q48" s="132">
        <f>IF((E48+tab!$C$4)&lt;N48,0,IF(E48="",,(K48/25*(J48*1.08*50%)*O48)*P48))</f>
        <v>0</v>
      </c>
      <c r="R48" s="93"/>
      <c r="S48" s="129">
        <f t="shared" si="2"/>
        <v>0</v>
      </c>
      <c r="T48" s="130">
        <f>IF(E48="",,IF($K48&gt;=40,0,(VLOOKUP($K48,tab!$B$8:$D$13,3))))</f>
        <v>0</v>
      </c>
      <c r="U48" s="131">
        <f>IF(E48="",,IF($K48&gt;=40,0,(VLOOKUP($K48,tab!$B$8:$F$13,5))))</f>
        <v>0</v>
      </c>
      <c r="V48" s="132">
        <f>IF((E48+tab!$C$4)&lt;S48,0,(IF(E48="",,(K48/40*J48*1.08*T48)*U48)))</f>
        <v>0</v>
      </c>
      <c r="W48" s="94"/>
      <c r="X48" s="127">
        <f t="shared" si="0"/>
        <v>0</v>
      </c>
      <c r="Y48" s="86"/>
      <c r="Z48" s="65"/>
      <c r="AI48" s="56"/>
      <c r="AK48" s="57"/>
    </row>
    <row r="49" spans="2:37" ht="12.75" x14ac:dyDescent="0.2">
      <c r="B49" s="64"/>
      <c r="C49" s="86"/>
      <c r="D49" s="104"/>
      <c r="E49" s="105"/>
      <c r="F49" s="105"/>
      <c r="G49" s="106"/>
      <c r="H49" s="105"/>
      <c r="I49" s="93"/>
      <c r="J49" s="173">
        <f>IF(H49="",0,VLOOKUP(H49,tab!$A$47:$C$85,3,FALSE))*G49</f>
        <v>0</v>
      </c>
      <c r="K49" s="129">
        <f>IF(E49="",,tab!$C$2-F49)</f>
        <v>0</v>
      </c>
      <c r="L49" s="129">
        <f>IF(E49="",,E49+tab!$B$15)</f>
        <v>0</v>
      </c>
      <c r="M49" s="93"/>
      <c r="N49" s="129">
        <f t="shared" si="1"/>
        <v>0</v>
      </c>
      <c r="O49" s="130">
        <f>IF(E49="",,IF($K49&gt;=25,0,(VLOOKUP($K49,tab!$B$8:$C$13,2))))</f>
        <v>0</v>
      </c>
      <c r="P49" s="131">
        <f>IF(E49="",,IF($K49&gt;=25,0,(VLOOKUP($K49,tab!$B$8:$E$13,4))))</f>
        <v>0</v>
      </c>
      <c r="Q49" s="132">
        <f>IF((E49+tab!$C$4)&lt;N49,0,IF(E49="",,(K49/25*(J49*1.08*50%)*O49)*P49))</f>
        <v>0</v>
      </c>
      <c r="R49" s="93"/>
      <c r="S49" s="129">
        <f t="shared" si="2"/>
        <v>0</v>
      </c>
      <c r="T49" s="130">
        <f>IF(E49="",,IF($K49&gt;=40,0,(VLOOKUP($K49,tab!$B$8:$D$13,3))))</f>
        <v>0</v>
      </c>
      <c r="U49" s="131">
        <f>IF(E49="",,IF($K49&gt;=40,0,(VLOOKUP($K49,tab!$B$8:$F$13,5))))</f>
        <v>0</v>
      </c>
      <c r="V49" s="132">
        <f>IF((E49+tab!$C$4)&lt;S49,0,(IF(E49="",,(K49/40*J49*1.08*T49)*U49)))</f>
        <v>0</v>
      </c>
      <c r="W49" s="94"/>
      <c r="X49" s="127">
        <f t="shared" si="0"/>
        <v>0</v>
      </c>
      <c r="Y49" s="86"/>
      <c r="Z49" s="65"/>
      <c r="AI49" s="56"/>
      <c r="AK49" s="57"/>
    </row>
    <row r="50" spans="2:37" ht="12.75" x14ac:dyDescent="0.2">
      <c r="B50" s="64"/>
      <c r="C50" s="86"/>
      <c r="D50" s="104"/>
      <c r="E50" s="105"/>
      <c r="F50" s="105"/>
      <c r="G50" s="106"/>
      <c r="H50" s="105"/>
      <c r="I50" s="93"/>
      <c r="J50" s="173">
        <f>IF(H50="",0,VLOOKUP(H50,tab!$A$47:$C$85,3,FALSE))*G50</f>
        <v>0</v>
      </c>
      <c r="K50" s="129">
        <f>IF(E50="",,tab!$C$2-F50)</f>
        <v>0</v>
      </c>
      <c r="L50" s="129">
        <f>IF(E50="",,E50+tab!$B$15)</f>
        <v>0</v>
      </c>
      <c r="M50" s="93"/>
      <c r="N50" s="129">
        <f t="shared" si="1"/>
        <v>0</v>
      </c>
      <c r="O50" s="130">
        <f>IF(E50="",,IF($K50&gt;=25,0,(VLOOKUP($K50,tab!$B$8:$C$13,2))))</f>
        <v>0</v>
      </c>
      <c r="P50" s="131">
        <f>IF(E50="",,IF($K50&gt;=25,0,(VLOOKUP($K50,tab!$B$8:$E$13,4))))</f>
        <v>0</v>
      </c>
      <c r="Q50" s="132">
        <f>IF((E50+tab!$C$4)&lt;N50,0,IF(E50="",,(K50/25*(J50*1.08*50%)*O50)*P50))</f>
        <v>0</v>
      </c>
      <c r="R50" s="93"/>
      <c r="S50" s="129">
        <f t="shared" si="2"/>
        <v>0</v>
      </c>
      <c r="T50" s="130">
        <f>IF(E50="",,IF($K50&gt;=40,0,(VLOOKUP($K50,tab!$B$8:$D$13,3))))</f>
        <v>0</v>
      </c>
      <c r="U50" s="131">
        <f>IF(E50="",,IF($K50&gt;=40,0,(VLOOKUP($K50,tab!$B$8:$F$13,5))))</f>
        <v>0</v>
      </c>
      <c r="V50" s="132">
        <f>IF((E50+tab!$C$4)&lt;S50,0,(IF(E50="",,(K50/40*J50*1.08*T50)*U50)))</f>
        <v>0</v>
      </c>
      <c r="W50" s="94"/>
      <c r="X50" s="127">
        <f t="shared" si="0"/>
        <v>0</v>
      </c>
      <c r="Y50" s="86"/>
      <c r="Z50" s="65"/>
    </row>
    <row r="51" spans="2:37" ht="12.75" x14ac:dyDescent="0.2">
      <c r="B51" s="64"/>
      <c r="C51" s="86"/>
      <c r="D51" s="104"/>
      <c r="E51" s="105"/>
      <c r="F51" s="105"/>
      <c r="G51" s="106"/>
      <c r="H51" s="105"/>
      <c r="I51" s="93"/>
      <c r="J51" s="173">
        <f>IF(H51="",0,VLOOKUP(H51,tab!$A$47:$C$85,3,FALSE))*G51</f>
        <v>0</v>
      </c>
      <c r="K51" s="129">
        <f>IF(E51="",,tab!$C$2-F51)</f>
        <v>0</v>
      </c>
      <c r="L51" s="129">
        <f>IF(E51="",,E51+tab!$B$15)</f>
        <v>0</v>
      </c>
      <c r="M51" s="93"/>
      <c r="N51" s="129">
        <f t="shared" si="1"/>
        <v>0</v>
      </c>
      <c r="O51" s="130">
        <f>IF(E51="",,IF($K51&gt;=25,0,(VLOOKUP($K51,tab!$B$8:$C$13,2))))</f>
        <v>0</v>
      </c>
      <c r="P51" s="131">
        <f>IF(E51="",,IF($K51&gt;=25,0,(VLOOKUP($K51,tab!$B$8:$E$13,4))))</f>
        <v>0</v>
      </c>
      <c r="Q51" s="132">
        <f>IF((E51+tab!$C$4)&lt;N51,0,IF(E51="",,(K51/25*(J51*1.08*50%)*O51)*P51))</f>
        <v>0</v>
      </c>
      <c r="R51" s="93"/>
      <c r="S51" s="129">
        <f t="shared" si="2"/>
        <v>0</v>
      </c>
      <c r="T51" s="130">
        <f>IF(E51="",,IF($K51&gt;=40,0,(VLOOKUP($K51,tab!$B$8:$D$13,3))))</f>
        <v>0</v>
      </c>
      <c r="U51" s="131">
        <f>IF(E51="",,IF($K51&gt;=40,0,(VLOOKUP($K51,tab!$B$8:$F$13,5))))</f>
        <v>0</v>
      </c>
      <c r="V51" s="132">
        <f>IF((E51+tab!$C$4)&lt;S51,0,(IF(E51="",,(K51/40*J51*1.08*T51)*U51)))</f>
        <v>0</v>
      </c>
      <c r="W51" s="94"/>
      <c r="X51" s="127">
        <f t="shared" si="0"/>
        <v>0</v>
      </c>
      <c r="Y51" s="86"/>
      <c r="Z51" s="65"/>
    </row>
    <row r="52" spans="2:37" ht="12.75" x14ac:dyDescent="0.2">
      <c r="B52" s="64"/>
      <c r="C52" s="86"/>
      <c r="D52" s="104"/>
      <c r="E52" s="105"/>
      <c r="F52" s="105"/>
      <c r="G52" s="106"/>
      <c r="H52" s="105"/>
      <c r="I52" s="93"/>
      <c r="J52" s="173">
        <f>IF(H52="",0,VLOOKUP(H52,tab!$A$47:$C$85,3,FALSE))*G52</f>
        <v>0</v>
      </c>
      <c r="K52" s="129">
        <f>IF(E52="",,tab!$C$2-F52)</f>
        <v>0</v>
      </c>
      <c r="L52" s="129">
        <f>IF(E52="",,E52+tab!$B$15)</f>
        <v>0</v>
      </c>
      <c r="M52" s="93"/>
      <c r="N52" s="129">
        <f t="shared" si="1"/>
        <v>0</v>
      </c>
      <c r="O52" s="130">
        <f>IF(E52="",,IF($K52&gt;=25,0,(VLOOKUP($K52,tab!$B$8:$C$13,2))))</f>
        <v>0</v>
      </c>
      <c r="P52" s="131">
        <f>IF(E52="",,IF($K52&gt;=25,0,(VLOOKUP($K52,tab!$B$8:$E$13,4))))</f>
        <v>0</v>
      </c>
      <c r="Q52" s="132">
        <f>IF((E52+tab!$C$4)&lt;N52,0,IF(E52="",,(K52/25*(J52*1.08*50%)*O52)*P52))</f>
        <v>0</v>
      </c>
      <c r="R52" s="93"/>
      <c r="S52" s="129">
        <f t="shared" si="2"/>
        <v>0</v>
      </c>
      <c r="T52" s="130">
        <f>IF(E52="",,IF($K52&gt;=40,0,(VLOOKUP($K52,tab!$B$8:$D$13,3))))</f>
        <v>0</v>
      </c>
      <c r="U52" s="131">
        <f>IF(E52="",,IF($K52&gt;=40,0,(VLOOKUP($K52,tab!$B$8:$F$13,5))))</f>
        <v>0</v>
      </c>
      <c r="V52" s="132">
        <f>IF((E52+tab!$C$4)&lt;S52,0,(IF(E52="",,(K52/40*J52*1.08*T52)*U52)))</f>
        <v>0</v>
      </c>
      <c r="W52" s="94"/>
      <c r="X52" s="127">
        <f t="shared" si="0"/>
        <v>0</v>
      </c>
      <c r="Y52" s="86"/>
      <c r="Z52" s="65"/>
    </row>
    <row r="53" spans="2:37" ht="12.75" x14ac:dyDescent="0.2">
      <c r="B53" s="64"/>
      <c r="C53" s="86"/>
      <c r="D53" s="104"/>
      <c r="E53" s="105"/>
      <c r="F53" s="105"/>
      <c r="G53" s="106"/>
      <c r="H53" s="105"/>
      <c r="I53" s="93"/>
      <c r="J53" s="173">
        <f>IF(H53="",0,VLOOKUP(H53,tab!$A$47:$C$85,3,FALSE))*G53</f>
        <v>0</v>
      </c>
      <c r="K53" s="129">
        <f>IF(E53="",,tab!$C$2-F53)</f>
        <v>0</v>
      </c>
      <c r="L53" s="129">
        <f>IF(E53="",,E53+tab!$B$15)</f>
        <v>0</v>
      </c>
      <c r="M53" s="93"/>
      <c r="N53" s="129">
        <f t="shared" si="1"/>
        <v>0</v>
      </c>
      <c r="O53" s="130">
        <f>IF(E53="",,IF($K53&gt;=25,0,(VLOOKUP($K53,tab!$B$8:$C$13,2))))</f>
        <v>0</v>
      </c>
      <c r="P53" s="131">
        <f>IF(E53="",,IF($K53&gt;=25,0,(VLOOKUP($K53,tab!$B$8:$E$13,4))))</f>
        <v>0</v>
      </c>
      <c r="Q53" s="132">
        <f>IF((E53+tab!$C$4)&lt;N53,0,IF(E53="",,(K53/25*(J53*1.08*50%)*O53)*P53))</f>
        <v>0</v>
      </c>
      <c r="R53" s="93"/>
      <c r="S53" s="129">
        <f t="shared" si="2"/>
        <v>0</v>
      </c>
      <c r="T53" s="130">
        <f>IF(E53="",,IF($K53&gt;=40,0,(VLOOKUP($K53,tab!$B$8:$D$13,3))))</f>
        <v>0</v>
      </c>
      <c r="U53" s="131">
        <f>IF(E53="",,IF($K53&gt;=40,0,(VLOOKUP($K53,tab!$B$8:$F$13,5))))</f>
        <v>0</v>
      </c>
      <c r="V53" s="132">
        <f>IF((E53+tab!$C$4)&lt;S53,0,(IF(E53="",,(K53/40*J53*1.08*T53)*U53)))</f>
        <v>0</v>
      </c>
      <c r="W53" s="94"/>
      <c r="X53" s="127">
        <f t="shared" si="0"/>
        <v>0</v>
      </c>
      <c r="Y53" s="86"/>
      <c r="Z53" s="65"/>
    </row>
    <row r="54" spans="2:37" ht="12.75" x14ac:dyDescent="0.2">
      <c r="B54" s="64"/>
      <c r="C54" s="86"/>
      <c r="D54" s="104"/>
      <c r="E54" s="105"/>
      <c r="F54" s="105"/>
      <c r="G54" s="106"/>
      <c r="H54" s="105"/>
      <c r="I54" s="93"/>
      <c r="J54" s="173">
        <f>IF(H54="",0,VLOOKUP(H54,tab!$A$47:$C$85,3,FALSE))*G54</f>
        <v>0</v>
      </c>
      <c r="K54" s="129">
        <f>IF(E54="",,tab!$C$2-F54)</f>
        <v>0</v>
      </c>
      <c r="L54" s="129">
        <f>IF(E54="",,E54+tab!$B$15)</f>
        <v>0</v>
      </c>
      <c r="M54" s="93"/>
      <c r="N54" s="129">
        <f t="shared" si="1"/>
        <v>0</v>
      </c>
      <c r="O54" s="130">
        <f>IF(E54="",,IF($K54&gt;=25,0,(VLOOKUP($K54,tab!$B$8:$C$13,2))))</f>
        <v>0</v>
      </c>
      <c r="P54" s="131">
        <f>IF(E54="",,IF($K54&gt;=25,0,(VLOOKUP($K54,tab!$B$8:$E$13,4))))</f>
        <v>0</v>
      </c>
      <c r="Q54" s="132">
        <f>IF((E54+tab!$C$4)&lt;N54,0,IF(E54="",,(K54/25*(J54*1.08*50%)*O54)*P54))</f>
        <v>0</v>
      </c>
      <c r="R54" s="93"/>
      <c r="S54" s="129">
        <f t="shared" si="2"/>
        <v>0</v>
      </c>
      <c r="T54" s="130">
        <f>IF(E54="",,IF($K54&gt;=40,0,(VLOOKUP($K54,tab!$B$8:$D$13,3))))</f>
        <v>0</v>
      </c>
      <c r="U54" s="131">
        <f>IF(E54="",,IF($K54&gt;=40,0,(VLOOKUP($K54,tab!$B$8:$F$13,5))))</f>
        <v>0</v>
      </c>
      <c r="V54" s="132">
        <f>IF((E54+tab!$C$4)&lt;S54,0,(IF(E54="",,(K54/40*J54*1.08*T54)*U54)))</f>
        <v>0</v>
      </c>
      <c r="W54" s="94"/>
      <c r="X54" s="127">
        <f t="shared" si="0"/>
        <v>0</v>
      </c>
      <c r="Y54" s="86"/>
      <c r="Z54" s="65"/>
    </row>
    <row r="55" spans="2:37" ht="12.75" x14ac:dyDescent="0.2">
      <c r="B55" s="64"/>
      <c r="C55" s="86"/>
      <c r="D55" s="104"/>
      <c r="E55" s="105"/>
      <c r="F55" s="105"/>
      <c r="G55" s="106"/>
      <c r="H55" s="105"/>
      <c r="I55" s="93"/>
      <c r="J55" s="173">
        <f>IF(H55="",0,VLOOKUP(H55,tab!$A$47:$C$85,3,FALSE))*G55</f>
        <v>0</v>
      </c>
      <c r="K55" s="129">
        <f>IF(E55="",,tab!$C$2-F55)</f>
        <v>0</v>
      </c>
      <c r="L55" s="129">
        <f>IF(E55="",,E55+tab!$B$15)</f>
        <v>0</v>
      </c>
      <c r="M55" s="93"/>
      <c r="N55" s="129">
        <f t="shared" si="1"/>
        <v>0</v>
      </c>
      <c r="O55" s="130">
        <f>IF(E55="",,IF($K55&gt;=25,0,(VLOOKUP($K55,tab!$B$8:$C$13,2))))</f>
        <v>0</v>
      </c>
      <c r="P55" s="131">
        <f>IF(E55="",,IF($K55&gt;=25,0,(VLOOKUP($K55,tab!$B$8:$E$13,4))))</f>
        <v>0</v>
      </c>
      <c r="Q55" s="132">
        <f>IF((E55+tab!$C$4)&lt;N55,0,IF(E55="",,(K55/25*(J55*1.08*50%)*O55)*P55))</f>
        <v>0</v>
      </c>
      <c r="R55" s="93"/>
      <c r="S55" s="129">
        <f t="shared" si="2"/>
        <v>0</v>
      </c>
      <c r="T55" s="130">
        <f>IF(E55="",,IF($K55&gt;=40,0,(VLOOKUP($K55,tab!$B$8:$D$13,3))))</f>
        <v>0</v>
      </c>
      <c r="U55" s="131">
        <f>IF(E55="",,IF($K55&gt;=40,0,(VLOOKUP($K55,tab!$B$8:$F$13,5))))</f>
        <v>0</v>
      </c>
      <c r="V55" s="132">
        <f>IF((E55+tab!$C$4)&lt;S55,0,(IF(E55="",,(K55/40*J55*1.08*T55)*U55)))</f>
        <v>0</v>
      </c>
      <c r="W55" s="94"/>
      <c r="X55" s="127">
        <f t="shared" si="0"/>
        <v>0</v>
      </c>
      <c r="Y55" s="86"/>
      <c r="Z55" s="65"/>
    </row>
    <row r="56" spans="2:37" ht="12.75" x14ac:dyDescent="0.2">
      <c r="B56" s="64"/>
      <c r="C56" s="86"/>
      <c r="D56" s="104"/>
      <c r="E56" s="105"/>
      <c r="F56" s="105"/>
      <c r="G56" s="106"/>
      <c r="H56" s="105"/>
      <c r="I56" s="93"/>
      <c r="J56" s="173">
        <f>IF(H56="",0,VLOOKUP(H56,tab!$A$47:$C$85,3,FALSE))*G56</f>
        <v>0</v>
      </c>
      <c r="K56" s="129">
        <f>IF(E56="",,tab!$C$2-F56)</f>
        <v>0</v>
      </c>
      <c r="L56" s="129">
        <f>IF(E56="",,E56+tab!$B$15)</f>
        <v>0</v>
      </c>
      <c r="M56" s="93"/>
      <c r="N56" s="129">
        <f t="shared" si="1"/>
        <v>0</v>
      </c>
      <c r="O56" s="130">
        <f>IF(E56="",,IF($K56&gt;=25,0,(VLOOKUP($K56,tab!$B$8:$C$13,2))))</f>
        <v>0</v>
      </c>
      <c r="P56" s="131">
        <f>IF(E56="",,IF($K56&gt;=25,0,(VLOOKUP($K56,tab!$B$8:$E$13,4))))</f>
        <v>0</v>
      </c>
      <c r="Q56" s="132">
        <f>IF((E56+tab!$C$4)&lt;N56,0,IF(E56="",,(K56/25*(J56*1.08*50%)*O56)*P56))</f>
        <v>0</v>
      </c>
      <c r="R56" s="93"/>
      <c r="S56" s="129">
        <f t="shared" si="2"/>
        <v>0</v>
      </c>
      <c r="T56" s="130">
        <f>IF(E56="",,IF($K56&gt;=40,0,(VLOOKUP($K56,tab!$B$8:$D$13,3))))</f>
        <v>0</v>
      </c>
      <c r="U56" s="131">
        <f>IF(E56="",,IF($K56&gt;=40,0,(VLOOKUP($K56,tab!$B$8:$F$13,5))))</f>
        <v>0</v>
      </c>
      <c r="V56" s="132">
        <f>IF((E56+tab!$C$4)&lt;S56,0,(IF(E56="",,(K56/40*J56*1.08*T56)*U56)))</f>
        <v>0</v>
      </c>
      <c r="W56" s="94"/>
      <c r="X56" s="127">
        <f t="shared" si="0"/>
        <v>0</v>
      </c>
      <c r="Y56" s="86"/>
      <c r="Z56" s="65"/>
    </row>
    <row r="57" spans="2:37" ht="12.75" x14ac:dyDescent="0.2">
      <c r="B57" s="64"/>
      <c r="C57" s="86"/>
      <c r="D57" s="104"/>
      <c r="E57" s="105"/>
      <c r="F57" s="105"/>
      <c r="G57" s="106"/>
      <c r="H57" s="105"/>
      <c r="I57" s="93"/>
      <c r="J57" s="173">
        <f>IF(H57="",0,VLOOKUP(H57,tab!$A$47:$C$85,3,FALSE))*G57</f>
        <v>0</v>
      </c>
      <c r="K57" s="129">
        <f>IF(E57="",,tab!$C$2-F57)</f>
        <v>0</v>
      </c>
      <c r="L57" s="129">
        <f>IF(E57="",,E57+tab!$B$15)</f>
        <v>0</v>
      </c>
      <c r="M57" s="93"/>
      <c r="N57" s="129">
        <f t="shared" si="1"/>
        <v>0</v>
      </c>
      <c r="O57" s="130">
        <f>IF(E57="",,IF($K57&gt;=25,0,(VLOOKUP($K57,tab!$B$8:$C$13,2))))</f>
        <v>0</v>
      </c>
      <c r="P57" s="131">
        <f>IF(E57="",,IF($K57&gt;=25,0,(VLOOKUP($K57,tab!$B$8:$E$13,4))))</f>
        <v>0</v>
      </c>
      <c r="Q57" s="132">
        <f>IF((E57+tab!$C$4)&lt;N57,0,IF(E57="",,(K57/25*(J57*1.08*50%)*O57)*P57))</f>
        <v>0</v>
      </c>
      <c r="R57" s="93"/>
      <c r="S57" s="129">
        <f t="shared" si="2"/>
        <v>0</v>
      </c>
      <c r="T57" s="130">
        <f>IF(E57="",,IF($K57&gt;=40,0,(VLOOKUP($K57,tab!$B$8:$D$13,3))))</f>
        <v>0</v>
      </c>
      <c r="U57" s="131">
        <f>IF(E57="",,IF($K57&gt;=40,0,(VLOOKUP($K57,tab!$B$8:$F$13,5))))</f>
        <v>0</v>
      </c>
      <c r="V57" s="132">
        <f>IF((E57+tab!$C$4)&lt;S57,0,(IF(E57="",,(K57/40*J57*1.08*T57)*U57)))</f>
        <v>0</v>
      </c>
      <c r="W57" s="94"/>
      <c r="X57" s="127">
        <f t="shared" si="0"/>
        <v>0</v>
      </c>
      <c r="Y57" s="86"/>
      <c r="Z57" s="65"/>
    </row>
    <row r="58" spans="2:37" ht="12.75" x14ac:dyDescent="0.2">
      <c r="B58" s="64"/>
      <c r="C58" s="86"/>
      <c r="D58" s="104"/>
      <c r="E58" s="105"/>
      <c r="F58" s="105"/>
      <c r="G58" s="106"/>
      <c r="H58" s="105"/>
      <c r="I58" s="93"/>
      <c r="J58" s="173">
        <f>IF(H58="",0,VLOOKUP(H58,tab!$A$47:$C$85,3,FALSE))*G58</f>
        <v>0</v>
      </c>
      <c r="K58" s="129">
        <f>IF(E58="",,tab!$C$2-F58)</f>
        <v>0</v>
      </c>
      <c r="L58" s="129">
        <f>IF(E58="",,E58+tab!$B$15)</f>
        <v>0</v>
      </c>
      <c r="M58" s="93"/>
      <c r="N58" s="129">
        <f t="shared" si="1"/>
        <v>0</v>
      </c>
      <c r="O58" s="130">
        <f>IF(E58="",,IF($K58&gt;=25,0,(VLOOKUP($K58,tab!$B$8:$C$13,2))))</f>
        <v>0</v>
      </c>
      <c r="P58" s="131">
        <f>IF(E58="",,IF($K58&gt;=25,0,(VLOOKUP($K58,tab!$B$8:$E$13,4))))</f>
        <v>0</v>
      </c>
      <c r="Q58" s="132">
        <f>IF((E58+tab!$C$4)&lt;N58,0,IF(E58="",,(K58/25*(J58*1.08*50%)*O58)*P58))</f>
        <v>0</v>
      </c>
      <c r="R58" s="93"/>
      <c r="S58" s="129">
        <f t="shared" si="2"/>
        <v>0</v>
      </c>
      <c r="T58" s="130">
        <f>IF(E58="",,IF($K58&gt;=40,0,(VLOOKUP($K58,tab!$B$8:$D$13,3))))</f>
        <v>0</v>
      </c>
      <c r="U58" s="131">
        <f>IF(E58="",,IF($K58&gt;=40,0,(VLOOKUP($K58,tab!$B$8:$F$13,5))))</f>
        <v>0</v>
      </c>
      <c r="V58" s="132">
        <f>IF((E58+tab!$C$4)&lt;S58,0,(IF(E58="",,(K58/40*J58*1.08*T58)*U58)))</f>
        <v>0</v>
      </c>
      <c r="W58" s="94"/>
      <c r="X58" s="127">
        <f t="shared" si="0"/>
        <v>0</v>
      </c>
      <c r="Y58" s="86"/>
      <c r="Z58" s="65"/>
    </row>
    <row r="59" spans="2:37" ht="12.75" x14ac:dyDescent="0.2">
      <c r="B59" s="64"/>
      <c r="C59" s="86"/>
      <c r="D59" s="104"/>
      <c r="E59" s="105"/>
      <c r="F59" s="105"/>
      <c r="G59" s="106"/>
      <c r="H59" s="105"/>
      <c r="I59" s="93"/>
      <c r="J59" s="173">
        <f>IF(H59="",0,VLOOKUP(H59,tab!$A$47:$C$85,3,FALSE))*G59</f>
        <v>0</v>
      </c>
      <c r="K59" s="129">
        <f>IF(E59="",,tab!$C$2-F59)</f>
        <v>0</v>
      </c>
      <c r="L59" s="129">
        <f>IF(E59="",,E59+tab!$B$15)</f>
        <v>0</v>
      </c>
      <c r="M59" s="93"/>
      <c r="N59" s="129">
        <f t="shared" si="1"/>
        <v>0</v>
      </c>
      <c r="O59" s="130">
        <f>IF(E59="",,IF($K59&gt;=25,0,(VLOOKUP($K59,tab!$B$8:$C$13,2))))</f>
        <v>0</v>
      </c>
      <c r="P59" s="131">
        <f>IF(E59="",,IF($K59&gt;=25,0,(VLOOKUP($K59,tab!$B$8:$E$13,4))))</f>
        <v>0</v>
      </c>
      <c r="Q59" s="132">
        <f>IF((E59+tab!$C$4)&lt;N59,0,IF(E59="",,(K59/25*(J59*1.08*50%)*O59)*P59))</f>
        <v>0</v>
      </c>
      <c r="R59" s="93"/>
      <c r="S59" s="129">
        <f t="shared" si="2"/>
        <v>0</v>
      </c>
      <c r="T59" s="130">
        <f>IF(E59="",,IF($K59&gt;=40,0,(VLOOKUP($K59,tab!$B$8:$D$13,3))))</f>
        <v>0</v>
      </c>
      <c r="U59" s="131">
        <f>IF(E59="",,IF($K59&gt;=40,0,(VLOOKUP($K59,tab!$B$8:$F$13,5))))</f>
        <v>0</v>
      </c>
      <c r="V59" s="132">
        <f>IF((E59+tab!$C$4)&lt;S59,0,(IF(E59="",,(K59/40*J59*1.08*T59)*U59)))</f>
        <v>0</v>
      </c>
      <c r="W59" s="94"/>
      <c r="X59" s="127">
        <f t="shared" si="0"/>
        <v>0</v>
      </c>
      <c r="Y59" s="86"/>
      <c r="Z59" s="65"/>
    </row>
    <row r="60" spans="2:37" ht="12.75" x14ac:dyDescent="0.2">
      <c r="B60" s="64"/>
      <c r="C60" s="86"/>
      <c r="D60" s="104"/>
      <c r="E60" s="105"/>
      <c r="F60" s="105"/>
      <c r="G60" s="106"/>
      <c r="H60" s="105"/>
      <c r="I60" s="93"/>
      <c r="J60" s="173">
        <f>IF(H60="",0,VLOOKUP(H60,tab!$A$47:$C$85,3,FALSE))*G60</f>
        <v>0</v>
      </c>
      <c r="K60" s="129">
        <f>IF(E60="",,tab!$C$2-F60)</f>
        <v>0</v>
      </c>
      <c r="L60" s="129">
        <f>IF(E60="",,E60+tab!$B$15)</f>
        <v>0</v>
      </c>
      <c r="M60" s="93"/>
      <c r="N60" s="129">
        <f t="shared" si="1"/>
        <v>0</v>
      </c>
      <c r="O60" s="130">
        <f>IF(E60="",,IF($K60&gt;=25,0,(VLOOKUP($K60,tab!$B$8:$C$13,2))))</f>
        <v>0</v>
      </c>
      <c r="P60" s="131">
        <f>IF(E60="",,IF($K60&gt;=25,0,(VLOOKUP($K60,tab!$B$8:$E$13,4))))</f>
        <v>0</v>
      </c>
      <c r="Q60" s="132">
        <f>IF((E60+tab!$C$4)&lt;N60,0,IF(E60="",,(K60/25*(J60*1.08*50%)*O60)*P60))</f>
        <v>0</v>
      </c>
      <c r="R60" s="93"/>
      <c r="S60" s="129">
        <f t="shared" si="2"/>
        <v>0</v>
      </c>
      <c r="T60" s="130">
        <f>IF(E60="",,IF($K60&gt;=40,0,(VLOOKUP($K60,tab!$B$8:$D$13,3))))</f>
        <v>0</v>
      </c>
      <c r="U60" s="131">
        <f>IF(E60="",,IF($K60&gt;=40,0,(VLOOKUP($K60,tab!$B$8:$F$13,5))))</f>
        <v>0</v>
      </c>
      <c r="V60" s="132">
        <f>IF((E60+tab!$C$4)&lt;S60,0,(IF(E60="",,(K60/40*J60*1.08*T60)*U60)))</f>
        <v>0</v>
      </c>
      <c r="W60" s="94"/>
      <c r="X60" s="127">
        <f t="shared" si="0"/>
        <v>0</v>
      </c>
      <c r="Y60" s="86"/>
      <c r="Z60" s="65"/>
    </row>
    <row r="61" spans="2:37" ht="12.75" x14ac:dyDescent="0.2">
      <c r="B61" s="64"/>
      <c r="C61" s="86"/>
      <c r="D61" s="104"/>
      <c r="E61" s="105"/>
      <c r="F61" s="105"/>
      <c r="G61" s="106"/>
      <c r="H61" s="105"/>
      <c r="I61" s="93"/>
      <c r="J61" s="173">
        <f>IF(H61="",0,VLOOKUP(H61,tab!$A$47:$C$85,3,FALSE))*G61</f>
        <v>0</v>
      </c>
      <c r="K61" s="129">
        <f>IF(E61="",,tab!$C$2-F61)</f>
        <v>0</v>
      </c>
      <c r="L61" s="129">
        <f>IF(E61="",,E61+tab!$B$15)</f>
        <v>0</v>
      </c>
      <c r="M61" s="93"/>
      <c r="N61" s="129">
        <f t="shared" si="1"/>
        <v>0</v>
      </c>
      <c r="O61" s="130">
        <f>IF(E61="",,IF($K61&gt;=25,0,(VLOOKUP($K61,tab!$B$8:$C$13,2))))</f>
        <v>0</v>
      </c>
      <c r="P61" s="131">
        <f>IF(E61="",,IF($K61&gt;=25,0,(VLOOKUP($K61,tab!$B$8:$E$13,4))))</f>
        <v>0</v>
      </c>
      <c r="Q61" s="132">
        <f>IF((E61+tab!$C$4)&lt;N61,0,IF(E61="",,(K61/25*(J61*1.08*50%)*O61)*P61))</f>
        <v>0</v>
      </c>
      <c r="R61" s="93"/>
      <c r="S61" s="129">
        <f t="shared" si="2"/>
        <v>0</v>
      </c>
      <c r="T61" s="130">
        <f>IF(E61="",,IF($K61&gt;=40,0,(VLOOKUP($K61,tab!$B$8:$D$13,3))))</f>
        <v>0</v>
      </c>
      <c r="U61" s="131">
        <f>IF(E61="",,IF($K61&gt;=40,0,(VLOOKUP($K61,tab!$B$8:$F$13,5))))</f>
        <v>0</v>
      </c>
      <c r="V61" s="132">
        <f>IF((E61+tab!$C$4)&lt;S61,0,(IF(E61="",,(K61/40*J61*1.08*T61)*U61)))</f>
        <v>0</v>
      </c>
      <c r="W61" s="94"/>
      <c r="X61" s="127">
        <f t="shared" si="0"/>
        <v>0</v>
      </c>
      <c r="Y61" s="86"/>
      <c r="Z61" s="65"/>
    </row>
    <row r="62" spans="2:37" ht="12.75" x14ac:dyDescent="0.2">
      <c r="B62" s="64"/>
      <c r="C62" s="86"/>
      <c r="D62" s="104"/>
      <c r="E62" s="105"/>
      <c r="F62" s="105"/>
      <c r="G62" s="106"/>
      <c r="H62" s="105"/>
      <c r="I62" s="93"/>
      <c r="J62" s="173">
        <f>IF(H62="",0,VLOOKUP(H62,tab!$A$47:$C$85,3,FALSE))*G62</f>
        <v>0</v>
      </c>
      <c r="K62" s="129">
        <f>IF(E62="",,tab!$C$2-F62)</f>
        <v>0</v>
      </c>
      <c r="L62" s="129">
        <f>IF(E62="",,E62+tab!$B$15)</f>
        <v>0</v>
      </c>
      <c r="M62" s="93"/>
      <c r="N62" s="129">
        <f t="shared" si="1"/>
        <v>0</v>
      </c>
      <c r="O62" s="130">
        <f>IF(E62="",,IF($K62&gt;=25,0,(VLOOKUP($K62,tab!$B$8:$C$13,2))))</f>
        <v>0</v>
      </c>
      <c r="P62" s="131">
        <f>IF(E62="",,IF($K62&gt;=25,0,(VLOOKUP($K62,tab!$B$8:$E$13,4))))</f>
        <v>0</v>
      </c>
      <c r="Q62" s="132">
        <f>IF((E62+tab!$C$4)&lt;N62,0,IF(E62="",,(K62/25*(J62*1.08*50%)*O62)*P62))</f>
        <v>0</v>
      </c>
      <c r="R62" s="93"/>
      <c r="S62" s="129">
        <f t="shared" si="2"/>
        <v>0</v>
      </c>
      <c r="T62" s="130">
        <f>IF(E62="",,IF($K62&gt;=40,0,(VLOOKUP($K62,tab!$B$8:$D$13,3))))</f>
        <v>0</v>
      </c>
      <c r="U62" s="131">
        <f>IF(E62="",,IF($K62&gt;=40,0,(VLOOKUP($K62,tab!$B$8:$F$13,5))))</f>
        <v>0</v>
      </c>
      <c r="V62" s="132">
        <f>IF((E62+tab!$C$4)&lt;S62,0,(IF(E62="",,(K62/40*J62*1.08*T62)*U62)))</f>
        <v>0</v>
      </c>
      <c r="W62" s="94"/>
      <c r="X62" s="127">
        <f t="shared" si="0"/>
        <v>0</v>
      </c>
      <c r="Y62" s="86"/>
      <c r="Z62" s="65"/>
    </row>
    <row r="63" spans="2:37" ht="12.75" x14ac:dyDescent="0.2">
      <c r="B63" s="64"/>
      <c r="C63" s="86"/>
      <c r="D63" s="104"/>
      <c r="E63" s="105"/>
      <c r="F63" s="105"/>
      <c r="G63" s="106"/>
      <c r="H63" s="105"/>
      <c r="I63" s="93"/>
      <c r="J63" s="173">
        <f>IF(H63="",0,VLOOKUP(H63,tab!$A$47:$C$85,3,FALSE))*G63</f>
        <v>0</v>
      </c>
      <c r="K63" s="129">
        <f>IF(E63="",,tab!$C$2-F63)</f>
        <v>0</v>
      </c>
      <c r="L63" s="129">
        <f>IF(E63="",,E63+tab!$B$15)</f>
        <v>0</v>
      </c>
      <c r="M63" s="93"/>
      <c r="N63" s="129">
        <f t="shared" si="1"/>
        <v>0</v>
      </c>
      <c r="O63" s="130">
        <f>IF(E63="",,IF($K63&gt;=25,0,(VLOOKUP($K63,tab!$B$8:$C$13,2))))</f>
        <v>0</v>
      </c>
      <c r="P63" s="131">
        <f>IF(E63="",,IF($K63&gt;=25,0,(VLOOKUP($K63,tab!$B$8:$E$13,4))))</f>
        <v>0</v>
      </c>
      <c r="Q63" s="132">
        <f>IF((E63+tab!$C$4)&lt;N63,0,IF(E63="",,(K63/25*(J63*1.08*50%)*O63)*P63))</f>
        <v>0</v>
      </c>
      <c r="R63" s="93"/>
      <c r="S63" s="129">
        <f t="shared" si="2"/>
        <v>0</v>
      </c>
      <c r="T63" s="130">
        <f>IF(E63="",,IF($K63&gt;=40,0,(VLOOKUP($K63,tab!$B$8:$D$13,3))))</f>
        <v>0</v>
      </c>
      <c r="U63" s="131">
        <f>IF(E63="",,IF($K63&gt;=40,0,(VLOOKUP($K63,tab!$B$8:$F$13,5))))</f>
        <v>0</v>
      </c>
      <c r="V63" s="132">
        <f>IF((E63+tab!$C$4)&lt;S63,0,(IF(E63="",,(K63/40*J63*1.08*T63)*U63)))</f>
        <v>0</v>
      </c>
      <c r="W63" s="94"/>
      <c r="X63" s="127">
        <f t="shared" si="0"/>
        <v>0</v>
      </c>
      <c r="Y63" s="86"/>
      <c r="Z63" s="65"/>
    </row>
    <row r="64" spans="2:37" ht="12.75" x14ac:dyDescent="0.2">
      <c r="B64" s="64"/>
      <c r="C64" s="86"/>
      <c r="D64" s="104"/>
      <c r="E64" s="105"/>
      <c r="F64" s="105"/>
      <c r="G64" s="106"/>
      <c r="H64" s="105"/>
      <c r="I64" s="93"/>
      <c r="J64" s="173">
        <f>IF(H64="",0,VLOOKUP(H64,tab!$A$47:$C$85,3,FALSE))*G64</f>
        <v>0</v>
      </c>
      <c r="K64" s="129">
        <f>IF(E64="",,tab!$C$2-F64)</f>
        <v>0</v>
      </c>
      <c r="L64" s="129">
        <f>IF(E64="",,E64+tab!$B$15)</f>
        <v>0</v>
      </c>
      <c r="M64" s="93"/>
      <c r="N64" s="129">
        <f t="shared" si="1"/>
        <v>0</v>
      </c>
      <c r="O64" s="130">
        <f>IF(E64="",,IF($K64&gt;=25,0,(VLOOKUP($K64,tab!$B$8:$C$13,2))))</f>
        <v>0</v>
      </c>
      <c r="P64" s="131">
        <f>IF(E64="",,IF($K64&gt;=25,0,(VLOOKUP($K64,tab!$B$8:$E$13,4))))</f>
        <v>0</v>
      </c>
      <c r="Q64" s="132">
        <f>IF((E64+tab!$C$4)&lt;N64,0,IF(E64="",,(K64/25*(J64*1.08*50%)*O64)*P64))</f>
        <v>0</v>
      </c>
      <c r="R64" s="93"/>
      <c r="S64" s="129">
        <f t="shared" si="2"/>
        <v>0</v>
      </c>
      <c r="T64" s="130">
        <f>IF(E64="",,IF($K64&gt;=40,0,(VLOOKUP($K64,tab!$B$8:$D$13,3))))</f>
        <v>0</v>
      </c>
      <c r="U64" s="131">
        <f>IF(E64="",,IF($K64&gt;=40,0,(VLOOKUP($K64,tab!$B$8:$F$13,5))))</f>
        <v>0</v>
      </c>
      <c r="V64" s="132">
        <f>IF((E64+tab!$C$4)&lt;S64,0,(IF(E64="",,(K64/40*J64*1.08*T64)*U64)))</f>
        <v>0</v>
      </c>
      <c r="W64" s="94"/>
      <c r="X64" s="127">
        <f t="shared" si="0"/>
        <v>0</v>
      </c>
      <c r="Y64" s="86"/>
      <c r="Z64" s="65"/>
    </row>
    <row r="65" spans="2:26" ht="12.75" x14ac:dyDescent="0.2">
      <c r="B65" s="64"/>
      <c r="C65" s="86"/>
      <c r="D65" s="104"/>
      <c r="E65" s="105"/>
      <c r="F65" s="105"/>
      <c r="G65" s="106"/>
      <c r="H65" s="105"/>
      <c r="I65" s="93"/>
      <c r="J65" s="173">
        <f>IF(H65="",0,VLOOKUP(H65,tab!$A$47:$C$85,3,FALSE))*G65</f>
        <v>0</v>
      </c>
      <c r="K65" s="129">
        <f>IF(E65="",,tab!$C$2-F65)</f>
        <v>0</v>
      </c>
      <c r="L65" s="129">
        <f>IF(E65="",,E65+tab!$B$15)</f>
        <v>0</v>
      </c>
      <c r="M65" s="93"/>
      <c r="N65" s="129">
        <f t="shared" si="1"/>
        <v>0</v>
      </c>
      <c r="O65" s="130">
        <f>IF(E65="",,IF($K65&gt;=25,0,(VLOOKUP($K65,tab!$B$8:$C$13,2))))</f>
        <v>0</v>
      </c>
      <c r="P65" s="131">
        <f>IF(E65="",,IF($K65&gt;=25,0,(VLOOKUP($K65,tab!$B$8:$E$13,4))))</f>
        <v>0</v>
      </c>
      <c r="Q65" s="132">
        <f>IF((E65+tab!$C$4)&lt;N65,0,IF(E65="",,(K65/25*(J65*1.08*50%)*O65)*P65))</f>
        <v>0</v>
      </c>
      <c r="R65" s="93"/>
      <c r="S65" s="129">
        <f t="shared" si="2"/>
        <v>0</v>
      </c>
      <c r="T65" s="130">
        <f>IF(E65="",,IF($K65&gt;=40,0,(VLOOKUP($K65,tab!$B$8:$D$13,3))))</f>
        <v>0</v>
      </c>
      <c r="U65" s="131">
        <f>IF(E65="",,IF($K65&gt;=40,0,(VLOOKUP($K65,tab!$B$8:$F$13,5))))</f>
        <v>0</v>
      </c>
      <c r="V65" s="132">
        <f>IF((E65+tab!$C$4)&lt;S65,0,(IF(E65="",,(K65/40*J65*1.08*T65)*U65)))</f>
        <v>0</v>
      </c>
      <c r="W65" s="94"/>
      <c r="X65" s="127">
        <f t="shared" si="0"/>
        <v>0</v>
      </c>
      <c r="Y65" s="86"/>
      <c r="Z65" s="65"/>
    </row>
    <row r="66" spans="2:26" ht="12.75" x14ac:dyDescent="0.2">
      <c r="B66" s="64"/>
      <c r="C66" s="86"/>
      <c r="D66" s="104"/>
      <c r="E66" s="105"/>
      <c r="F66" s="105"/>
      <c r="G66" s="106"/>
      <c r="H66" s="105"/>
      <c r="I66" s="93"/>
      <c r="J66" s="173">
        <f>IF(H66="",0,VLOOKUP(H66,tab!$A$47:$C$85,3,FALSE))*G66</f>
        <v>0</v>
      </c>
      <c r="K66" s="129">
        <f>IF(E66="",,tab!$C$2-F66)</f>
        <v>0</v>
      </c>
      <c r="L66" s="129">
        <f>IF(E66="",,E66+tab!$B$15)</f>
        <v>0</v>
      </c>
      <c r="M66" s="93"/>
      <c r="N66" s="129">
        <f t="shared" si="1"/>
        <v>0</v>
      </c>
      <c r="O66" s="130">
        <f>IF(E66="",,IF($K66&gt;=25,0,(VLOOKUP($K66,tab!$B$8:$C$13,2))))</f>
        <v>0</v>
      </c>
      <c r="P66" s="131">
        <f>IF(E66="",,IF($K66&gt;=25,0,(VLOOKUP($K66,tab!$B$8:$E$13,4))))</f>
        <v>0</v>
      </c>
      <c r="Q66" s="132">
        <f>IF((E66+tab!$C$4)&lt;N66,0,IF(E66="",,(K66/25*(J66*1.08*50%)*O66)*P66))</f>
        <v>0</v>
      </c>
      <c r="R66" s="93"/>
      <c r="S66" s="129">
        <f t="shared" si="2"/>
        <v>0</v>
      </c>
      <c r="T66" s="130">
        <f>IF(E66="",,IF($K66&gt;=40,0,(VLOOKUP($K66,tab!$B$8:$D$13,3))))</f>
        <v>0</v>
      </c>
      <c r="U66" s="131">
        <f>IF(E66="",,IF($K66&gt;=40,0,(VLOOKUP($K66,tab!$B$8:$F$13,5))))</f>
        <v>0</v>
      </c>
      <c r="V66" s="132">
        <f>IF((E66+tab!$C$4)&lt;S66,0,(IF(E66="",,(K66/40*J66*1.08*T66)*U66)))</f>
        <v>0</v>
      </c>
      <c r="W66" s="94"/>
      <c r="X66" s="127">
        <f t="shared" si="0"/>
        <v>0</v>
      </c>
      <c r="Y66" s="86"/>
      <c r="Z66" s="65"/>
    </row>
    <row r="67" spans="2:26" ht="12.75" x14ac:dyDescent="0.2">
      <c r="B67" s="64"/>
      <c r="C67" s="86"/>
      <c r="D67" s="104"/>
      <c r="E67" s="105"/>
      <c r="F67" s="105"/>
      <c r="G67" s="106"/>
      <c r="H67" s="105"/>
      <c r="I67" s="93"/>
      <c r="J67" s="173">
        <f>IF(H67="",0,VLOOKUP(H67,tab!$A$47:$C$85,3,FALSE))*G67</f>
        <v>0</v>
      </c>
      <c r="K67" s="129">
        <f>IF(E67="",,tab!$C$2-F67)</f>
        <v>0</v>
      </c>
      <c r="L67" s="129">
        <f>IF(E67="",,E67+tab!$B$15)</f>
        <v>0</v>
      </c>
      <c r="M67" s="93"/>
      <c r="N67" s="129">
        <f t="shared" si="1"/>
        <v>0</v>
      </c>
      <c r="O67" s="130">
        <f>IF(E67="",,IF($K67&gt;=25,0,(VLOOKUP($K67,tab!$B$8:$C$13,2))))</f>
        <v>0</v>
      </c>
      <c r="P67" s="131">
        <f>IF(E67="",,IF($K67&gt;=25,0,(VLOOKUP($K67,tab!$B$8:$E$13,4))))</f>
        <v>0</v>
      </c>
      <c r="Q67" s="132">
        <f>IF((E67+tab!$C$4)&lt;N67,0,IF(E67="",,(K67/25*(J67*1.08*50%)*O67)*P67))</f>
        <v>0</v>
      </c>
      <c r="R67" s="93"/>
      <c r="S67" s="129">
        <f t="shared" si="2"/>
        <v>0</v>
      </c>
      <c r="T67" s="130">
        <f>IF(E67="",,IF($K67&gt;=40,0,(VLOOKUP($K67,tab!$B$8:$D$13,3))))</f>
        <v>0</v>
      </c>
      <c r="U67" s="131">
        <f>IF(E67="",,IF($K67&gt;=40,0,(VLOOKUP($K67,tab!$B$8:$F$13,5))))</f>
        <v>0</v>
      </c>
      <c r="V67" s="132">
        <f>IF((E67+tab!$C$4)&lt;S67,0,(IF(E67="",,(K67/40*J67*1.08*T67)*U67)))</f>
        <v>0</v>
      </c>
      <c r="W67" s="94"/>
      <c r="X67" s="127">
        <f t="shared" si="0"/>
        <v>0</v>
      </c>
      <c r="Y67" s="86"/>
      <c r="Z67" s="65"/>
    </row>
    <row r="68" spans="2:26" ht="12.75" x14ac:dyDescent="0.2">
      <c r="B68" s="64"/>
      <c r="C68" s="86"/>
      <c r="D68" s="104"/>
      <c r="E68" s="105"/>
      <c r="F68" s="105"/>
      <c r="G68" s="106"/>
      <c r="H68" s="105"/>
      <c r="I68" s="93"/>
      <c r="J68" s="173">
        <f>IF(H68="",0,VLOOKUP(H68,tab!$A$47:$C$85,3,FALSE))*G68</f>
        <v>0</v>
      </c>
      <c r="K68" s="129">
        <f>IF(E68="",,tab!$C$2-F68)</f>
        <v>0</v>
      </c>
      <c r="L68" s="129">
        <f>IF(E68="",,E68+tab!$B$15)</f>
        <v>0</v>
      </c>
      <c r="M68" s="93"/>
      <c r="N68" s="129">
        <f t="shared" si="1"/>
        <v>0</v>
      </c>
      <c r="O68" s="130">
        <f>IF(E68="",,IF($K68&gt;=25,0,(VLOOKUP($K68,tab!$B$8:$C$13,2))))</f>
        <v>0</v>
      </c>
      <c r="P68" s="131">
        <f>IF(E68="",,IF($K68&gt;=25,0,(VLOOKUP($K68,tab!$B$8:$E$13,4))))</f>
        <v>0</v>
      </c>
      <c r="Q68" s="132">
        <f>IF((E68+tab!$C$4)&lt;N68,0,IF(E68="",,(K68/25*(J68*1.08*50%)*O68)*P68))</f>
        <v>0</v>
      </c>
      <c r="R68" s="93"/>
      <c r="S68" s="129">
        <f t="shared" si="2"/>
        <v>0</v>
      </c>
      <c r="T68" s="130">
        <f>IF(E68="",,IF($K68&gt;=40,0,(VLOOKUP($K68,tab!$B$8:$D$13,3))))</f>
        <v>0</v>
      </c>
      <c r="U68" s="131">
        <f>IF(E68="",,IF($K68&gt;=40,0,(VLOOKUP($K68,tab!$B$8:$F$13,5))))</f>
        <v>0</v>
      </c>
      <c r="V68" s="132">
        <f>IF((E68+tab!$C$4)&lt;S68,0,(IF(E68="",,(K68/40*J68*1.08*T68)*U68)))</f>
        <v>0</v>
      </c>
      <c r="W68" s="94"/>
      <c r="X68" s="127">
        <f t="shared" si="0"/>
        <v>0</v>
      </c>
      <c r="Y68" s="86"/>
      <c r="Z68" s="65"/>
    </row>
    <row r="69" spans="2:26" ht="12.75" x14ac:dyDescent="0.2">
      <c r="B69" s="64"/>
      <c r="C69" s="86"/>
      <c r="D69" s="104"/>
      <c r="E69" s="105"/>
      <c r="F69" s="105"/>
      <c r="G69" s="106"/>
      <c r="H69" s="105"/>
      <c r="I69" s="93"/>
      <c r="J69" s="173">
        <f>IF(H69="",0,VLOOKUP(H69,tab!$A$47:$C$85,3,FALSE))*G69</f>
        <v>0</v>
      </c>
      <c r="K69" s="129">
        <f>IF(E69="",,tab!$C$2-F69)</f>
        <v>0</v>
      </c>
      <c r="L69" s="129">
        <f>IF(E69="",,E69+tab!$B$15)</f>
        <v>0</v>
      </c>
      <c r="M69" s="93"/>
      <c r="N69" s="129">
        <f t="shared" si="1"/>
        <v>0</v>
      </c>
      <c r="O69" s="130">
        <f>IF(E69="",,IF($K69&gt;=25,0,(VLOOKUP($K69,tab!$B$8:$C$13,2))))</f>
        <v>0</v>
      </c>
      <c r="P69" s="131">
        <f>IF(E69="",,IF($K69&gt;=25,0,(VLOOKUP($K69,tab!$B$8:$E$13,4))))</f>
        <v>0</v>
      </c>
      <c r="Q69" s="132">
        <f>IF((E69+tab!$C$4)&lt;N69,0,IF(E69="",,(K69/25*(J69*1.08*50%)*O69)*P69))</f>
        <v>0</v>
      </c>
      <c r="R69" s="93"/>
      <c r="S69" s="129">
        <f t="shared" si="2"/>
        <v>0</v>
      </c>
      <c r="T69" s="130">
        <f>IF(E69="",,IF($K69&gt;=40,0,(VLOOKUP($K69,tab!$B$8:$D$13,3))))</f>
        <v>0</v>
      </c>
      <c r="U69" s="131">
        <f>IF(E69="",,IF($K69&gt;=40,0,(VLOOKUP($K69,tab!$B$8:$F$13,5))))</f>
        <v>0</v>
      </c>
      <c r="V69" s="132">
        <f>IF((E69+tab!$C$4)&lt;S69,0,(IF(E69="",,(K69/40*J69*1.08*T69)*U69)))</f>
        <v>0</v>
      </c>
      <c r="W69" s="94"/>
      <c r="X69" s="127">
        <f t="shared" si="0"/>
        <v>0</v>
      </c>
      <c r="Y69" s="86"/>
      <c r="Z69" s="65"/>
    </row>
    <row r="70" spans="2:26" ht="12.75" x14ac:dyDescent="0.2">
      <c r="B70" s="64"/>
      <c r="C70" s="86"/>
      <c r="D70" s="104"/>
      <c r="E70" s="105"/>
      <c r="F70" s="105"/>
      <c r="G70" s="106"/>
      <c r="H70" s="105"/>
      <c r="I70" s="93"/>
      <c r="J70" s="173">
        <f>IF(H70="",0,VLOOKUP(H70,tab!$A$47:$C$85,3,FALSE))*G70</f>
        <v>0</v>
      </c>
      <c r="K70" s="129">
        <f>IF(E70="",,tab!$C$2-F70)</f>
        <v>0</v>
      </c>
      <c r="L70" s="129">
        <f>IF(E70="",,E70+tab!$B$15)</f>
        <v>0</v>
      </c>
      <c r="M70" s="93"/>
      <c r="N70" s="129">
        <f t="shared" si="1"/>
        <v>0</v>
      </c>
      <c r="O70" s="130">
        <f>IF(E70="",,IF($K70&gt;=25,0,(VLOOKUP($K70,tab!$B$8:$C$13,2))))</f>
        <v>0</v>
      </c>
      <c r="P70" s="131">
        <f>IF(E70="",,IF($K70&gt;=25,0,(VLOOKUP($K70,tab!$B$8:$E$13,4))))</f>
        <v>0</v>
      </c>
      <c r="Q70" s="132">
        <f>IF((E70+tab!$C$4)&lt;N70,0,IF(E70="",,(K70/25*(J70*1.08*50%)*O70)*P70))</f>
        <v>0</v>
      </c>
      <c r="R70" s="93"/>
      <c r="S70" s="129">
        <f t="shared" si="2"/>
        <v>0</v>
      </c>
      <c r="T70" s="130">
        <f>IF(E70="",,IF($K70&gt;=40,0,(VLOOKUP($K70,tab!$B$8:$D$13,3))))</f>
        <v>0</v>
      </c>
      <c r="U70" s="131">
        <f>IF(E70="",,IF($K70&gt;=40,0,(VLOOKUP($K70,tab!$B$8:$F$13,5))))</f>
        <v>0</v>
      </c>
      <c r="V70" s="132">
        <f>IF((E70+tab!$C$4)&lt;S70,0,(IF(E70="",,(K70/40*J70*1.08*T70)*U70)))</f>
        <v>0</v>
      </c>
      <c r="W70" s="94"/>
      <c r="X70" s="127">
        <f t="shared" si="0"/>
        <v>0</v>
      </c>
      <c r="Y70" s="86"/>
      <c r="Z70" s="65"/>
    </row>
    <row r="71" spans="2:26" ht="12.75" x14ac:dyDescent="0.2">
      <c r="B71" s="64"/>
      <c r="C71" s="86"/>
      <c r="D71" s="104"/>
      <c r="E71" s="105"/>
      <c r="F71" s="105"/>
      <c r="G71" s="106"/>
      <c r="H71" s="105"/>
      <c r="I71" s="93"/>
      <c r="J71" s="173">
        <f>IF(H71="",0,VLOOKUP(H71,tab!$A$47:$C$85,3,FALSE))*G71</f>
        <v>0</v>
      </c>
      <c r="K71" s="129">
        <f>IF(E71="",,tab!$C$2-F71)</f>
        <v>0</v>
      </c>
      <c r="L71" s="129">
        <f>IF(E71="",,E71+tab!$B$15)</f>
        <v>0</v>
      </c>
      <c r="M71" s="93"/>
      <c r="N71" s="129">
        <f t="shared" si="1"/>
        <v>0</v>
      </c>
      <c r="O71" s="130">
        <f>IF(E71="",,IF($K71&gt;=25,0,(VLOOKUP($K71,tab!$B$8:$C$13,2))))</f>
        <v>0</v>
      </c>
      <c r="P71" s="131">
        <f>IF(E71="",,IF($K71&gt;=25,0,(VLOOKUP($K71,tab!$B$8:$E$13,4))))</f>
        <v>0</v>
      </c>
      <c r="Q71" s="132">
        <f>IF((E71+tab!$C$4)&lt;N71,0,IF(E71="",,(K71/25*(J71*1.08*50%)*O71)*P71))</f>
        <v>0</v>
      </c>
      <c r="R71" s="93"/>
      <c r="S71" s="129">
        <f t="shared" si="2"/>
        <v>0</v>
      </c>
      <c r="T71" s="130">
        <f>IF(E71="",,IF($K71&gt;=40,0,(VLOOKUP($K71,tab!$B$8:$D$13,3))))</f>
        <v>0</v>
      </c>
      <c r="U71" s="131">
        <f>IF(E71="",,IF($K71&gt;=40,0,(VLOOKUP($K71,tab!$B$8:$F$13,5))))</f>
        <v>0</v>
      </c>
      <c r="V71" s="132">
        <f>IF((E71+tab!$C$4)&lt;S71,0,(IF(E71="",,(K71/40*J71*1.08*T71)*U71)))</f>
        <v>0</v>
      </c>
      <c r="W71" s="94"/>
      <c r="X71" s="127">
        <f t="shared" si="0"/>
        <v>0</v>
      </c>
      <c r="Y71" s="86"/>
      <c r="Z71" s="65"/>
    </row>
    <row r="72" spans="2:26" ht="12.75" x14ac:dyDescent="0.2">
      <c r="B72" s="64"/>
      <c r="C72" s="86"/>
      <c r="D72" s="104"/>
      <c r="E72" s="105"/>
      <c r="F72" s="105"/>
      <c r="G72" s="106"/>
      <c r="H72" s="105"/>
      <c r="I72" s="93"/>
      <c r="J72" s="173">
        <f>IF(H72="",0,VLOOKUP(H72,tab!$A$47:$C$85,3,FALSE))*G72</f>
        <v>0</v>
      </c>
      <c r="K72" s="129">
        <f>IF(E72="",,tab!$C$2-F72)</f>
        <v>0</v>
      </c>
      <c r="L72" s="129">
        <f>IF(E72="",,E72+tab!$B$15)</f>
        <v>0</v>
      </c>
      <c r="M72" s="93"/>
      <c r="N72" s="129">
        <f t="shared" si="1"/>
        <v>0</v>
      </c>
      <c r="O72" s="130">
        <f>IF(E72="",,IF($K72&gt;=25,0,(VLOOKUP($K72,tab!$B$8:$C$13,2))))</f>
        <v>0</v>
      </c>
      <c r="P72" s="131">
        <f>IF(E72="",,IF($K72&gt;=25,0,(VLOOKUP($K72,tab!$B$8:$E$13,4))))</f>
        <v>0</v>
      </c>
      <c r="Q72" s="132">
        <f>IF((E72+tab!$C$4)&lt;N72,0,IF(E72="",,(K72/25*(J72*1.08*50%)*O72)*P72))</f>
        <v>0</v>
      </c>
      <c r="R72" s="93"/>
      <c r="S72" s="129">
        <f t="shared" si="2"/>
        <v>0</v>
      </c>
      <c r="T72" s="130">
        <f>IF(E72="",,IF($K72&gt;=40,0,(VLOOKUP($K72,tab!$B$8:$D$13,3))))</f>
        <v>0</v>
      </c>
      <c r="U72" s="131">
        <f>IF(E72="",,IF($K72&gt;=40,0,(VLOOKUP($K72,tab!$B$8:$F$13,5))))</f>
        <v>0</v>
      </c>
      <c r="V72" s="132">
        <f>IF((E72+tab!$C$4)&lt;S72,0,(IF(E72="",,(K72/40*J72*1.08*T72)*U72)))</f>
        <v>0</v>
      </c>
      <c r="W72" s="94"/>
      <c r="X72" s="127">
        <f t="shared" si="0"/>
        <v>0</v>
      </c>
      <c r="Y72" s="86"/>
      <c r="Z72" s="65"/>
    </row>
    <row r="73" spans="2:26" ht="12.75" x14ac:dyDescent="0.2">
      <c r="B73" s="64"/>
      <c r="C73" s="86"/>
      <c r="D73" s="104"/>
      <c r="E73" s="105"/>
      <c r="F73" s="105"/>
      <c r="G73" s="106"/>
      <c r="H73" s="105"/>
      <c r="I73" s="93"/>
      <c r="J73" s="173">
        <f>IF(H73="",0,VLOOKUP(H73,tab!$A$47:$C$85,3,FALSE))*G73</f>
        <v>0</v>
      </c>
      <c r="K73" s="129">
        <f>IF(E73="",,tab!$C$2-F73)</f>
        <v>0</v>
      </c>
      <c r="L73" s="129">
        <f>IF(E73="",,E73+tab!$B$15)</f>
        <v>0</v>
      </c>
      <c r="M73" s="93"/>
      <c r="N73" s="129">
        <f t="shared" si="1"/>
        <v>0</v>
      </c>
      <c r="O73" s="130">
        <f>IF(E73="",,IF($K73&gt;=25,0,(VLOOKUP($K73,tab!$B$8:$C$13,2))))</f>
        <v>0</v>
      </c>
      <c r="P73" s="131">
        <f>IF(E73="",,IF($K73&gt;=25,0,(VLOOKUP($K73,tab!$B$8:$E$13,4))))</f>
        <v>0</v>
      </c>
      <c r="Q73" s="132">
        <f>IF((E73+tab!$C$4)&lt;N73,0,IF(E73="",,(K73/25*(J73*1.08*50%)*O73)*P73))</f>
        <v>0</v>
      </c>
      <c r="R73" s="93"/>
      <c r="S73" s="129">
        <f t="shared" si="2"/>
        <v>0</v>
      </c>
      <c r="T73" s="130">
        <f>IF(E73="",,IF($K73&gt;=40,0,(VLOOKUP($K73,tab!$B$8:$D$13,3))))</f>
        <v>0</v>
      </c>
      <c r="U73" s="131">
        <f>IF(E73="",,IF($K73&gt;=40,0,(VLOOKUP($K73,tab!$B$8:$F$13,5))))</f>
        <v>0</v>
      </c>
      <c r="V73" s="132">
        <f>IF((E73+tab!$C$4)&lt;S73,0,(IF(E73="",,(K73/40*J73*1.08*T73)*U73)))</f>
        <v>0</v>
      </c>
      <c r="W73" s="94"/>
      <c r="X73" s="127">
        <f t="shared" si="0"/>
        <v>0</v>
      </c>
      <c r="Y73" s="86"/>
      <c r="Z73" s="65"/>
    </row>
    <row r="74" spans="2:26" ht="12.75" x14ac:dyDescent="0.2">
      <c r="B74" s="64"/>
      <c r="C74" s="86"/>
      <c r="D74" s="104"/>
      <c r="E74" s="105"/>
      <c r="F74" s="105"/>
      <c r="G74" s="106"/>
      <c r="H74" s="105"/>
      <c r="I74" s="93"/>
      <c r="J74" s="173">
        <f>IF(H74="",0,VLOOKUP(H74,tab!$A$47:$C$85,3,FALSE))*G74</f>
        <v>0</v>
      </c>
      <c r="K74" s="129">
        <f>IF(E74="",,tab!$C$2-F74)</f>
        <v>0</v>
      </c>
      <c r="L74" s="129">
        <f>IF(E74="",,E74+tab!$B$15)</f>
        <v>0</v>
      </c>
      <c r="M74" s="93"/>
      <c r="N74" s="129">
        <f t="shared" si="1"/>
        <v>0</v>
      </c>
      <c r="O74" s="130">
        <f>IF(E74="",,IF($K74&gt;=25,0,(VLOOKUP($K74,tab!$B$8:$C$13,2))))</f>
        <v>0</v>
      </c>
      <c r="P74" s="131">
        <f>IF(E74="",,IF($K74&gt;=25,0,(VLOOKUP($K74,tab!$B$8:$E$13,4))))</f>
        <v>0</v>
      </c>
      <c r="Q74" s="132">
        <f>IF((E74+tab!$C$4)&lt;N74,0,IF(E74="",,(K74/25*(J74*1.08*50%)*O74)*P74))</f>
        <v>0</v>
      </c>
      <c r="R74" s="93"/>
      <c r="S74" s="129">
        <f t="shared" si="2"/>
        <v>0</v>
      </c>
      <c r="T74" s="130">
        <f>IF(E74="",,IF($K74&gt;=40,0,(VLOOKUP($K74,tab!$B$8:$D$13,3))))</f>
        <v>0</v>
      </c>
      <c r="U74" s="131">
        <f>IF(E74="",,IF($K74&gt;=40,0,(VLOOKUP($K74,tab!$B$8:$F$13,5))))</f>
        <v>0</v>
      </c>
      <c r="V74" s="132">
        <f>IF((E74+tab!$C$4)&lt;S74,0,(IF(E74="",,(K74/40*J74*1.08*T74)*U74)))</f>
        <v>0</v>
      </c>
      <c r="W74" s="94"/>
      <c r="X74" s="127">
        <f t="shared" si="0"/>
        <v>0</v>
      </c>
      <c r="Y74" s="86"/>
      <c r="Z74" s="65"/>
    </row>
    <row r="75" spans="2:26" ht="12.75" x14ac:dyDescent="0.2">
      <c r="B75" s="64"/>
      <c r="C75" s="86"/>
      <c r="D75" s="104"/>
      <c r="E75" s="105"/>
      <c r="F75" s="105"/>
      <c r="G75" s="106"/>
      <c r="H75" s="105"/>
      <c r="I75" s="93"/>
      <c r="J75" s="173">
        <f>IF(H75="",0,VLOOKUP(H75,tab!$A$47:$C$85,3,FALSE))*G75</f>
        <v>0</v>
      </c>
      <c r="K75" s="129">
        <f>IF(E75="",,tab!$C$2-F75)</f>
        <v>0</v>
      </c>
      <c r="L75" s="129">
        <f>IF(E75="",,E75+tab!$B$15)</f>
        <v>0</v>
      </c>
      <c r="M75" s="93"/>
      <c r="N75" s="129">
        <f t="shared" si="1"/>
        <v>0</v>
      </c>
      <c r="O75" s="130">
        <f>IF(E75="",,IF($K75&gt;=25,0,(VLOOKUP($K75,tab!$B$8:$C$13,2))))</f>
        <v>0</v>
      </c>
      <c r="P75" s="131">
        <f>IF(E75="",,IF($K75&gt;=25,0,(VLOOKUP($K75,tab!$B$8:$E$13,4))))</f>
        <v>0</v>
      </c>
      <c r="Q75" s="132">
        <f>IF((E75+tab!$C$4)&lt;N75,0,IF(E75="",,(K75/25*(J75*1.08*50%)*O75)*P75))</f>
        <v>0</v>
      </c>
      <c r="R75" s="93"/>
      <c r="S75" s="129">
        <f t="shared" si="2"/>
        <v>0</v>
      </c>
      <c r="T75" s="130">
        <f>IF(E75="",,IF($K75&gt;=40,0,(VLOOKUP($K75,tab!$B$8:$D$13,3))))</f>
        <v>0</v>
      </c>
      <c r="U75" s="131">
        <f>IF(E75="",,IF($K75&gt;=40,0,(VLOOKUP($K75,tab!$B$8:$F$13,5))))</f>
        <v>0</v>
      </c>
      <c r="V75" s="132">
        <f>IF((E75+tab!$C$4)&lt;S75,0,(IF(E75="",,(K75/40*J75*1.08*T75)*U75)))</f>
        <v>0</v>
      </c>
      <c r="W75" s="94"/>
      <c r="X75" s="127">
        <f t="shared" si="0"/>
        <v>0</v>
      </c>
      <c r="Y75" s="86"/>
      <c r="Z75" s="65"/>
    </row>
    <row r="76" spans="2:26" ht="12.75" x14ac:dyDescent="0.2">
      <c r="B76" s="64"/>
      <c r="C76" s="86"/>
      <c r="D76" s="104"/>
      <c r="E76" s="105"/>
      <c r="F76" s="105"/>
      <c r="G76" s="106"/>
      <c r="H76" s="105"/>
      <c r="I76" s="93"/>
      <c r="J76" s="173">
        <f>IF(H76="",0,VLOOKUP(H76,tab!$A$47:$C$85,3,FALSE))*G76</f>
        <v>0</v>
      </c>
      <c r="K76" s="129">
        <f>IF(E76="",,tab!$C$2-F76)</f>
        <v>0</v>
      </c>
      <c r="L76" s="129">
        <f>IF(E76="",,E76+tab!$B$15)</f>
        <v>0</v>
      </c>
      <c r="M76" s="93"/>
      <c r="N76" s="129">
        <f t="shared" si="1"/>
        <v>0</v>
      </c>
      <c r="O76" s="130">
        <f>IF(E76="",,IF($K76&gt;=25,0,(VLOOKUP($K76,tab!$B$8:$C$13,2))))</f>
        <v>0</v>
      </c>
      <c r="P76" s="131">
        <f>IF(E76="",,IF($K76&gt;=25,0,(VLOOKUP($K76,tab!$B$8:$E$13,4))))</f>
        <v>0</v>
      </c>
      <c r="Q76" s="132">
        <f>IF((E76+tab!$C$4)&lt;N76,0,IF(E76="",,(K76/25*(J76*1.08*50%)*O76)*P76))</f>
        <v>0</v>
      </c>
      <c r="R76" s="93"/>
      <c r="S76" s="129">
        <f t="shared" si="2"/>
        <v>0</v>
      </c>
      <c r="T76" s="130">
        <f>IF(E76="",,IF($K76&gt;=40,0,(VLOOKUP($K76,tab!$B$8:$D$13,3))))</f>
        <v>0</v>
      </c>
      <c r="U76" s="131">
        <f>IF(E76="",,IF($K76&gt;=40,0,(VLOOKUP($K76,tab!$B$8:$F$13,5))))</f>
        <v>0</v>
      </c>
      <c r="V76" s="132">
        <f>IF((E76+tab!$C$4)&lt;S76,0,(IF(E76="",,(K76/40*J76*1.08*T76)*U76)))</f>
        <v>0</v>
      </c>
      <c r="W76" s="94"/>
      <c r="X76" s="127">
        <f t="shared" si="0"/>
        <v>0</v>
      </c>
      <c r="Y76" s="86"/>
      <c r="Z76" s="65"/>
    </row>
    <row r="77" spans="2:26" ht="12.75" x14ac:dyDescent="0.2">
      <c r="B77" s="64"/>
      <c r="C77" s="86"/>
      <c r="D77" s="104"/>
      <c r="E77" s="105"/>
      <c r="F77" s="105"/>
      <c r="G77" s="106"/>
      <c r="H77" s="105"/>
      <c r="I77" s="93"/>
      <c r="J77" s="173">
        <f>IF(H77="",0,VLOOKUP(H77,tab!$A$47:$C$85,3,FALSE))*G77</f>
        <v>0</v>
      </c>
      <c r="K77" s="129">
        <f>IF(E77="",,tab!$C$2-F77)</f>
        <v>0</v>
      </c>
      <c r="L77" s="129">
        <f>IF(E77="",,E77+tab!$B$15)</f>
        <v>0</v>
      </c>
      <c r="M77" s="93"/>
      <c r="N77" s="129">
        <f t="shared" si="1"/>
        <v>0</v>
      </c>
      <c r="O77" s="130">
        <f>IF(E77="",,IF($K77&gt;=25,0,(VLOOKUP($K77,tab!$B$8:$C$13,2))))</f>
        <v>0</v>
      </c>
      <c r="P77" s="131">
        <f>IF(E77="",,IF($K77&gt;=25,0,(VLOOKUP($K77,tab!$B$8:$E$13,4))))</f>
        <v>0</v>
      </c>
      <c r="Q77" s="132">
        <f>IF((E77+tab!$C$4)&lt;N77,0,IF(E77="",,(K77/25*(J77*1.08*50%)*O77)*P77))</f>
        <v>0</v>
      </c>
      <c r="R77" s="93"/>
      <c r="S77" s="129">
        <f t="shared" si="2"/>
        <v>0</v>
      </c>
      <c r="T77" s="130">
        <f>IF(E77="",,IF($K77&gt;=40,0,(VLOOKUP($K77,tab!$B$8:$D$13,3))))</f>
        <v>0</v>
      </c>
      <c r="U77" s="131">
        <f>IF(E77="",,IF($K77&gt;=40,0,(VLOOKUP($K77,tab!$B$8:$F$13,5))))</f>
        <v>0</v>
      </c>
      <c r="V77" s="132">
        <f>IF((E77+tab!$C$4)&lt;S77,0,(IF(E77="",,(K77/40*J77*1.08*T77)*U77)))</f>
        <v>0</v>
      </c>
      <c r="W77" s="94"/>
      <c r="X77" s="127">
        <f t="shared" si="0"/>
        <v>0</v>
      </c>
      <c r="Y77" s="86"/>
      <c r="Z77" s="65"/>
    </row>
    <row r="78" spans="2:26" ht="12.75" x14ac:dyDescent="0.2">
      <c r="B78" s="64"/>
      <c r="C78" s="86"/>
      <c r="D78" s="104"/>
      <c r="E78" s="105"/>
      <c r="F78" s="105"/>
      <c r="G78" s="106"/>
      <c r="H78" s="105"/>
      <c r="I78" s="93"/>
      <c r="J78" s="173">
        <f>IF(H78="",0,VLOOKUP(H78,tab!$A$47:$C$85,3,FALSE))*G78</f>
        <v>0</v>
      </c>
      <c r="K78" s="129">
        <f>IF(E78="",,tab!$C$2-F78)</f>
        <v>0</v>
      </c>
      <c r="L78" s="129">
        <f>IF(E78="",,E78+tab!$B$15)</f>
        <v>0</v>
      </c>
      <c r="M78" s="93"/>
      <c r="N78" s="129">
        <f t="shared" si="1"/>
        <v>0</v>
      </c>
      <c r="O78" s="130">
        <f>IF(E78="",,IF($K78&gt;=25,0,(VLOOKUP($K78,tab!$B$8:$C$13,2))))</f>
        <v>0</v>
      </c>
      <c r="P78" s="131">
        <f>IF(E78="",,IF($K78&gt;=25,0,(VLOOKUP($K78,tab!$B$8:$E$13,4))))</f>
        <v>0</v>
      </c>
      <c r="Q78" s="132">
        <f>IF((E78+tab!$C$4)&lt;N78,0,IF(E78="",,(K78/25*(J78*1.08*50%)*O78)*P78))</f>
        <v>0</v>
      </c>
      <c r="R78" s="93"/>
      <c r="S78" s="129">
        <f t="shared" si="2"/>
        <v>0</v>
      </c>
      <c r="T78" s="130">
        <f>IF(E78="",,IF($K78&gt;=40,0,(VLOOKUP($K78,tab!$B$8:$D$13,3))))</f>
        <v>0</v>
      </c>
      <c r="U78" s="131">
        <f>IF(E78="",,IF($K78&gt;=40,0,(VLOOKUP($K78,tab!$B$8:$F$13,5))))</f>
        <v>0</v>
      </c>
      <c r="V78" s="132">
        <f>IF((E78+tab!$C$4)&lt;S78,0,(IF(E78="",,(K78/40*J78*1.08*T78)*U78)))</f>
        <v>0</v>
      </c>
      <c r="W78" s="94"/>
      <c r="X78" s="127">
        <f t="shared" si="0"/>
        <v>0</v>
      </c>
      <c r="Y78" s="86"/>
      <c r="Z78" s="65"/>
    </row>
    <row r="79" spans="2:26" ht="12.75" x14ac:dyDescent="0.2">
      <c r="B79" s="64"/>
      <c r="C79" s="86"/>
      <c r="D79" s="104"/>
      <c r="E79" s="105"/>
      <c r="F79" s="105"/>
      <c r="G79" s="106"/>
      <c r="H79" s="105"/>
      <c r="I79" s="93"/>
      <c r="J79" s="173">
        <f>IF(H79="",0,VLOOKUP(H79,tab!$A$47:$C$85,3,FALSE))*G79</f>
        <v>0</v>
      </c>
      <c r="K79" s="129">
        <f>IF(E79="",,tab!$C$2-F79)</f>
        <v>0</v>
      </c>
      <c r="L79" s="129">
        <f>IF(E79="",,E79+tab!$B$15)</f>
        <v>0</v>
      </c>
      <c r="M79" s="93"/>
      <c r="N79" s="129">
        <f t="shared" si="1"/>
        <v>0</v>
      </c>
      <c r="O79" s="130">
        <f>IF(E79="",,IF($K79&gt;=25,0,(VLOOKUP($K79,tab!$B$8:$C$13,2))))</f>
        <v>0</v>
      </c>
      <c r="P79" s="131">
        <f>IF(E79="",,IF($K79&gt;=25,0,(VLOOKUP($K79,tab!$B$8:$E$13,4))))</f>
        <v>0</v>
      </c>
      <c r="Q79" s="132">
        <f>IF((E79+tab!$C$4)&lt;N79,0,IF(E79="",,(K79/25*(J79*1.08*50%)*O79)*P79))</f>
        <v>0</v>
      </c>
      <c r="R79" s="93"/>
      <c r="S79" s="129">
        <f t="shared" si="2"/>
        <v>0</v>
      </c>
      <c r="T79" s="130">
        <f>IF(E79="",,IF($K79&gt;=40,0,(VLOOKUP($K79,tab!$B$8:$D$13,3))))</f>
        <v>0</v>
      </c>
      <c r="U79" s="131">
        <f>IF(E79="",,IF($K79&gt;=40,0,(VLOOKUP($K79,tab!$B$8:$F$13,5))))</f>
        <v>0</v>
      </c>
      <c r="V79" s="132">
        <f>IF((E79+tab!$C$4)&lt;S79,0,(IF(E79="",,(K79/40*J79*1.08*T79)*U79)))</f>
        <v>0</v>
      </c>
      <c r="W79" s="94"/>
      <c r="X79" s="127">
        <f t="shared" si="0"/>
        <v>0</v>
      </c>
      <c r="Y79" s="86"/>
      <c r="Z79" s="65"/>
    </row>
    <row r="80" spans="2:26" ht="12.75" x14ac:dyDescent="0.2">
      <c r="B80" s="64"/>
      <c r="C80" s="86"/>
      <c r="D80" s="104"/>
      <c r="E80" s="105"/>
      <c r="F80" s="105"/>
      <c r="G80" s="106"/>
      <c r="H80" s="105"/>
      <c r="I80" s="93"/>
      <c r="J80" s="173">
        <f>IF(H80="",0,VLOOKUP(H80,tab!$A$47:$C$85,3,FALSE))*G80</f>
        <v>0</v>
      </c>
      <c r="K80" s="129">
        <f>IF(E80="",,tab!$C$2-F80)</f>
        <v>0</v>
      </c>
      <c r="L80" s="129">
        <f>IF(E80="",,E80+tab!$B$15)</f>
        <v>0</v>
      </c>
      <c r="M80" s="93"/>
      <c r="N80" s="129">
        <f t="shared" si="1"/>
        <v>0</v>
      </c>
      <c r="O80" s="130">
        <f>IF(E80="",,IF($K80&gt;=25,0,(VLOOKUP($K80,tab!$B$8:$C$13,2))))</f>
        <v>0</v>
      </c>
      <c r="P80" s="131">
        <f>IF(E80="",,IF($K80&gt;=25,0,(VLOOKUP($K80,tab!$B$8:$E$13,4))))</f>
        <v>0</v>
      </c>
      <c r="Q80" s="132">
        <f>IF((E80+tab!$C$4)&lt;N80,0,IF(E80="",,(K80/25*(J80*1.08*50%)*O80)*P80))</f>
        <v>0</v>
      </c>
      <c r="R80" s="93"/>
      <c r="S80" s="129">
        <f t="shared" si="2"/>
        <v>0</v>
      </c>
      <c r="T80" s="130">
        <f>IF(E80="",,IF($K80&gt;=40,0,(VLOOKUP($K80,tab!$B$8:$D$13,3))))</f>
        <v>0</v>
      </c>
      <c r="U80" s="131">
        <f>IF(E80="",,IF($K80&gt;=40,0,(VLOOKUP($K80,tab!$B$8:$F$13,5))))</f>
        <v>0</v>
      </c>
      <c r="V80" s="132">
        <f>IF((E80+tab!$C$4)&lt;S80,0,(IF(E80="",,(K80/40*J80*1.08*T80)*U80)))</f>
        <v>0</v>
      </c>
      <c r="W80" s="94"/>
      <c r="X80" s="127">
        <f t="shared" si="0"/>
        <v>0</v>
      </c>
      <c r="Y80" s="86"/>
      <c r="Z80" s="65"/>
    </row>
    <row r="81" spans="2:26" ht="12.75" x14ac:dyDescent="0.2">
      <c r="B81" s="64"/>
      <c r="C81" s="86"/>
      <c r="D81" s="104"/>
      <c r="E81" s="105"/>
      <c r="F81" s="105"/>
      <c r="G81" s="106"/>
      <c r="H81" s="105"/>
      <c r="I81" s="93"/>
      <c r="J81" s="173">
        <f>IF(H81="",0,VLOOKUP(H81,tab!$A$47:$C$85,3,FALSE))*G81</f>
        <v>0</v>
      </c>
      <c r="K81" s="129">
        <f>IF(E81="",,tab!$C$2-F81)</f>
        <v>0</v>
      </c>
      <c r="L81" s="129">
        <f>IF(E81="",,E81+tab!$B$15)</f>
        <v>0</v>
      </c>
      <c r="M81" s="93"/>
      <c r="N81" s="129">
        <f t="shared" si="1"/>
        <v>0</v>
      </c>
      <c r="O81" s="130">
        <f>IF(E81="",,IF($K81&gt;=25,0,(VLOOKUP($K81,tab!$B$8:$C$13,2))))</f>
        <v>0</v>
      </c>
      <c r="P81" s="131">
        <f>IF(E81="",,IF($K81&gt;=25,0,(VLOOKUP($K81,tab!$B$8:$E$13,4))))</f>
        <v>0</v>
      </c>
      <c r="Q81" s="132">
        <f>IF((E81+tab!$C$4)&lt;N81,0,IF(E81="",,(K81/25*(J81*1.08*50%)*O81)*P81))</f>
        <v>0</v>
      </c>
      <c r="R81" s="93"/>
      <c r="S81" s="129">
        <f t="shared" si="2"/>
        <v>0</v>
      </c>
      <c r="T81" s="130">
        <f>IF(E81="",,IF($K81&gt;=40,0,(VLOOKUP($K81,tab!$B$8:$D$13,3))))</f>
        <v>0</v>
      </c>
      <c r="U81" s="131">
        <f>IF(E81="",,IF($K81&gt;=40,0,(VLOOKUP($K81,tab!$B$8:$F$13,5))))</f>
        <v>0</v>
      </c>
      <c r="V81" s="132">
        <f>IF((E81+tab!$C$4)&lt;S81,0,(IF(E81="",,(K81/40*J81*1.08*T81)*U81)))</f>
        <v>0</v>
      </c>
      <c r="W81" s="94"/>
      <c r="X81" s="127">
        <f t="shared" si="0"/>
        <v>0</v>
      </c>
      <c r="Y81" s="86"/>
      <c r="Z81" s="65"/>
    </row>
    <row r="82" spans="2:26" ht="12.75" x14ac:dyDescent="0.2">
      <c r="B82" s="64"/>
      <c r="C82" s="86"/>
      <c r="D82" s="104"/>
      <c r="E82" s="105"/>
      <c r="F82" s="105"/>
      <c r="G82" s="106"/>
      <c r="H82" s="105"/>
      <c r="I82" s="93"/>
      <c r="J82" s="173">
        <f>IF(H82="",0,VLOOKUP(H82,tab!$A$47:$C$85,3,FALSE))*G82</f>
        <v>0</v>
      </c>
      <c r="K82" s="129">
        <f>IF(E82="",,tab!$C$2-F82)</f>
        <v>0</v>
      </c>
      <c r="L82" s="129">
        <f>IF(E82="",,E82+tab!$B$15)</f>
        <v>0</v>
      </c>
      <c r="M82" s="93"/>
      <c r="N82" s="129">
        <f t="shared" si="1"/>
        <v>0</v>
      </c>
      <c r="O82" s="130">
        <f>IF(E82="",,IF($K82&gt;=25,0,(VLOOKUP($K82,tab!$B$8:$C$13,2))))</f>
        <v>0</v>
      </c>
      <c r="P82" s="131">
        <f>IF(E82="",,IF($K82&gt;=25,0,(VLOOKUP($K82,tab!$B$8:$E$13,4))))</f>
        <v>0</v>
      </c>
      <c r="Q82" s="132">
        <f>IF((E82+tab!$C$4)&lt;N82,0,IF(E82="",,(K82/25*(J82*1.08*50%)*O82)*P82))</f>
        <v>0</v>
      </c>
      <c r="R82" s="93"/>
      <c r="S82" s="129">
        <f t="shared" si="2"/>
        <v>0</v>
      </c>
      <c r="T82" s="130">
        <f>IF(E82="",,IF($K82&gt;=40,0,(VLOOKUP($K82,tab!$B$8:$D$13,3))))</f>
        <v>0</v>
      </c>
      <c r="U82" s="131">
        <f>IF(E82="",,IF($K82&gt;=40,0,(VLOOKUP($K82,tab!$B$8:$F$13,5))))</f>
        <v>0</v>
      </c>
      <c r="V82" s="132">
        <f>IF((E82+tab!$C$4)&lt;S82,0,(IF(E82="",,(K82/40*J82*1.08*T82)*U82)))</f>
        <v>0</v>
      </c>
      <c r="W82" s="94"/>
      <c r="X82" s="127">
        <f t="shared" ref="X82:X146" si="3">IF(E82="",,Q82+V82)</f>
        <v>0</v>
      </c>
      <c r="Y82" s="86"/>
      <c r="Z82" s="65"/>
    </row>
    <row r="83" spans="2:26" ht="12.75" x14ac:dyDescent="0.2">
      <c r="B83" s="64"/>
      <c r="C83" s="86"/>
      <c r="D83" s="104"/>
      <c r="E83" s="105"/>
      <c r="F83" s="105"/>
      <c r="G83" s="106"/>
      <c r="H83" s="105"/>
      <c r="I83" s="93"/>
      <c r="J83" s="173">
        <f>IF(H83="",0,VLOOKUP(H83,tab!$A$47:$C$85,3,FALSE))*G83</f>
        <v>0</v>
      </c>
      <c r="K83" s="129">
        <f>IF(E83="",,tab!$C$2-F83)</f>
        <v>0</v>
      </c>
      <c r="L83" s="129">
        <f>IF(E83="",,E83+tab!$B$15)</f>
        <v>0</v>
      </c>
      <c r="M83" s="93"/>
      <c r="N83" s="129">
        <f t="shared" si="1"/>
        <v>0</v>
      </c>
      <c r="O83" s="130">
        <f>IF(E83="",,IF($K83&gt;=25,0,(VLOOKUP($K83,tab!$B$8:$C$13,2))))</f>
        <v>0</v>
      </c>
      <c r="P83" s="131">
        <f>IF(E83="",,IF($K83&gt;=25,0,(VLOOKUP($K83,tab!$B$8:$E$13,4))))</f>
        <v>0</v>
      </c>
      <c r="Q83" s="132">
        <f>IF((E83+tab!$C$4)&lt;N83,0,IF(E83="",,(K83/25*(J83*1.08*50%)*O83)*P83))</f>
        <v>0</v>
      </c>
      <c r="R83" s="93"/>
      <c r="S83" s="129">
        <f t="shared" si="2"/>
        <v>0</v>
      </c>
      <c r="T83" s="130">
        <f>IF(E83="",,IF($K83&gt;=40,0,(VLOOKUP($K83,tab!$B$8:$D$13,3))))</f>
        <v>0</v>
      </c>
      <c r="U83" s="131">
        <f>IF(E83="",,IF($K83&gt;=40,0,(VLOOKUP($K83,tab!$B$8:$F$13,5))))</f>
        <v>0</v>
      </c>
      <c r="V83" s="132">
        <f>IF((E83+tab!$C$4)&lt;S83,0,(IF(E83="",,(K83/40*J83*1.08*T83)*U83)))</f>
        <v>0</v>
      </c>
      <c r="W83" s="94"/>
      <c r="X83" s="127">
        <f t="shared" si="3"/>
        <v>0</v>
      </c>
      <c r="Y83" s="86"/>
      <c r="Z83" s="65"/>
    </row>
    <row r="84" spans="2:26" ht="12.75" x14ac:dyDescent="0.2">
      <c r="B84" s="64"/>
      <c r="C84" s="86"/>
      <c r="D84" s="104"/>
      <c r="E84" s="105"/>
      <c r="F84" s="105"/>
      <c r="G84" s="106"/>
      <c r="H84" s="105"/>
      <c r="I84" s="93"/>
      <c r="J84" s="173">
        <f>IF(H84="",0,VLOOKUP(H84,tab!$A$47:$C$85,3,FALSE))*G84</f>
        <v>0</v>
      </c>
      <c r="K84" s="129">
        <f>IF(E84="",,tab!$C$2-F84)</f>
        <v>0</v>
      </c>
      <c r="L84" s="129">
        <f>IF(E84="",,E84+tab!$B$15)</f>
        <v>0</v>
      </c>
      <c r="M84" s="93"/>
      <c r="N84" s="129">
        <f t="shared" ref="N84:N148" si="4">IF(E84="",,F84+25)</f>
        <v>0</v>
      </c>
      <c r="O84" s="130">
        <f>IF(E84="",,IF($K84&gt;=25,0,(VLOOKUP($K84,tab!$B$8:$C$13,2))))</f>
        <v>0</v>
      </c>
      <c r="P84" s="131">
        <f>IF(E84="",,IF($K84&gt;=25,0,(VLOOKUP($K84,tab!$B$8:$E$13,4))))</f>
        <v>0</v>
      </c>
      <c r="Q84" s="132">
        <f>IF((E84+tab!$C$4)&lt;N84,0,IF(E84="",,(K84/25*(J84*1.08*50%)*O84)*P84))</f>
        <v>0</v>
      </c>
      <c r="R84" s="93"/>
      <c r="S84" s="129">
        <f t="shared" ref="S84:S148" si="5">IF(E84="",,F84+40)</f>
        <v>0</v>
      </c>
      <c r="T84" s="130">
        <f>IF(E84="",,IF($K84&gt;=40,0,(VLOOKUP($K84,tab!$B$8:$D$13,3))))</f>
        <v>0</v>
      </c>
      <c r="U84" s="131">
        <f>IF(E84="",,IF($K84&gt;=40,0,(VLOOKUP($K84,tab!$B$8:$F$13,5))))</f>
        <v>0</v>
      </c>
      <c r="V84" s="132">
        <f>IF((E84+tab!$C$4)&lt;S84,0,(IF(E84="",,(K84/40*J84*1.08*T84)*U84)))</f>
        <v>0</v>
      </c>
      <c r="W84" s="94"/>
      <c r="X84" s="127">
        <f t="shared" si="3"/>
        <v>0</v>
      </c>
      <c r="Y84" s="86"/>
      <c r="Z84" s="65"/>
    </row>
    <row r="85" spans="2:26" ht="12.75" x14ac:dyDescent="0.2">
      <c r="B85" s="64"/>
      <c r="C85" s="86"/>
      <c r="D85" s="104"/>
      <c r="E85" s="105"/>
      <c r="F85" s="105"/>
      <c r="G85" s="106"/>
      <c r="H85" s="105"/>
      <c r="I85" s="93"/>
      <c r="J85" s="173">
        <f>IF(H85="",0,VLOOKUP(H85,tab!$A$47:$C$85,3,FALSE))*G85</f>
        <v>0</v>
      </c>
      <c r="K85" s="129">
        <f>IF(E85="",,tab!$C$2-F85)</f>
        <v>0</v>
      </c>
      <c r="L85" s="129">
        <f>IF(E85="",,E85+tab!$B$15)</f>
        <v>0</v>
      </c>
      <c r="M85" s="93"/>
      <c r="N85" s="129">
        <f t="shared" si="4"/>
        <v>0</v>
      </c>
      <c r="O85" s="130">
        <f>IF(E85="",,IF($K85&gt;=25,0,(VLOOKUP($K85,tab!$B$8:$C$13,2))))</f>
        <v>0</v>
      </c>
      <c r="P85" s="131">
        <f>IF(E85="",,IF($K85&gt;=25,0,(VLOOKUP($K85,tab!$B$8:$E$13,4))))</f>
        <v>0</v>
      </c>
      <c r="Q85" s="132">
        <f>IF((E85+tab!$C$4)&lt;N85,0,IF(E85="",,(K85/25*(J85*1.08*50%)*O85)*P85))</f>
        <v>0</v>
      </c>
      <c r="R85" s="93"/>
      <c r="S85" s="129">
        <f t="shared" si="5"/>
        <v>0</v>
      </c>
      <c r="T85" s="130">
        <f>IF(E85="",,IF($K85&gt;=40,0,(VLOOKUP($K85,tab!$B$8:$D$13,3))))</f>
        <v>0</v>
      </c>
      <c r="U85" s="131">
        <f>IF(E85="",,IF($K85&gt;=40,0,(VLOOKUP($K85,tab!$B$8:$F$13,5))))</f>
        <v>0</v>
      </c>
      <c r="V85" s="132">
        <f>IF((E85+tab!$C$4)&lt;S85,0,(IF(E85="",,(K85/40*J85*1.08*T85)*U85)))</f>
        <v>0</v>
      </c>
      <c r="W85" s="94"/>
      <c r="X85" s="127">
        <f t="shared" si="3"/>
        <v>0</v>
      </c>
      <c r="Y85" s="86"/>
      <c r="Z85" s="65"/>
    </row>
    <row r="86" spans="2:26" ht="12.75" x14ac:dyDescent="0.2">
      <c r="B86" s="64"/>
      <c r="C86" s="86"/>
      <c r="D86" s="104"/>
      <c r="E86" s="105"/>
      <c r="F86" s="105"/>
      <c r="G86" s="106"/>
      <c r="H86" s="105"/>
      <c r="I86" s="93"/>
      <c r="J86" s="173">
        <f>IF(H86="",0,VLOOKUP(H86,tab!$A$47:$C$85,3,FALSE))*G86</f>
        <v>0</v>
      </c>
      <c r="K86" s="129">
        <f>IF(E86="",,tab!$C$2-F86)</f>
        <v>0</v>
      </c>
      <c r="L86" s="129">
        <f>IF(E86="",,E86+tab!$B$15)</f>
        <v>0</v>
      </c>
      <c r="M86" s="93"/>
      <c r="N86" s="129">
        <f t="shared" si="4"/>
        <v>0</v>
      </c>
      <c r="O86" s="130">
        <f>IF(E86="",,IF($K86&gt;=25,0,(VLOOKUP($K86,tab!$B$8:$C$13,2))))</f>
        <v>0</v>
      </c>
      <c r="P86" s="131">
        <f>IF(E86="",,IF($K86&gt;=25,0,(VLOOKUP($K86,tab!$B$8:$E$13,4))))</f>
        <v>0</v>
      </c>
      <c r="Q86" s="132">
        <f>IF((E86+tab!$C$4)&lt;N86,0,IF(E86="",,(K86/25*(J86*1.08*50%)*O86)*P86))</f>
        <v>0</v>
      </c>
      <c r="R86" s="93"/>
      <c r="S86" s="129">
        <f t="shared" si="5"/>
        <v>0</v>
      </c>
      <c r="T86" s="130">
        <f>IF(E86="",,IF($K86&gt;=40,0,(VLOOKUP($K86,tab!$B$8:$D$13,3))))</f>
        <v>0</v>
      </c>
      <c r="U86" s="131">
        <f>IF(E86="",,IF($K86&gt;=40,0,(VLOOKUP($K86,tab!$B$8:$F$13,5))))</f>
        <v>0</v>
      </c>
      <c r="V86" s="132">
        <f>IF((E86+tab!$C$4)&lt;S86,0,(IF(E86="",,(K86/40*J86*1.08*T86)*U86)))</f>
        <v>0</v>
      </c>
      <c r="W86" s="94"/>
      <c r="X86" s="127">
        <f t="shared" si="3"/>
        <v>0</v>
      </c>
      <c r="Y86" s="86"/>
      <c r="Z86" s="65"/>
    </row>
    <row r="87" spans="2:26" ht="12.75" x14ac:dyDescent="0.2">
      <c r="B87" s="64"/>
      <c r="C87" s="86"/>
      <c r="D87" s="104"/>
      <c r="E87" s="105"/>
      <c r="F87" s="105"/>
      <c r="G87" s="106"/>
      <c r="H87" s="105"/>
      <c r="I87" s="93"/>
      <c r="J87" s="173">
        <f>IF(H87="",0,VLOOKUP(H87,tab!$A$47:$C$85,3,FALSE))*G87</f>
        <v>0</v>
      </c>
      <c r="K87" s="129">
        <f>IF(E87="",,tab!$C$2-F87)</f>
        <v>0</v>
      </c>
      <c r="L87" s="129">
        <f>IF(E87="",,E87+tab!$B$15)</f>
        <v>0</v>
      </c>
      <c r="M87" s="93"/>
      <c r="N87" s="129">
        <f t="shared" si="4"/>
        <v>0</v>
      </c>
      <c r="O87" s="130">
        <f>IF(E87="",,IF($K87&gt;=25,0,(VLOOKUP($K87,tab!$B$8:$C$13,2))))</f>
        <v>0</v>
      </c>
      <c r="P87" s="131">
        <f>IF(E87="",,IF($K87&gt;=25,0,(VLOOKUP($K87,tab!$B$8:$E$13,4))))</f>
        <v>0</v>
      </c>
      <c r="Q87" s="132">
        <f>IF((E87+tab!$C$4)&lt;N87,0,IF(E87="",,(K87/25*(J87*1.08*50%)*O87)*P87))</f>
        <v>0</v>
      </c>
      <c r="R87" s="93"/>
      <c r="S87" s="129">
        <f t="shared" si="5"/>
        <v>0</v>
      </c>
      <c r="T87" s="130">
        <f>IF(E87="",,IF($K87&gt;=40,0,(VLOOKUP($K87,tab!$B$8:$D$13,3))))</f>
        <v>0</v>
      </c>
      <c r="U87" s="131">
        <f>IF(E87="",,IF($K87&gt;=40,0,(VLOOKUP($K87,tab!$B$8:$F$13,5))))</f>
        <v>0</v>
      </c>
      <c r="V87" s="132">
        <f>IF((E87+tab!$C$4)&lt;S87,0,(IF(E87="",,(K87/40*J87*1.08*T87)*U87)))</f>
        <v>0</v>
      </c>
      <c r="W87" s="94"/>
      <c r="X87" s="127">
        <f t="shared" si="3"/>
        <v>0</v>
      </c>
      <c r="Y87" s="86"/>
      <c r="Z87" s="65"/>
    </row>
    <row r="88" spans="2:26" ht="12.75" x14ac:dyDescent="0.2">
      <c r="B88" s="64"/>
      <c r="C88" s="86"/>
      <c r="D88" s="104"/>
      <c r="E88" s="105"/>
      <c r="F88" s="105"/>
      <c r="G88" s="106"/>
      <c r="H88" s="105"/>
      <c r="I88" s="93"/>
      <c r="J88" s="173">
        <f>IF(H88="",0,VLOOKUP(H88,tab!$A$47:$C$85,3,FALSE))*G88</f>
        <v>0</v>
      </c>
      <c r="K88" s="129">
        <f>IF(E88="",,tab!$C$2-F88)</f>
        <v>0</v>
      </c>
      <c r="L88" s="129">
        <f>IF(E88="",,E88+tab!$B$15)</f>
        <v>0</v>
      </c>
      <c r="M88" s="93"/>
      <c r="N88" s="129">
        <f t="shared" si="4"/>
        <v>0</v>
      </c>
      <c r="O88" s="130">
        <f>IF(E88="",,IF($K88&gt;=25,0,(VLOOKUP($K88,tab!$B$8:$C$13,2))))</f>
        <v>0</v>
      </c>
      <c r="P88" s="131">
        <f>IF(E88="",,IF($K88&gt;=25,0,(VLOOKUP($K88,tab!$B$8:$E$13,4))))</f>
        <v>0</v>
      </c>
      <c r="Q88" s="132">
        <f>IF((E88+tab!$C$4)&lt;N88,0,IF(E88="",,(K88/25*(J88*1.08*50%)*O88)*P88))</f>
        <v>0</v>
      </c>
      <c r="R88" s="93"/>
      <c r="S88" s="129">
        <f t="shared" si="5"/>
        <v>0</v>
      </c>
      <c r="T88" s="130">
        <f>IF(E88="",,IF($K88&gt;=40,0,(VLOOKUP($K88,tab!$B$8:$D$13,3))))</f>
        <v>0</v>
      </c>
      <c r="U88" s="131">
        <f>IF(E88="",,IF($K88&gt;=40,0,(VLOOKUP($K88,tab!$B$8:$F$13,5))))</f>
        <v>0</v>
      </c>
      <c r="V88" s="132">
        <f>IF((E88+tab!$C$4)&lt;S88,0,(IF(E88="",,(K88/40*J88*1.08*T88)*U88)))</f>
        <v>0</v>
      </c>
      <c r="W88" s="94"/>
      <c r="X88" s="127">
        <f t="shared" si="3"/>
        <v>0</v>
      </c>
      <c r="Y88" s="86"/>
      <c r="Z88" s="65"/>
    </row>
    <row r="89" spans="2:26" ht="12.75" x14ac:dyDescent="0.2">
      <c r="B89" s="64"/>
      <c r="C89" s="86"/>
      <c r="D89" s="104"/>
      <c r="E89" s="105"/>
      <c r="F89" s="105"/>
      <c r="G89" s="106"/>
      <c r="H89" s="105"/>
      <c r="I89" s="93"/>
      <c r="J89" s="173">
        <f>IF(H89="",0,VLOOKUP(H89,tab!$A$47:$C$85,3,FALSE))*G89</f>
        <v>0</v>
      </c>
      <c r="K89" s="129">
        <f>IF(E89="",,tab!$C$2-F89)</f>
        <v>0</v>
      </c>
      <c r="L89" s="129">
        <f>IF(E89="",,E89+tab!$B$15)</f>
        <v>0</v>
      </c>
      <c r="M89" s="93"/>
      <c r="N89" s="129">
        <f t="shared" si="4"/>
        <v>0</v>
      </c>
      <c r="O89" s="130">
        <f>IF(E89="",,IF($K89&gt;=25,0,(VLOOKUP($K89,tab!$B$8:$C$13,2))))</f>
        <v>0</v>
      </c>
      <c r="P89" s="131">
        <f>IF(E89="",,IF($K89&gt;=25,0,(VLOOKUP($K89,tab!$B$8:$E$13,4))))</f>
        <v>0</v>
      </c>
      <c r="Q89" s="132">
        <f>IF((E89+tab!$C$4)&lt;N89,0,IF(E89="",,(K89/25*(J89*1.08*50%)*O89)*P89))</f>
        <v>0</v>
      </c>
      <c r="R89" s="93"/>
      <c r="S89" s="129">
        <f t="shared" si="5"/>
        <v>0</v>
      </c>
      <c r="T89" s="130">
        <f>IF(E89="",,IF($K89&gt;=40,0,(VLOOKUP($K89,tab!$B$8:$D$13,3))))</f>
        <v>0</v>
      </c>
      <c r="U89" s="131">
        <f>IF(E89="",,IF($K89&gt;=40,0,(VLOOKUP($K89,tab!$B$8:$F$13,5))))</f>
        <v>0</v>
      </c>
      <c r="V89" s="132">
        <f>IF((E89+tab!$C$4)&lt;S89,0,(IF(E89="",,(K89/40*J89*1.08*T89)*U89)))</f>
        <v>0</v>
      </c>
      <c r="W89" s="94"/>
      <c r="X89" s="127">
        <f t="shared" si="3"/>
        <v>0</v>
      </c>
      <c r="Y89" s="86"/>
      <c r="Z89" s="65"/>
    </row>
    <row r="90" spans="2:26" ht="12.75" x14ac:dyDescent="0.2">
      <c r="B90" s="64"/>
      <c r="C90" s="86"/>
      <c r="D90" s="104"/>
      <c r="E90" s="105"/>
      <c r="F90" s="105"/>
      <c r="G90" s="106"/>
      <c r="H90" s="105"/>
      <c r="I90" s="93"/>
      <c r="J90" s="173">
        <f>IF(H90="",0,VLOOKUP(H90,tab!$A$47:$C$85,3,FALSE))*G90</f>
        <v>0</v>
      </c>
      <c r="K90" s="129">
        <f>IF(E90="",,tab!$C$2-F90)</f>
        <v>0</v>
      </c>
      <c r="L90" s="129">
        <f>IF(E90="",,E90+tab!$B$15)</f>
        <v>0</v>
      </c>
      <c r="M90" s="93"/>
      <c r="N90" s="129">
        <f t="shared" si="4"/>
        <v>0</v>
      </c>
      <c r="O90" s="130">
        <f>IF(E90="",,IF($K90&gt;=25,0,(VLOOKUP($K90,tab!$B$8:$C$13,2))))</f>
        <v>0</v>
      </c>
      <c r="P90" s="131">
        <f>IF(E90="",,IF($K90&gt;=25,0,(VLOOKUP($K90,tab!$B$8:$E$13,4))))</f>
        <v>0</v>
      </c>
      <c r="Q90" s="132">
        <f>IF((E90+tab!$C$4)&lt;N90,0,IF(E90="",,(K90/25*(J90*1.08*50%)*O90)*P90))</f>
        <v>0</v>
      </c>
      <c r="R90" s="93"/>
      <c r="S90" s="129">
        <f t="shared" si="5"/>
        <v>0</v>
      </c>
      <c r="T90" s="130">
        <f>IF(E90="",,IF($K90&gt;=40,0,(VLOOKUP($K90,tab!$B$8:$D$13,3))))</f>
        <v>0</v>
      </c>
      <c r="U90" s="131">
        <f>IF(E90="",,IF($K90&gt;=40,0,(VLOOKUP($K90,tab!$B$8:$F$13,5))))</f>
        <v>0</v>
      </c>
      <c r="V90" s="132">
        <f>IF((E90+tab!$C$4)&lt;S90,0,(IF(E90="",,(K90/40*J90*1.08*T90)*U90)))</f>
        <v>0</v>
      </c>
      <c r="W90" s="94"/>
      <c r="X90" s="127">
        <f t="shared" si="3"/>
        <v>0</v>
      </c>
      <c r="Y90" s="86"/>
      <c r="Z90" s="65"/>
    </row>
    <row r="91" spans="2:26" ht="12.75" x14ac:dyDescent="0.2">
      <c r="B91" s="64"/>
      <c r="C91" s="86"/>
      <c r="D91" s="104"/>
      <c r="E91" s="105"/>
      <c r="F91" s="105"/>
      <c r="G91" s="106"/>
      <c r="H91" s="105"/>
      <c r="I91" s="93"/>
      <c r="J91" s="173">
        <f>IF(H91="",0,VLOOKUP(H91,tab!$A$47:$C$85,3,FALSE))*G91</f>
        <v>0</v>
      </c>
      <c r="K91" s="129">
        <f>IF(E91="",,tab!$C$2-F91)</f>
        <v>0</v>
      </c>
      <c r="L91" s="129">
        <f>IF(E91="",,E91+tab!$B$15)</f>
        <v>0</v>
      </c>
      <c r="M91" s="93"/>
      <c r="N91" s="129">
        <f t="shared" si="4"/>
        <v>0</v>
      </c>
      <c r="O91" s="130">
        <f>IF(E91="",,IF($K91&gt;=25,0,(VLOOKUP($K91,tab!$B$8:$C$13,2))))</f>
        <v>0</v>
      </c>
      <c r="P91" s="131">
        <f>IF(E91="",,IF($K91&gt;=25,0,(VLOOKUP($K91,tab!$B$8:$E$13,4))))</f>
        <v>0</v>
      </c>
      <c r="Q91" s="132">
        <f>IF((E91+tab!$C$4)&lt;N91,0,IF(E91="",,(K91/25*(J91*1.08*50%)*O91)*P91))</f>
        <v>0</v>
      </c>
      <c r="R91" s="93"/>
      <c r="S91" s="129">
        <f t="shared" si="5"/>
        <v>0</v>
      </c>
      <c r="T91" s="130">
        <f>IF(E91="",,IF($K91&gt;=40,0,(VLOOKUP($K91,tab!$B$8:$D$13,3))))</f>
        <v>0</v>
      </c>
      <c r="U91" s="131">
        <f>IF(E91="",,IF($K91&gt;=40,0,(VLOOKUP($K91,tab!$B$8:$F$13,5))))</f>
        <v>0</v>
      </c>
      <c r="V91" s="132">
        <f>IF((E91+tab!$C$4)&lt;S91,0,(IF(E91="",,(K91/40*J91*1.08*T91)*U91)))</f>
        <v>0</v>
      </c>
      <c r="W91" s="94"/>
      <c r="X91" s="127">
        <f t="shared" si="3"/>
        <v>0</v>
      </c>
      <c r="Y91" s="86"/>
      <c r="Z91" s="65"/>
    </row>
    <row r="92" spans="2:26" ht="12.75" x14ac:dyDescent="0.2">
      <c r="B92" s="64"/>
      <c r="C92" s="86"/>
      <c r="D92" s="104"/>
      <c r="E92" s="105"/>
      <c r="F92" s="105"/>
      <c r="G92" s="106"/>
      <c r="H92" s="105"/>
      <c r="I92" s="93"/>
      <c r="J92" s="173">
        <f>IF(H92="",0,VLOOKUP(H92,tab!$A$47:$C$85,3,FALSE))*G92</f>
        <v>0</v>
      </c>
      <c r="K92" s="129">
        <f>IF(E92="",,tab!$C$2-F92)</f>
        <v>0</v>
      </c>
      <c r="L92" s="129">
        <f>IF(E92="",,E92+tab!$B$15)</f>
        <v>0</v>
      </c>
      <c r="M92" s="93"/>
      <c r="N92" s="129">
        <f t="shared" si="4"/>
        <v>0</v>
      </c>
      <c r="O92" s="130">
        <f>IF(E92="",,IF($K92&gt;=25,0,(VLOOKUP($K92,tab!$B$8:$C$13,2))))</f>
        <v>0</v>
      </c>
      <c r="P92" s="131">
        <f>IF(E92="",,IF($K92&gt;=25,0,(VLOOKUP($K92,tab!$B$8:$E$13,4))))</f>
        <v>0</v>
      </c>
      <c r="Q92" s="132">
        <f>IF((E92+tab!$C$4)&lt;N92,0,IF(E92="",,(K92/25*(J92*1.08*50%)*O92)*P92))</f>
        <v>0</v>
      </c>
      <c r="R92" s="93"/>
      <c r="S92" s="129">
        <f t="shared" si="5"/>
        <v>0</v>
      </c>
      <c r="T92" s="130">
        <f>IF(E92="",,IF($K92&gt;=40,0,(VLOOKUP($K92,tab!$B$8:$D$13,3))))</f>
        <v>0</v>
      </c>
      <c r="U92" s="131">
        <f>IF(E92="",,IF($K92&gt;=40,0,(VLOOKUP($K92,tab!$B$8:$F$13,5))))</f>
        <v>0</v>
      </c>
      <c r="V92" s="132">
        <f>IF((E92+tab!$C$4)&lt;S92,0,(IF(E92="",,(K92/40*J92*1.08*T92)*U92)))</f>
        <v>0</v>
      </c>
      <c r="W92" s="94"/>
      <c r="X92" s="127">
        <f t="shared" si="3"/>
        <v>0</v>
      </c>
      <c r="Y92" s="86"/>
      <c r="Z92" s="65"/>
    </row>
    <row r="93" spans="2:26" ht="12.75" x14ac:dyDescent="0.2">
      <c r="B93" s="64"/>
      <c r="C93" s="86"/>
      <c r="D93" s="104"/>
      <c r="E93" s="105"/>
      <c r="F93" s="105"/>
      <c r="G93" s="106"/>
      <c r="H93" s="105"/>
      <c r="I93" s="93"/>
      <c r="J93" s="173">
        <f>IF(H93="",0,VLOOKUP(H93,tab!$A$47:$C$85,3,FALSE))*G93</f>
        <v>0</v>
      </c>
      <c r="K93" s="129">
        <f>IF(E93="",,tab!$C$2-F93)</f>
        <v>0</v>
      </c>
      <c r="L93" s="129">
        <f>IF(E93="",,E93+tab!$B$15)</f>
        <v>0</v>
      </c>
      <c r="M93" s="93"/>
      <c r="N93" s="129">
        <f t="shared" si="4"/>
        <v>0</v>
      </c>
      <c r="O93" s="130">
        <f>IF(E93="",,IF($K93&gt;=25,0,(VLOOKUP($K93,tab!$B$8:$C$13,2))))</f>
        <v>0</v>
      </c>
      <c r="P93" s="131">
        <f>IF(E93="",,IF($K93&gt;=25,0,(VLOOKUP($K93,tab!$B$8:$E$13,4))))</f>
        <v>0</v>
      </c>
      <c r="Q93" s="132">
        <f>IF((E93+tab!$C$4)&lt;N93,0,IF(E93="",,(K93/25*(J93*1.08*50%)*O93)*P93))</f>
        <v>0</v>
      </c>
      <c r="R93" s="93"/>
      <c r="S93" s="129">
        <f t="shared" si="5"/>
        <v>0</v>
      </c>
      <c r="T93" s="130">
        <f>IF(E93="",,IF($K93&gt;=40,0,(VLOOKUP($K93,tab!$B$8:$D$13,3))))</f>
        <v>0</v>
      </c>
      <c r="U93" s="131">
        <f>IF(E93="",,IF($K93&gt;=40,0,(VLOOKUP($K93,tab!$B$8:$F$13,5))))</f>
        <v>0</v>
      </c>
      <c r="V93" s="132">
        <f>IF((E93+tab!$C$4)&lt;S93,0,(IF(E93="",,(K93/40*J93*1.08*T93)*U93)))</f>
        <v>0</v>
      </c>
      <c r="W93" s="94"/>
      <c r="X93" s="127">
        <f t="shared" si="3"/>
        <v>0</v>
      </c>
      <c r="Y93" s="86"/>
      <c r="Z93" s="65"/>
    </row>
    <row r="94" spans="2:26" ht="12.75" x14ac:dyDescent="0.2">
      <c r="B94" s="64"/>
      <c r="C94" s="86"/>
      <c r="D94" s="104"/>
      <c r="E94" s="105"/>
      <c r="F94" s="105"/>
      <c r="G94" s="106"/>
      <c r="H94" s="105"/>
      <c r="I94" s="93"/>
      <c r="J94" s="173">
        <f>IF(H94="",0,VLOOKUP(H94,tab!$A$47:$C$85,3,FALSE))*G94</f>
        <v>0</v>
      </c>
      <c r="K94" s="129">
        <f>IF(E94="",,tab!$C$2-F94)</f>
        <v>0</v>
      </c>
      <c r="L94" s="129">
        <f>IF(E94="",,E94+tab!$B$15)</f>
        <v>0</v>
      </c>
      <c r="M94" s="93"/>
      <c r="N94" s="129">
        <f t="shared" si="4"/>
        <v>0</v>
      </c>
      <c r="O94" s="130">
        <f>IF(E94="",,IF($K94&gt;=25,0,(VLOOKUP($K94,tab!$B$8:$C$13,2))))</f>
        <v>0</v>
      </c>
      <c r="P94" s="131">
        <f>IF(E94="",,IF($K94&gt;=25,0,(VLOOKUP($K94,tab!$B$8:$E$13,4))))</f>
        <v>0</v>
      </c>
      <c r="Q94" s="132">
        <f>IF((E94+tab!$C$4)&lt;N94,0,IF(E94="",,(K94/25*(J94*1.08*50%)*O94)*P94))</f>
        <v>0</v>
      </c>
      <c r="R94" s="93"/>
      <c r="S94" s="129">
        <f t="shared" si="5"/>
        <v>0</v>
      </c>
      <c r="T94" s="130">
        <f>IF(E94="",,IF($K94&gt;=40,0,(VLOOKUP($K94,tab!$B$8:$D$13,3))))</f>
        <v>0</v>
      </c>
      <c r="U94" s="131">
        <f>IF(E94="",,IF($K94&gt;=40,0,(VLOOKUP($K94,tab!$B$8:$F$13,5))))</f>
        <v>0</v>
      </c>
      <c r="V94" s="132">
        <f>IF((E94+tab!$C$4)&lt;S94,0,(IF(E94="",,(K94/40*J94*1.08*T94)*U94)))</f>
        <v>0</v>
      </c>
      <c r="W94" s="94"/>
      <c r="X94" s="127">
        <f t="shared" si="3"/>
        <v>0</v>
      </c>
      <c r="Y94" s="86"/>
      <c r="Z94" s="65"/>
    </row>
    <row r="95" spans="2:26" ht="12.75" x14ac:dyDescent="0.2">
      <c r="B95" s="64"/>
      <c r="C95" s="86"/>
      <c r="D95" s="104"/>
      <c r="E95" s="105"/>
      <c r="F95" s="105"/>
      <c r="G95" s="106"/>
      <c r="H95" s="105"/>
      <c r="I95" s="93"/>
      <c r="J95" s="173">
        <f>IF(H95="",0,VLOOKUP(H95,tab!$A$47:$C$85,3,FALSE))*G95</f>
        <v>0</v>
      </c>
      <c r="K95" s="129">
        <f>IF(E95="",,tab!$C$2-F95)</f>
        <v>0</v>
      </c>
      <c r="L95" s="129">
        <f>IF(E95="",,E95+tab!$B$15)</f>
        <v>0</v>
      </c>
      <c r="M95" s="93"/>
      <c r="N95" s="129">
        <f t="shared" si="4"/>
        <v>0</v>
      </c>
      <c r="O95" s="130">
        <f>IF(E95="",,IF($K95&gt;=25,0,(VLOOKUP($K95,tab!$B$8:$C$13,2))))</f>
        <v>0</v>
      </c>
      <c r="P95" s="131">
        <f>IF(E95="",,IF($K95&gt;=25,0,(VLOOKUP($K95,tab!$B$8:$E$13,4))))</f>
        <v>0</v>
      </c>
      <c r="Q95" s="132">
        <f>IF((E95+tab!$C$4)&lt;N95,0,IF(E95="",,(K95/25*(J95*1.08*50%)*O95)*P95))</f>
        <v>0</v>
      </c>
      <c r="R95" s="93"/>
      <c r="S95" s="129">
        <f t="shared" si="5"/>
        <v>0</v>
      </c>
      <c r="T95" s="130">
        <f>IF(E95="",,IF($K95&gt;=40,0,(VLOOKUP($K95,tab!$B$8:$D$13,3))))</f>
        <v>0</v>
      </c>
      <c r="U95" s="131">
        <f>IF(E95="",,IF($K95&gt;=40,0,(VLOOKUP($K95,tab!$B$8:$F$13,5))))</f>
        <v>0</v>
      </c>
      <c r="V95" s="132">
        <f>IF((E95+tab!$C$4)&lt;S95,0,(IF(E95="",,(K95/40*J95*1.08*T95)*U95)))</f>
        <v>0</v>
      </c>
      <c r="W95" s="94"/>
      <c r="X95" s="127">
        <f t="shared" si="3"/>
        <v>0</v>
      </c>
      <c r="Y95" s="86"/>
      <c r="Z95" s="65"/>
    </row>
    <row r="96" spans="2:26" ht="12.75" x14ac:dyDescent="0.2">
      <c r="B96" s="64"/>
      <c r="C96" s="86"/>
      <c r="D96" s="104"/>
      <c r="E96" s="105"/>
      <c r="F96" s="105"/>
      <c r="G96" s="106"/>
      <c r="H96" s="105"/>
      <c r="I96" s="93"/>
      <c r="J96" s="173">
        <f>IF(H96="",0,VLOOKUP(H96,tab!$A$47:$C$85,3,FALSE))*G96</f>
        <v>0</v>
      </c>
      <c r="K96" s="129">
        <f>IF(E96="",,tab!$C$2-F96)</f>
        <v>0</v>
      </c>
      <c r="L96" s="129">
        <f>IF(E96="",,E96+tab!$B$15)</f>
        <v>0</v>
      </c>
      <c r="M96" s="93"/>
      <c r="N96" s="129">
        <f t="shared" si="4"/>
        <v>0</v>
      </c>
      <c r="O96" s="130">
        <f>IF(E96="",,IF($K96&gt;=25,0,(VLOOKUP($K96,tab!$B$8:$C$13,2))))</f>
        <v>0</v>
      </c>
      <c r="P96" s="131">
        <f>IF(E96="",,IF($K96&gt;=25,0,(VLOOKUP($K96,tab!$B$8:$E$13,4))))</f>
        <v>0</v>
      </c>
      <c r="Q96" s="132">
        <f>IF((E96+tab!$C$4)&lt;N96,0,IF(E96="",,(K96/25*(J96*1.08*50%)*O96)*P96))</f>
        <v>0</v>
      </c>
      <c r="R96" s="93"/>
      <c r="S96" s="129">
        <f t="shared" si="5"/>
        <v>0</v>
      </c>
      <c r="T96" s="130">
        <f>IF(E96="",,IF($K96&gt;=40,0,(VLOOKUP($K96,tab!$B$8:$D$13,3))))</f>
        <v>0</v>
      </c>
      <c r="U96" s="131">
        <f>IF(E96="",,IF($K96&gt;=40,0,(VLOOKUP($K96,tab!$B$8:$F$13,5))))</f>
        <v>0</v>
      </c>
      <c r="V96" s="132">
        <f>IF((E96+tab!$C$4)&lt;S96,0,(IF(E96="",,(K96/40*J96*1.08*T96)*U96)))</f>
        <v>0</v>
      </c>
      <c r="W96" s="94"/>
      <c r="X96" s="127">
        <f t="shared" si="3"/>
        <v>0</v>
      </c>
      <c r="Y96" s="86"/>
      <c r="Z96" s="65"/>
    </row>
    <row r="97" spans="2:26" ht="12.75" x14ac:dyDescent="0.2">
      <c r="B97" s="64"/>
      <c r="C97" s="86"/>
      <c r="D97" s="104"/>
      <c r="E97" s="105"/>
      <c r="F97" s="105"/>
      <c r="G97" s="106"/>
      <c r="H97" s="105"/>
      <c r="I97" s="93"/>
      <c r="J97" s="173">
        <f>IF(H97="",0,VLOOKUP(H97,tab!$A$47:$C$85,3,FALSE))*G97</f>
        <v>0</v>
      </c>
      <c r="K97" s="129">
        <f>IF(E97="",,tab!$C$2-F97)</f>
        <v>0</v>
      </c>
      <c r="L97" s="129">
        <f>IF(E97="",,E97+tab!$B$15)</f>
        <v>0</v>
      </c>
      <c r="M97" s="93"/>
      <c r="N97" s="129">
        <f t="shared" si="4"/>
        <v>0</v>
      </c>
      <c r="O97" s="130">
        <f>IF(E97="",,IF($K97&gt;=25,0,(VLOOKUP($K97,tab!$B$8:$C$13,2))))</f>
        <v>0</v>
      </c>
      <c r="P97" s="131">
        <f>IF(E97="",,IF($K97&gt;=25,0,(VLOOKUP($K97,tab!$B$8:$E$13,4))))</f>
        <v>0</v>
      </c>
      <c r="Q97" s="132">
        <f>IF((E97+tab!$C$4)&lt;N97,0,IF(E97="",,(K97/25*(J97*1.08*50%)*O97)*P97))</f>
        <v>0</v>
      </c>
      <c r="R97" s="93"/>
      <c r="S97" s="129">
        <f t="shared" si="5"/>
        <v>0</v>
      </c>
      <c r="T97" s="130">
        <f>IF(E97="",,IF($K97&gt;=40,0,(VLOOKUP($K97,tab!$B$8:$D$13,3))))</f>
        <v>0</v>
      </c>
      <c r="U97" s="131">
        <f>IF(E97="",,IF($K97&gt;=40,0,(VLOOKUP($K97,tab!$B$8:$F$13,5))))</f>
        <v>0</v>
      </c>
      <c r="V97" s="132">
        <f>IF((E97+tab!$C$4)&lt;S97,0,(IF(E97="",,(K97/40*J97*1.08*T97)*U97)))</f>
        <v>0</v>
      </c>
      <c r="W97" s="94"/>
      <c r="X97" s="127">
        <f t="shared" si="3"/>
        <v>0</v>
      </c>
      <c r="Y97" s="86"/>
      <c r="Z97" s="65"/>
    </row>
    <row r="98" spans="2:26" ht="12.75" x14ac:dyDescent="0.2">
      <c r="B98" s="64"/>
      <c r="C98" s="86"/>
      <c r="D98" s="104"/>
      <c r="E98" s="105"/>
      <c r="F98" s="105"/>
      <c r="G98" s="106"/>
      <c r="H98" s="105"/>
      <c r="I98" s="93"/>
      <c r="J98" s="173">
        <f>IF(H98="",0,VLOOKUP(H98,tab!$A$47:$C$85,3,FALSE))*G98</f>
        <v>0</v>
      </c>
      <c r="K98" s="129">
        <f>IF(E98="",,tab!$C$2-F98)</f>
        <v>0</v>
      </c>
      <c r="L98" s="129">
        <f>IF(E98="",,E98+tab!$B$15)</f>
        <v>0</v>
      </c>
      <c r="M98" s="93"/>
      <c r="N98" s="129">
        <f t="shared" si="4"/>
        <v>0</v>
      </c>
      <c r="O98" s="130">
        <f>IF(E98="",,IF($K98&gt;=25,0,(VLOOKUP($K98,tab!$B$8:$C$13,2))))</f>
        <v>0</v>
      </c>
      <c r="P98" s="131">
        <f>IF(E98="",,IF($K98&gt;=25,0,(VLOOKUP($K98,tab!$B$8:$E$13,4))))</f>
        <v>0</v>
      </c>
      <c r="Q98" s="132">
        <f>IF((E98+tab!$C$4)&lt;N98,0,IF(E98="",,(K98/25*(J98*1.08*50%)*O98)*P98))</f>
        <v>0</v>
      </c>
      <c r="R98" s="93"/>
      <c r="S98" s="129">
        <f t="shared" si="5"/>
        <v>0</v>
      </c>
      <c r="T98" s="130">
        <f>IF(E98="",,IF($K98&gt;=40,0,(VLOOKUP($K98,tab!$B$8:$D$13,3))))</f>
        <v>0</v>
      </c>
      <c r="U98" s="131">
        <f>IF(E98="",,IF($K98&gt;=40,0,(VLOOKUP($K98,tab!$B$8:$F$13,5))))</f>
        <v>0</v>
      </c>
      <c r="V98" s="132">
        <f>IF((E98+tab!$C$4)&lt;S98,0,(IF(E98="",,(K98/40*J98*1.08*T98)*U98)))</f>
        <v>0</v>
      </c>
      <c r="W98" s="94"/>
      <c r="X98" s="127">
        <f t="shared" si="3"/>
        <v>0</v>
      </c>
      <c r="Y98" s="86"/>
      <c r="Z98" s="65"/>
    </row>
    <row r="99" spans="2:26" ht="12.75" x14ac:dyDescent="0.2">
      <c r="B99" s="64"/>
      <c r="C99" s="86"/>
      <c r="D99" s="104"/>
      <c r="E99" s="105"/>
      <c r="F99" s="105"/>
      <c r="G99" s="106"/>
      <c r="H99" s="105"/>
      <c r="I99" s="93"/>
      <c r="J99" s="173">
        <f>IF(H99="",0,VLOOKUP(H99,tab!$A$47:$C$85,3,FALSE))*G99</f>
        <v>0</v>
      </c>
      <c r="K99" s="129">
        <f>IF(E99="",,tab!$C$2-F99)</f>
        <v>0</v>
      </c>
      <c r="L99" s="129">
        <f>IF(E99="",,E99+tab!$B$15)</f>
        <v>0</v>
      </c>
      <c r="M99" s="93"/>
      <c r="N99" s="129">
        <f t="shared" si="4"/>
        <v>0</v>
      </c>
      <c r="O99" s="130">
        <f>IF(E99="",,IF($K99&gt;=25,0,(VLOOKUP($K99,tab!$B$8:$C$13,2))))</f>
        <v>0</v>
      </c>
      <c r="P99" s="131">
        <f>IF(E99="",,IF($K99&gt;=25,0,(VLOOKUP($K99,tab!$B$8:$E$13,4))))</f>
        <v>0</v>
      </c>
      <c r="Q99" s="132">
        <f>IF((E99+tab!$C$4)&lt;N99,0,IF(E99="",,(K99/25*(J99*1.08*50%)*O99)*P99))</f>
        <v>0</v>
      </c>
      <c r="R99" s="93"/>
      <c r="S99" s="129">
        <f t="shared" si="5"/>
        <v>0</v>
      </c>
      <c r="T99" s="130">
        <f>IF(E99="",,IF($K99&gt;=40,0,(VLOOKUP($K99,tab!$B$8:$D$13,3))))</f>
        <v>0</v>
      </c>
      <c r="U99" s="131">
        <f>IF(E99="",,IF($K99&gt;=40,0,(VLOOKUP($K99,tab!$B$8:$F$13,5))))</f>
        <v>0</v>
      </c>
      <c r="V99" s="132">
        <f>IF((E99+tab!$C$4)&lt;S99,0,(IF(E99="",,(K99/40*J99*1.08*T99)*U99)))</f>
        <v>0</v>
      </c>
      <c r="W99" s="94"/>
      <c r="X99" s="127">
        <f t="shared" si="3"/>
        <v>0</v>
      </c>
      <c r="Y99" s="86"/>
      <c r="Z99" s="65"/>
    </row>
    <row r="100" spans="2:26" ht="12.75" x14ac:dyDescent="0.2">
      <c r="B100" s="64"/>
      <c r="C100" s="86"/>
      <c r="D100" s="104"/>
      <c r="E100" s="105"/>
      <c r="F100" s="105"/>
      <c r="G100" s="106"/>
      <c r="H100" s="105"/>
      <c r="I100" s="93"/>
      <c r="J100" s="173">
        <f>IF(H100="",0,VLOOKUP(H100,tab!$A$47:$C$85,3,FALSE))*G100</f>
        <v>0</v>
      </c>
      <c r="K100" s="129">
        <f>IF(E100="",,tab!$C$2-F100)</f>
        <v>0</v>
      </c>
      <c r="L100" s="129">
        <f>IF(E100="",,E100+tab!$B$15)</f>
        <v>0</v>
      </c>
      <c r="M100" s="93"/>
      <c r="N100" s="129">
        <f t="shared" si="4"/>
        <v>0</v>
      </c>
      <c r="O100" s="130">
        <f>IF(E100="",,IF($K100&gt;=25,0,(VLOOKUP($K100,tab!$B$8:$C$13,2))))</f>
        <v>0</v>
      </c>
      <c r="P100" s="131">
        <f>IF(E100="",,IF($K100&gt;=25,0,(VLOOKUP($K100,tab!$B$8:$E$13,4))))</f>
        <v>0</v>
      </c>
      <c r="Q100" s="132">
        <f>IF((E100+tab!$C$4)&lt;N100,0,IF(E100="",,(K100/25*(J100*1.08*50%)*O100)*P100))</f>
        <v>0</v>
      </c>
      <c r="R100" s="93"/>
      <c r="S100" s="129">
        <f t="shared" si="5"/>
        <v>0</v>
      </c>
      <c r="T100" s="130">
        <f>IF(E100="",,IF($K100&gt;=40,0,(VLOOKUP($K100,tab!$B$8:$D$13,3))))</f>
        <v>0</v>
      </c>
      <c r="U100" s="131">
        <f>IF(E100="",,IF($K100&gt;=40,0,(VLOOKUP($K100,tab!$B$8:$F$13,5))))</f>
        <v>0</v>
      </c>
      <c r="V100" s="132">
        <f>IF((E100+tab!$C$4)&lt;S100,0,(IF(E100="",,(K100/40*J100*1.08*T100)*U100)))</f>
        <v>0</v>
      </c>
      <c r="W100" s="94"/>
      <c r="X100" s="127">
        <f t="shared" si="3"/>
        <v>0</v>
      </c>
      <c r="Y100" s="86"/>
      <c r="Z100" s="65"/>
    </row>
    <row r="101" spans="2:26" ht="12.75" x14ac:dyDescent="0.2">
      <c r="B101" s="64"/>
      <c r="C101" s="86"/>
      <c r="D101" s="104"/>
      <c r="E101" s="105"/>
      <c r="F101" s="105"/>
      <c r="G101" s="106"/>
      <c r="H101" s="105"/>
      <c r="I101" s="93"/>
      <c r="J101" s="173">
        <f>IF(H101="",0,VLOOKUP(H101,tab!$A$47:$C$85,3,FALSE))*G101</f>
        <v>0</v>
      </c>
      <c r="K101" s="129">
        <f>IF(E101="",,tab!$C$2-F101)</f>
        <v>0</v>
      </c>
      <c r="L101" s="129">
        <f>IF(E101="",,E101+tab!$B$15)</f>
        <v>0</v>
      </c>
      <c r="M101" s="93"/>
      <c r="N101" s="129">
        <f t="shared" si="4"/>
        <v>0</v>
      </c>
      <c r="O101" s="130">
        <f>IF(E101="",,IF($K101&gt;=25,0,(VLOOKUP($K101,tab!$B$8:$C$13,2))))</f>
        <v>0</v>
      </c>
      <c r="P101" s="131">
        <f>IF(E101="",,IF($K101&gt;=25,0,(VLOOKUP($K101,tab!$B$8:$E$13,4))))</f>
        <v>0</v>
      </c>
      <c r="Q101" s="132">
        <f>IF((E101+tab!$C$4)&lt;N101,0,IF(E101="",,(K101/25*(J101*1.08*50%)*O101)*P101))</f>
        <v>0</v>
      </c>
      <c r="R101" s="93"/>
      <c r="S101" s="129">
        <f t="shared" si="5"/>
        <v>0</v>
      </c>
      <c r="T101" s="130">
        <f>IF(E101="",,IF($K101&gt;=40,0,(VLOOKUP($K101,tab!$B$8:$D$13,3))))</f>
        <v>0</v>
      </c>
      <c r="U101" s="131">
        <f>IF(E101="",,IF($K101&gt;=40,0,(VLOOKUP($K101,tab!$B$8:$F$13,5))))</f>
        <v>0</v>
      </c>
      <c r="V101" s="132">
        <f>IF((E101+tab!$C$4)&lt;S101,0,(IF(E101="",,(K101/40*J101*1.08*T101)*U101)))</f>
        <v>0</v>
      </c>
      <c r="W101" s="94"/>
      <c r="X101" s="127">
        <f t="shared" si="3"/>
        <v>0</v>
      </c>
      <c r="Y101" s="86"/>
      <c r="Z101" s="65"/>
    </row>
    <row r="102" spans="2:26" ht="12.75" x14ac:dyDescent="0.2">
      <c r="B102" s="64"/>
      <c r="C102" s="86"/>
      <c r="D102" s="104"/>
      <c r="E102" s="105"/>
      <c r="F102" s="105"/>
      <c r="G102" s="106"/>
      <c r="H102" s="105"/>
      <c r="I102" s="93"/>
      <c r="J102" s="173">
        <f>IF(H102="",0,VLOOKUP(H102,tab!$A$47:$C$85,3,FALSE))*G102</f>
        <v>0</v>
      </c>
      <c r="K102" s="129">
        <f>IF(E102="",,tab!$C$2-F102)</f>
        <v>0</v>
      </c>
      <c r="L102" s="129">
        <f>IF(E102="",,E102+tab!$B$15)</f>
        <v>0</v>
      </c>
      <c r="M102" s="93"/>
      <c r="N102" s="129">
        <f t="shared" si="4"/>
        <v>0</v>
      </c>
      <c r="O102" s="130">
        <f>IF(E102="",,IF($K102&gt;=25,0,(VLOOKUP($K102,tab!$B$8:$C$13,2))))</f>
        <v>0</v>
      </c>
      <c r="P102" s="131">
        <f>IF(E102="",,IF($K102&gt;=25,0,(VLOOKUP($K102,tab!$B$8:$E$13,4))))</f>
        <v>0</v>
      </c>
      <c r="Q102" s="132">
        <f>IF((E102+tab!$C$4)&lt;N102,0,IF(E102="",,(K102/25*(J102*1.08*50%)*O102)*P102))</f>
        <v>0</v>
      </c>
      <c r="R102" s="93"/>
      <c r="S102" s="129">
        <f t="shared" si="5"/>
        <v>0</v>
      </c>
      <c r="T102" s="130">
        <f>IF(E102="",,IF($K102&gt;=40,0,(VLOOKUP($K102,tab!$B$8:$D$13,3))))</f>
        <v>0</v>
      </c>
      <c r="U102" s="131">
        <f>IF(E102="",,IF($K102&gt;=40,0,(VLOOKUP($K102,tab!$B$8:$F$13,5))))</f>
        <v>0</v>
      </c>
      <c r="V102" s="132">
        <f>IF((E102+tab!$C$4)&lt;S102,0,(IF(E102="",,(K102/40*J102*1.08*T102)*U102)))</f>
        <v>0</v>
      </c>
      <c r="W102" s="94"/>
      <c r="X102" s="127">
        <f t="shared" si="3"/>
        <v>0</v>
      </c>
      <c r="Y102" s="86"/>
      <c r="Z102" s="65"/>
    </row>
    <row r="103" spans="2:26" ht="12.75" x14ac:dyDescent="0.2">
      <c r="B103" s="64"/>
      <c r="C103" s="86"/>
      <c r="D103" s="104"/>
      <c r="E103" s="105"/>
      <c r="F103" s="105"/>
      <c r="G103" s="106"/>
      <c r="H103" s="105"/>
      <c r="I103" s="93"/>
      <c r="J103" s="173">
        <f>IF(H103="",0,VLOOKUP(H103,tab!$A$47:$C$85,3,FALSE))*G103</f>
        <v>0</v>
      </c>
      <c r="K103" s="129">
        <f>IF(E103="",,tab!$C$2-F103)</f>
        <v>0</v>
      </c>
      <c r="L103" s="129">
        <f>IF(E103="",,E103+tab!$B$15)</f>
        <v>0</v>
      </c>
      <c r="M103" s="93"/>
      <c r="N103" s="129">
        <f t="shared" si="4"/>
        <v>0</v>
      </c>
      <c r="O103" s="130">
        <f>IF(E103="",,IF($K103&gt;=25,0,(VLOOKUP($K103,tab!$B$8:$C$13,2))))</f>
        <v>0</v>
      </c>
      <c r="P103" s="131">
        <f>IF(E103="",,IF($K103&gt;=25,0,(VLOOKUP($K103,tab!$B$8:$E$13,4))))</f>
        <v>0</v>
      </c>
      <c r="Q103" s="132">
        <f>IF((E103+tab!$C$4)&lt;N103,0,IF(E103="",,(K103/25*(J103*1.08*50%)*O103)*P103))</f>
        <v>0</v>
      </c>
      <c r="R103" s="93"/>
      <c r="S103" s="129">
        <f t="shared" si="5"/>
        <v>0</v>
      </c>
      <c r="T103" s="130">
        <f>IF(E103="",,IF($K103&gt;=40,0,(VLOOKUP($K103,tab!$B$8:$D$13,3))))</f>
        <v>0</v>
      </c>
      <c r="U103" s="131">
        <f>IF(E103="",,IF($K103&gt;=40,0,(VLOOKUP($K103,tab!$B$8:$F$13,5))))</f>
        <v>0</v>
      </c>
      <c r="V103" s="132">
        <f>IF((E103+tab!$C$4)&lt;S103,0,(IF(E103="",,(K103/40*J103*1.08*T103)*U103)))</f>
        <v>0</v>
      </c>
      <c r="W103" s="94"/>
      <c r="X103" s="127">
        <f t="shared" si="3"/>
        <v>0</v>
      </c>
      <c r="Y103" s="86"/>
      <c r="Z103" s="65"/>
    </row>
    <row r="104" spans="2:26" ht="12.75" x14ac:dyDescent="0.2">
      <c r="B104" s="64"/>
      <c r="C104" s="86"/>
      <c r="D104" s="104"/>
      <c r="E104" s="105"/>
      <c r="F104" s="105"/>
      <c r="G104" s="106"/>
      <c r="H104" s="105"/>
      <c r="I104" s="93"/>
      <c r="J104" s="173">
        <f>IF(H104="",0,VLOOKUP(H104,tab!$A$47:$C$85,3,FALSE))*G104</f>
        <v>0</v>
      </c>
      <c r="K104" s="129">
        <f>IF(E104="",,tab!$C$2-F104)</f>
        <v>0</v>
      </c>
      <c r="L104" s="129">
        <f>IF(E104="",,E104+tab!$B$15)</f>
        <v>0</v>
      </c>
      <c r="M104" s="93"/>
      <c r="N104" s="129">
        <f t="shared" ref="N104" si="6">IF(E104="",,F104+25)</f>
        <v>0</v>
      </c>
      <c r="O104" s="130">
        <f>IF(E104="",,IF($K104&gt;=25,0,(VLOOKUP($K104,tab!$B$8:$C$13,2))))</f>
        <v>0</v>
      </c>
      <c r="P104" s="131">
        <f>IF(E104="",,IF($K104&gt;=25,0,(VLOOKUP($K104,tab!$B$8:$E$13,4))))</f>
        <v>0</v>
      </c>
      <c r="Q104" s="132">
        <f>IF((E104+tab!$C$4)&lt;N104,0,IF(E104="",,(K104/25*(J104*1.08*50%)*O104)*P104))</f>
        <v>0</v>
      </c>
      <c r="R104" s="93"/>
      <c r="S104" s="129">
        <f t="shared" ref="S104" si="7">IF(E104="",,F104+40)</f>
        <v>0</v>
      </c>
      <c r="T104" s="130">
        <f>IF(E104="",,IF($K104&gt;=40,0,(VLOOKUP($K104,tab!$B$8:$D$13,3))))</f>
        <v>0</v>
      </c>
      <c r="U104" s="131">
        <f>IF(E104="",,IF($K104&gt;=40,0,(VLOOKUP($K104,tab!$B$8:$F$13,5))))</f>
        <v>0</v>
      </c>
      <c r="V104" s="132">
        <f>IF((E104+tab!$C$4)&lt;S104,0,(IF(E104="",,(K104/40*J104*1.08*T104)*U104)))</f>
        <v>0</v>
      </c>
      <c r="W104" s="94"/>
      <c r="X104" s="127">
        <f t="shared" ref="X104" si="8">IF(E104="",,Q104+V104)</f>
        <v>0</v>
      </c>
      <c r="Y104" s="86"/>
      <c r="Z104" s="65"/>
    </row>
    <row r="105" spans="2:26" ht="12.75" x14ac:dyDescent="0.2">
      <c r="B105" s="64"/>
      <c r="C105" s="86"/>
      <c r="D105" s="104"/>
      <c r="E105" s="105"/>
      <c r="F105" s="105"/>
      <c r="G105" s="106"/>
      <c r="H105" s="105"/>
      <c r="I105" s="93"/>
      <c r="J105" s="173">
        <f>IF(H105="",0,VLOOKUP(H105,tab!$A$47:$C$85,3,FALSE))*G105</f>
        <v>0</v>
      </c>
      <c r="K105" s="129">
        <f>IF(E105="",,tab!$C$2-F105)</f>
        <v>0</v>
      </c>
      <c r="L105" s="129">
        <f>IF(E105="",,E105+tab!$B$15)</f>
        <v>0</v>
      </c>
      <c r="M105" s="93"/>
      <c r="N105" s="129">
        <f t="shared" si="4"/>
        <v>0</v>
      </c>
      <c r="O105" s="130">
        <f>IF(E105="",,IF($K105&gt;=25,0,(VLOOKUP($K105,tab!$B$8:$C$13,2))))</f>
        <v>0</v>
      </c>
      <c r="P105" s="131">
        <f>IF(E105="",,IF($K105&gt;=25,0,(VLOOKUP($K105,tab!$B$8:$E$13,4))))</f>
        <v>0</v>
      </c>
      <c r="Q105" s="132">
        <f>IF((E105+tab!$C$4)&lt;N105,0,IF(E105="",,(K105/25*(J105*1.08*50%)*O105)*P105))</f>
        <v>0</v>
      </c>
      <c r="R105" s="93"/>
      <c r="S105" s="129">
        <f t="shared" si="5"/>
        <v>0</v>
      </c>
      <c r="T105" s="130">
        <f>IF(E105="",,IF($K105&gt;=40,0,(VLOOKUP($K105,tab!$B$8:$D$13,3))))</f>
        <v>0</v>
      </c>
      <c r="U105" s="131">
        <f>IF(E105="",,IF($K105&gt;=40,0,(VLOOKUP($K105,tab!$B$8:$F$13,5))))</f>
        <v>0</v>
      </c>
      <c r="V105" s="132">
        <f>IF((E105+tab!$C$4)&lt;S105,0,(IF(E105="",,(K105/40*J105*1.08*T105)*U105)))</f>
        <v>0</v>
      </c>
      <c r="W105" s="94"/>
      <c r="X105" s="127">
        <f t="shared" si="3"/>
        <v>0</v>
      </c>
      <c r="Y105" s="86"/>
      <c r="Z105" s="65"/>
    </row>
    <row r="106" spans="2:26" ht="12.75" x14ac:dyDescent="0.2">
      <c r="B106" s="64"/>
      <c r="C106" s="86"/>
      <c r="D106" s="104"/>
      <c r="E106" s="105"/>
      <c r="F106" s="105"/>
      <c r="G106" s="106"/>
      <c r="H106" s="105"/>
      <c r="I106" s="93"/>
      <c r="J106" s="173">
        <f>IF(H106="",0,VLOOKUP(H106,tab!$A$47:$C$85,3,FALSE))*G106</f>
        <v>0</v>
      </c>
      <c r="K106" s="129">
        <f>IF(E106="",,tab!$C$2-F106)</f>
        <v>0</v>
      </c>
      <c r="L106" s="129">
        <f>IF(E106="",,E106+tab!$B$15)</f>
        <v>0</v>
      </c>
      <c r="M106" s="93"/>
      <c r="N106" s="129">
        <f t="shared" si="4"/>
        <v>0</v>
      </c>
      <c r="O106" s="130">
        <f>IF(E106="",,IF($K106&gt;=25,0,(VLOOKUP($K106,tab!$B$8:$C$13,2))))</f>
        <v>0</v>
      </c>
      <c r="P106" s="131">
        <f>IF(E106="",,IF($K106&gt;=25,0,(VLOOKUP($K106,tab!$B$8:$E$13,4))))</f>
        <v>0</v>
      </c>
      <c r="Q106" s="132">
        <f>IF((E106+tab!$C$4)&lt;N106,0,IF(E106="",,(K106/25*(J106*1.08*50%)*O106)*P106))</f>
        <v>0</v>
      </c>
      <c r="R106" s="93"/>
      <c r="S106" s="129">
        <f t="shared" si="5"/>
        <v>0</v>
      </c>
      <c r="T106" s="130">
        <f>IF(E106="",,IF($K106&gt;=40,0,(VLOOKUP($K106,tab!$B$8:$D$13,3))))</f>
        <v>0</v>
      </c>
      <c r="U106" s="131">
        <f>IF(E106="",,IF($K106&gt;=40,0,(VLOOKUP($K106,tab!$B$8:$F$13,5))))</f>
        <v>0</v>
      </c>
      <c r="V106" s="132">
        <f>IF((E106+tab!$C$4)&lt;S106,0,(IF(E106="",,(K106/40*J106*1.08*T106)*U106)))</f>
        <v>0</v>
      </c>
      <c r="W106" s="94"/>
      <c r="X106" s="127">
        <f t="shared" si="3"/>
        <v>0</v>
      </c>
      <c r="Y106" s="86"/>
      <c r="Z106" s="65"/>
    </row>
    <row r="107" spans="2:26" ht="12.75" x14ac:dyDescent="0.2">
      <c r="B107" s="64"/>
      <c r="C107" s="86"/>
      <c r="D107" s="104"/>
      <c r="E107" s="105"/>
      <c r="F107" s="105"/>
      <c r="G107" s="106"/>
      <c r="H107" s="105"/>
      <c r="I107" s="93"/>
      <c r="J107" s="173">
        <f>IF(H107="",0,VLOOKUP(H107,tab!$A$47:$C$85,3,FALSE))*G107</f>
        <v>0</v>
      </c>
      <c r="K107" s="129">
        <f>IF(E107="",,tab!$C$2-F107)</f>
        <v>0</v>
      </c>
      <c r="L107" s="129">
        <f>IF(E107="",,E107+tab!$B$15)</f>
        <v>0</v>
      </c>
      <c r="M107" s="93"/>
      <c r="N107" s="129">
        <f t="shared" si="4"/>
        <v>0</v>
      </c>
      <c r="O107" s="130">
        <f>IF(E107="",,IF($K107&gt;=25,0,(VLOOKUP($K107,tab!$B$8:$C$13,2))))</f>
        <v>0</v>
      </c>
      <c r="P107" s="131">
        <f>IF(E107="",,IF($K107&gt;=25,0,(VLOOKUP($K107,tab!$B$8:$E$13,4))))</f>
        <v>0</v>
      </c>
      <c r="Q107" s="132">
        <f>IF((E107+tab!$C$4)&lt;N107,0,IF(E107="",,(K107/25*(J107*1.08*50%)*O107)*P107))</f>
        <v>0</v>
      </c>
      <c r="R107" s="93"/>
      <c r="S107" s="129">
        <f t="shared" si="5"/>
        <v>0</v>
      </c>
      <c r="T107" s="130">
        <f>IF(E107="",,IF($K107&gt;=40,0,(VLOOKUP($K107,tab!$B$8:$D$13,3))))</f>
        <v>0</v>
      </c>
      <c r="U107" s="131">
        <f>IF(E107="",,IF($K107&gt;=40,0,(VLOOKUP($K107,tab!$B$8:$F$13,5))))</f>
        <v>0</v>
      </c>
      <c r="V107" s="132">
        <f>IF((E107+tab!$C$4)&lt;S107,0,(IF(E107="",,(K107/40*J107*1.08*T107)*U107)))</f>
        <v>0</v>
      </c>
      <c r="W107" s="94"/>
      <c r="X107" s="127">
        <f t="shared" si="3"/>
        <v>0</v>
      </c>
      <c r="Y107" s="86"/>
      <c r="Z107" s="65"/>
    </row>
    <row r="108" spans="2:26" ht="12.75" x14ac:dyDescent="0.2">
      <c r="B108" s="72"/>
      <c r="C108" s="119"/>
      <c r="D108" s="120"/>
      <c r="E108" s="121"/>
      <c r="F108" s="121"/>
      <c r="G108" s="122"/>
      <c r="H108" s="121"/>
      <c r="I108" s="123"/>
      <c r="J108" s="173">
        <f>IF(H108="",0,VLOOKUP(H108,tab!$A$47:$C$85,3,FALSE))*G108</f>
        <v>0</v>
      </c>
      <c r="K108" s="133">
        <f>IF(E108="",,tab!$C$2-F108)</f>
        <v>0</v>
      </c>
      <c r="L108" s="133">
        <f>IF(E108="",,E108+tab!$B$15)</f>
        <v>0</v>
      </c>
      <c r="M108" s="123"/>
      <c r="N108" s="133">
        <f t="shared" si="4"/>
        <v>0</v>
      </c>
      <c r="O108" s="134">
        <f>IF(E108="",,IF($K108&gt;=25,0,(VLOOKUP($K108,tab!$B$8:$C$13,2))))</f>
        <v>0</v>
      </c>
      <c r="P108" s="135">
        <f>IF(E108="",,IF($K108&gt;=25,0,(VLOOKUP($K108,tab!$B$8:$E$13,4))))</f>
        <v>0</v>
      </c>
      <c r="Q108" s="136">
        <f>IF((E108+tab!$C$4)&lt;N108,0,IF(E108="",,(K108/25*(J108*1.08*50%)*O108)*P108))</f>
        <v>0</v>
      </c>
      <c r="R108" s="123"/>
      <c r="S108" s="133">
        <f t="shared" si="5"/>
        <v>0</v>
      </c>
      <c r="T108" s="134">
        <f>IF(E108="",,IF($K108&gt;=40,0,(VLOOKUP($K108,tab!$B$8:$D$13,3))))</f>
        <v>0</v>
      </c>
      <c r="U108" s="135">
        <f>IF(E108="",,IF($K108&gt;=40,0,(VLOOKUP($K108,tab!$B$8:$F$13,5))))</f>
        <v>0</v>
      </c>
      <c r="V108" s="136">
        <f>IF((E108+tab!$C$4)&lt;S108,0,(IF(E108="",,(K108/40*J108*1.08*T108)*U108)))</f>
        <v>0</v>
      </c>
      <c r="W108" s="124"/>
      <c r="X108" s="128">
        <f t="shared" si="3"/>
        <v>0</v>
      </c>
      <c r="Y108" s="119"/>
      <c r="Z108" s="73"/>
    </row>
    <row r="109" spans="2:26" ht="12.75" x14ac:dyDescent="0.2">
      <c r="B109" s="64"/>
      <c r="C109" s="144"/>
      <c r="D109" s="145"/>
      <c r="E109" s="146"/>
      <c r="F109" s="146"/>
      <c r="G109" s="147"/>
      <c r="H109" s="146"/>
      <c r="I109" s="148"/>
      <c r="J109" s="173">
        <f>IF(H109="",0,VLOOKUP(H109,tab!$A$47:$C$85,3,FALSE))*G109</f>
        <v>0</v>
      </c>
      <c r="K109" s="149">
        <f>IF(E109="",,tab!$C$2-F109)</f>
        <v>0</v>
      </c>
      <c r="L109" s="149">
        <f>IF(E109="",,E109+tab!$B$15)</f>
        <v>0</v>
      </c>
      <c r="M109" s="148"/>
      <c r="N109" s="149">
        <f t="shared" si="4"/>
        <v>0</v>
      </c>
      <c r="O109" s="150">
        <f>IF(E109="",,IF($K109&gt;=25,0,(VLOOKUP($K109,tab!$B$8:$C$13,2))))</f>
        <v>0</v>
      </c>
      <c r="P109" s="151">
        <f>IF(E109="",,IF($K109&gt;=25,0,(VLOOKUP($K109,tab!$B$8:$E$13,4))))</f>
        <v>0</v>
      </c>
      <c r="Q109" s="152">
        <f>IF((E109+tab!$C$4)&lt;N109,0,IF(E109="",,(K109/25*(J109*1.08*50%)*O109)*P109))</f>
        <v>0</v>
      </c>
      <c r="R109" s="148"/>
      <c r="S109" s="149">
        <f t="shared" si="5"/>
        <v>0</v>
      </c>
      <c r="T109" s="150">
        <f>IF(E109="",,IF($K109&gt;=40,0,(VLOOKUP($K109,tab!$B$8:$D$13,3))))</f>
        <v>0</v>
      </c>
      <c r="U109" s="151">
        <f>IF(E109="",,IF($K109&gt;=40,0,(VLOOKUP($K109,tab!$B$8:$F$13,5))))</f>
        <v>0</v>
      </c>
      <c r="V109" s="152">
        <f>IF((E109+tab!$C$4)&lt;S109,0,(IF(E109="",,(K109/40*J109*1.08*T109)*U109)))</f>
        <v>0</v>
      </c>
      <c r="W109" s="153"/>
      <c r="X109" s="154">
        <f t="shared" si="3"/>
        <v>0</v>
      </c>
      <c r="Y109" s="144"/>
      <c r="Z109" s="65"/>
    </row>
    <row r="110" spans="2:26" ht="12.75" x14ac:dyDescent="0.2">
      <c r="B110" s="64"/>
      <c r="C110" s="86"/>
      <c r="D110" s="104"/>
      <c r="E110" s="105"/>
      <c r="F110" s="105"/>
      <c r="G110" s="106"/>
      <c r="H110" s="105"/>
      <c r="I110" s="93"/>
      <c r="J110" s="173">
        <f>IF(H110="",0,VLOOKUP(H110,tab!$A$47:$C$85,3,FALSE))*G110</f>
        <v>0</v>
      </c>
      <c r="K110" s="129">
        <f>IF(E110="",,tab!$C$2-F110)</f>
        <v>0</v>
      </c>
      <c r="L110" s="129">
        <f>IF(E110="",,E110+tab!$B$15)</f>
        <v>0</v>
      </c>
      <c r="M110" s="93"/>
      <c r="N110" s="129">
        <f t="shared" si="4"/>
        <v>0</v>
      </c>
      <c r="O110" s="130">
        <f>IF(E110="",,IF($K110&gt;=25,0,(VLOOKUP($K110,tab!$B$8:$C$13,2))))</f>
        <v>0</v>
      </c>
      <c r="P110" s="131">
        <f>IF(E110="",,IF($K110&gt;=25,0,(VLOOKUP($K110,tab!$B$8:$E$13,4))))</f>
        <v>0</v>
      </c>
      <c r="Q110" s="132">
        <f>IF((E110+tab!$C$4)&lt;N110,0,IF(E110="",,(K110/25*(J110*1.08*50%)*O110)*P110))</f>
        <v>0</v>
      </c>
      <c r="R110" s="93"/>
      <c r="S110" s="129">
        <f t="shared" si="5"/>
        <v>0</v>
      </c>
      <c r="T110" s="130">
        <f>IF(E110="",,IF($K110&gt;=40,0,(VLOOKUP($K110,tab!$B$8:$D$13,3))))</f>
        <v>0</v>
      </c>
      <c r="U110" s="131">
        <f>IF(E110="",,IF($K110&gt;=40,0,(VLOOKUP($K110,tab!$B$8:$F$13,5))))</f>
        <v>0</v>
      </c>
      <c r="V110" s="132">
        <f>IF((E110+tab!$C$4)&lt;S110,0,(IF(E110="",,(K110/40*J110*1.08*T110)*U110)))</f>
        <v>0</v>
      </c>
      <c r="W110" s="94"/>
      <c r="X110" s="127">
        <f t="shared" si="3"/>
        <v>0</v>
      </c>
      <c r="Y110" s="86"/>
      <c r="Z110" s="65"/>
    </row>
    <row r="111" spans="2:26" ht="12.75" x14ac:dyDescent="0.2">
      <c r="B111" s="64"/>
      <c r="C111" s="86"/>
      <c r="D111" s="104"/>
      <c r="E111" s="105"/>
      <c r="F111" s="105"/>
      <c r="G111" s="106"/>
      <c r="H111" s="105"/>
      <c r="I111" s="93"/>
      <c r="J111" s="173">
        <f>IF(H111="",0,VLOOKUP(H111,tab!$A$47:$C$85,3,FALSE))*G111</f>
        <v>0</v>
      </c>
      <c r="K111" s="129">
        <f>IF(E111="",,tab!$C$2-F111)</f>
        <v>0</v>
      </c>
      <c r="L111" s="129">
        <f>IF(E111="",,E111+tab!$B$15)</f>
        <v>0</v>
      </c>
      <c r="M111" s="93"/>
      <c r="N111" s="129">
        <f t="shared" si="4"/>
        <v>0</v>
      </c>
      <c r="O111" s="130">
        <f>IF(E111="",,IF($K111&gt;=25,0,(VLOOKUP($K111,tab!$B$8:$C$13,2))))</f>
        <v>0</v>
      </c>
      <c r="P111" s="131">
        <f>IF(E111="",,IF($K111&gt;=25,0,(VLOOKUP($K111,tab!$B$8:$E$13,4))))</f>
        <v>0</v>
      </c>
      <c r="Q111" s="132">
        <f>IF((E111+tab!$C$4)&lt;N111,0,IF(E111="",,(K111/25*(J111*1.08*50%)*O111)*P111))</f>
        <v>0</v>
      </c>
      <c r="R111" s="93"/>
      <c r="S111" s="129">
        <f t="shared" si="5"/>
        <v>0</v>
      </c>
      <c r="T111" s="130">
        <f>IF(E111="",,IF($K111&gt;=40,0,(VLOOKUP($K111,tab!$B$8:$D$13,3))))</f>
        <v>0</v>
      </c>
      <c r="U111" s="131">
        <f>IF(E111="",,IF($K111&gt;=40,0,(VLOOKUP($K111,tab!$B$8:$F$13,5))))</f>
        <v>0</v>
      </c>
      <c r="V111" s="132">
        <f>IF((E111+tab!$C$4)&lt;S111,0,(IF(E111="",,(K111/40*J111*1.08*T111)*U111)))</f>
        <v>0</v>
      </c>
      <c r="W111" s="94"/>
      <c r="X111" s="127">
        <f t="shared" si="3"/>
        <v>0</v>
      </c>
      <c r="Y111" s="86"/>
      <c r="Z111" s="65"/>
    </row>
    <row r="112" spans="2:26" ht="12.75" x14ac:dyDescent="0.2">
      <c r="B112" s="64"/>
      <c r="C112" s="86"/>
      <c r="D112" s="104"/>
      <c r="E112" s="105"/>
      <c r="F112" s="105"/>
      <c r="G112" s="106"/>
      <c r="H112" s="105"/>
      <c r="I112" s="93"/>
      <c r="J112" s="173">
        <f>IF(H112="",0,VLOOKUP(H112,tab!$A$47:$C$85,3,FALSE))*G112</f>
        <v>0</v>
      </c>
      <c r="K112" s="129">
        <f>IF(E112="",,tab!$C$2-F112)</f>
        <v>0</v>
      </c>
      <c r="L112" s="129">
        <f>IF(E112="",,E112+tab!$B$15)</f>
        <v>0</v>
      </c>
      <c r="M112" s="93"/>
      <c r="N112" s="129">
        <f t="shared" si="4"/>
        <v>0</v>
      </c>
      <c r="O112" s="130">
        <f>IF(E112="",,IF($K112&gt;=25,0,(VLOOKUP($K112,tab!$B$8:$C$13,2))))</f>
        <v>0</v>
      </c>
      <c r="P112" s="131">
        <f>IF(E112="",,IF($K112&gt;=25,0,(VLOOKUP($K112,tab!$B$8:$E$13,4))))</f>
        <v>0</v>
      </c>
      <c r="Q112" s="132">
        <f>IF((E112+tab!$C$4)&lt;N112,0,IF(E112="",,(K112/25*(J112*1.08*50%)*O112)*P112))</f>
        <v>0</v>
      </c>
      <c r="R112" s="93"/>
      <c r="S112" s="129">
        <f t="shared" si="5"/>
        <v>0</v>
      </c>
      <c r="T112" s="130">
        <f>IF(E112="",,IF($K112&gt;=40,0,(VLOOKUP($K112,tab!$B$8:$D$13,3))))</f>
        <v>0</v>
      </c>
      <c r="U112" s="131">
        <f>IF(E112="",,IF($K112&gt;=40,0,(VLOOKUP($K112,tab!$B$8:$F$13,5))))</f>
        <v>0</v>
      </c>
      <c r="V112" s="132">
        <f>IF((E112+tab!$C$4)&lt;S112,0,(IF(E112="",,(K112/40*J112*1.08*T112)*U112)))</f>
        <v>0</v>
      </c>
      <c r="W112" s="94"/>
      <c r="X112" s="127">
        <f t="shared" si="3"/>
        <v>0</v>
      </c>
      <c r="Y112" s="86"/>
      <c r="Z112" s="65"/>
    </row>
    <row r="113" spans="2:26" ht="12.75" x14ac:dyDescent="0.2">
      <c r="B113" s="64"/>
      <c r="C113" s="86"/>
      <c r="D113" s="104"/>
      <c r="E113" s="105"/>
      <c r="F113" s="105"/>
      <c r="G113" s="106"/>
      <c r="H113" s="105"/>
      <c r="I113" s="93"/>
      <c r="J113" s="173">
        <f>IF(H113="",0,VLOOKUP(H113,tab!$A$47:$C$85,3,FALSE))*G113</f>
        <v>0</v>
      </c>
      <c r="K113" s="129">
        <f>IF(E113="",,tab!$C$2-F113)</f>
        <v>0</v>
      </c>
      <c r="L113" s="129">
        <f>IF(E113="",,E113+tab!$B$15)</f>
        <v>0</v>
      </c>
      <c r="M113" s="93"/>
      <c r="N113" s="129">
        <f t="shared" si="4"/>
        <v>0</v>
      </c>
      <c r="O113" s="130">
        <f>IF(E113="",,IF($K113&gt;=25,0,(VLOOKUP($K113,tab!$B$8:$C$13,2))))</f>
        <v>0</v>
      </c>
      <c r="P113" s="131">
        <f>IF(E113="",,IF($K113&gt;=25,0,(VLOOKUP($K113,tab!$B$8:$E$13,4))))</f>
        <v>0</v>
      </c>
      <c r="Q113" s="132">
        <f>IF((E113+tab!$C$4)&lt;N113,0,IF(E113="",,(K113/25*(J113*1.08*50%)*O113)*P113))</f>
        <v>0</v>
      </c>
      <c r="R113" s="93"/>
      <c r="S113" s="129">
        <f t="shared" si="5"/>
        <v>0</v>
      </c>
      <c r="T113" s="130">
        <f>IF(E113="",,IF($K113&gt;=40,0,(VLOOKUP($K113,tab!$B$8:$D$13,3))))</f>
        <v>0</v>
      </c>
      <c r="U113" s="131">
        <f>IF(E113="",,IF($K113&gt;=40,0,(VLOOKUP($K113,tab!$B$8:$F$13,5))))</f>
        <v>0</v>
      </c>
      <c r="V113" s="132">
        <f>IF((E113+tab!$C$4)&lt;S113,0,(IF(E113="",,(K113/40*J113*1.08*T113)*U113)))</f>
        <v>0</v>
      </c>
      <c r="W113" s="94"/>
      <c r="X113" s="127">
        <f t="shared" si="3"/>
        <v>0</v>
      </c>
      <c r="Y113" s="86"/>
      <c r="Z113" s="65"/>
    </row>
    <row r="114" spans="2:26" ht="12.75" x14ac:dyDescent="0.2">
      <c r="B114" s="64"/>
      <c r="C114" s="86"/>
      <c r="D114" s="104"/>
      <c r="E114" s="105"/>
      <c r="F114" s="105"/>
      <c r="G114" s="106"/>
      <c r="H114" s="105"/>
      <c r="I114" s="93"/>
      <c r="J114" s="173">
        <f>IF(H114="",0,VLOOKUP(H114,tab!$A$47:$C$85,3,FALSE))*G114</f>
        <v>0</v>
      </c>
      <c r="K114" s="129">
        <f>IF(E114="",,tab!$C$2-F114)</f>
        <v>0</v>
      </c>
      <c r="L114" s="129">
        <f>IF(E114="",,E114+tab!$B$15)</f>
        <v>0</v>
      </c>
      <c r="M114" s="93"/>
      <c r="N114" s="129">
        <f t="shared" si="4"/>
        <v>0</v>
      </c>
      <c r="O114" s="130">
        <f>IF(E114="",,IF($K114&gt;=25,0,(VLOOKUP($K114,tab!$B$8:$C$13,2))))</f>
        <v>0</v>
      </c>
      <c r="P114" s="131">
        <f>IF(E114="",,IF($K114&gt;=25,0,(VLOOKUP($K114,tab!$B$8:$E$13,4))))</f>
        <v>0</v>
      </c>
      <c r="Q114" s="132">
        <f>IF((E114+tab!$C$4)&lt;N114,0,IF(E114="",,(K114/25*(J114*1.08*50%)*O114)*P114))</f>
        <v>0</v>
      </c>
      <c r="R114" s="93"/>
      <c r="S114" s="129">
        <f t="shared" si="5"/>
        <v>0</v>
      </c>
      <c r="T114" s="130">
        <f>IF(E114="",,IF($K114&gt;=40,0,(VLOOKUP($K114,tab!$B$8:$D$13,3))))</f>
        <v>0</v>
      </c>
      <c r="U114" s="131">
        <f>IF(E114="",,IF($K114&gt;=40,0,(VLOOKUP($K114,tab!$B$8:$F$13,5))))</f>
        <v>0</v>
      </c>
      <c r="V114" s="132">
        <f>IF((E114+tab!$C$4)&lt;S114,0,(IF(E114="",,(K114/40*J114*1.08*T114)*U114)))</f>
        <v>0</v>
      </c>
      <c r="W114" s="94"/>
      <c r="X114" s="127">
        <f t="shared" si="3"/>
        <v>0</v>
      </c>
      <c r="Y114" s="86"/>
      <c r="Z114" s="65"/>
    </row>
    <row r="115" spans="2:26" ht="12.75" x14ac:dyDescent="0.2">
      <c r="B115" s="64"/>
      <c r="C115" s="86"/>
      <c r="D115" s="104"/>
      <c r="E115" s="105"/>
      <c r="F115" s="105"/>
      <c r="G115" s="106"/>
      <c r="H115" s="105"/>
      <c r="I115" s="93"/>
      <c r="J115" s="173">
        <f>IF(H115="",0,VLOOKUP(H115,tab!$A$47:$C$85,3,FALSE))*G115</f>
        <v>0</v>
      </c>
      <c r="K115" s="129">
        <f>IF(E115="",,tab!$C$2-F115)</f>
        <v>0</v>
      </c>
      <c r="L115" s="129">
        <f>IF(E115="",,E115+tab!$B$15)</f>
        <v>0</v>
      </c>
      <c r="M115" s="93"/>
      <c r="N115" s="129">
        <f t="shared" si="4"/>
        <v>0</v>
      </c>
      <c r="O115" s="130">
        <f>IF(E115="",,IF($K115&gt;=25,0,(VLOOKUP($K115,tab!$B$8:$C$13,2))))</f>
        <v>0</v>
      </c>
      <c r="P115" s="131">
        <f>IF(E115="",,IF($K115&gt;=25,0,(VLOOKUP($K115,tab!$B$8:$E$13,4))))</f>
        <v>0</v>
      </c>
      <c r="Q115" s="132">
        <f>IF((E115+tab!$C$4)&lt;N115,0,IF(E115="",,(K115/25*(J115*1.08*50%)*O115)*P115))</f>
        <v>0</v>
      </c>
      <c r="R115" s="93"/>
      <c r="S115" s="129">
        <f t="shared" si="5"/>
        <v>0</v>
      </c>
      <c r="T115" s="130">
        <f>IF(E115="",,IF($K115&gt;=40,0,(VLOOKUP($K115,tab!$B$8:$D$13,3))))</f>
        <v>0</v>
      </c>
      <c r="U115" s="131">
        <f>IF(E115="",,IF($K115&gt;=40,0,(VLOOKUP($K115,tab!$B$8:$F$13,5))))</f>
        <v>0</v>
      </c>
      <c r="V115" s="132">
        <f>IF((E115+tab!$C$4)&lt;S115,0,(IF(E115="",,(K115/40*J115*1.08*T115)*U115)))</f>
        <v>0</v>
      </c>
      <c r="W115" s="94"/>
      <c r="X115" s="127">
        <f t="shared" si="3"/>
        <v>0</v>
      </c>
      <c r="Y115" s="86"/>
      <c r="Z115" s="65"/>
    </row>
    <row r="116" spans="2:26" ht="12.75" x14ac:dyDescent="0.2">
      <c r="B116" s="64"/>
      <c r="C116" s="86"/>
      <c r="D116" s="104"/>
      <c r="E116" s="105"/>
      <c r="F116" s="105"/>
      <c r="G116" s="106"/>
      <c r="H116" s="105"/>
      <c r="I116" s="93"/>
      <c r="J116" s="173">
        <f>IF(H116="",0,VLOOKUP(H116,tab!$A$47:$C$85,3,FALSE))*G116</f>
        <v>0</v>
      </c>
      <c r="K116" s="129">
        <f>IF(E116="",,tab!$C$2-F116)</f>
        <v>0</v>
      </c>
      <c r="L116" s="129">
        <f>IF(E116="",,E116+tab!$B$15)</f>
        <v>0</v>
      </c>
      <c r="M116" s="93"/>
      <c r="N116" s="129">
        <f t="shared" si="4"/>
        <v>0</v>
      </c>
      <c r="O116" s="130">
        <f>IF(E116="",,IF($K116&gt;=25,0,(VLOOKUP($K116,tab!$B$8:$C$13,2))))</f>
        <v>0</v>
      </c>
      <c r="P116" s="131">
        <f>IF(E116="",,IF($K116&gt;=25,0,(VLOOKUP($K116,tab!$B$8:$E$13,4))))</f>
        <v>0</v>
      </c>
      <c r="Q116" s="132">
        <f>IF((E116+tab!$C$4)&lt;N116,0,IF(E116="",,(K116/25*(J116*1.08*50%)*O116)*P116))</f>
        <v>0</v>
      </c>
      <c r="R116" s="93"/>
      <c r="S116" s="129">
        <f t="shared" si="5"/>
        <v>0</v>
      </c>
      <c r="T116" s="130">
        <f>IF(E116="",,IF($K116&gt;=40,0,(VLOOKUP($K116,tab!$B$8:$D$13,3))))</f>
        <v>0</v>
      </c>
      <c r="U116" s="131">
        <f>IF(E116="",,IF($K116&gt;=40,0,(VLOOKUP($K116,tab!$B$8:$F$13,5))))</f>
        <v>0</v>
      </c>
      <c r="V116" s="132">
        <f>IF((E116+tab!$C$4)&lt;S116,0,(IF(E116="",,(K116/40*J116*1.08*T116)*U116)))</f>
        <v>0</v>
      </c>
      <c r="W116" s="94"/>
      <c r="X116" s="127">
        <f t="shared" si="3"/>
        <v>0</v>
      </c>
      <c r="Y116" s="86"/>
      <c r="Z116" s="65"/>
    </row>
    <row r="117" spans="2:26" ht="12.75" x14ac:dyDescent="0.2">
      <c r="B117" s="64"/>
      <c r="C117" s="86"/>
      <c r="D117" s="104"/>
      <c r="E117" s="105"/>
      <c r="F117" s="105"/>
      <c r="G117" s="106"/>
      <c r="H117" s="105"/>
      <c r="I117" s="93"/>
      <c r="J117" s="173">
        <f>IF(H117="",0,VLOOKUP(H117,tab!$A$47:$C$85,3,FALSE))*G117</f>
        <v>0</v>
      </c>
      <c r="K117" s="129">
        <f>IF(E117="",,tab!$C$2-F117)</f>
        <v>0</v>
      </c>
      <c r="L117" s="129">
        <f>IF(E117="",,E117+tab!$B$15)</f>
        <v>0</v>
      </c>
      <c r="M117" s="93"/>
      <c r="N117" s="129">
        <f t="shared" si="4"/>
        <v>0</v>
      </c>
      <c r="O117" s="130">
        <f>IF(E117="",,IF($K117&gt;=25,0,(VLOOKUP($K117,tab!$B$8:$C$13,2))))</f>
        <v>0</v>
      </c>
      <c r="P117" s="131">
        <f>IF(E117="",,IF($K117&gt;=25,0,(VLOOKUP($K117,tab!$B$8:$E$13,4))))</f>
        <v>0</v>
      </c>
      <c r="Q117" s="132">
        <f>IF((E117+tab!$C$4)&lt;N117,0,IF(E117="",,(K117/25*(J117*1.08*50%)*O117)*P117))</f>
        <v>0</v>
      </c>
      <c r="R117" s="93"/>
      <c r="S117" s="129">
        <f t="shared" si="5"/>
        <v>0</v>
      </c>
      <c r="T117" s="130">
        <f>IF(E117="",,IF($K117&gt;=40,0,(VLOOKUP($K117,tab!$B$8:$D$13,3))))</f>
        <v>0</v>
      </c>
      <c r="U117" s="131">
        <f>IF(E117="",,IF($K117&gt;=40,0,(VLOOKUP($K117,tab!$B$8:$F$13,5))))</f>
        <v>0</v>
      </c>
      <c r="V117" s="132">
        <f>IF((E117+tab!$C$4)&lt;S117,0,(IF(E117="",,(K117/40*J117*1.08*T117)*U117)))</f>
        <v>0</v>
      </c>
      <c r="W117" s="94"/>
      <c r="X117" s="127">
        <f t="shared" si="3"/>
        <v>0</v>
      </c>
      <c r="Y117" s="86"/>
      <c r="Z117" s="65"/>
    </row>
    <row r="118" spans="2:26" ht="12.75" x14ac:dyDescent="0.2">
      <c r="B118" s="64"/>
      <c r="C118" s="86"/>
      <c r="D118" s="104"/>
      <c r="E118" s="105"/>
      <c r="F118" s="105"/>
      <c r="G118" s="106"/>
      <c r="H118" s="105"/>
      <c r="I118" s="93"/>
      <c r="J118" s="173">
        <f>IF(H118="",0,VLOOKUP(H118,tab!$A$47:$C$85,3,FALSE))*G118</f>
        <v>0</v>
      </c>
      <c r="K118" s="129">
        <f>IF(E118="",,tab!$C$2-F118)</f>
        <v>0</v>
      </c>
      <c r="L118" s="129">
        <f>IF(E118="",,E118+tab!$B$15)</f>
        <v>0</v>
      </c>
      <c r="M118" s="93"/>
      <c r="N118" s="129">
        <f t="shared" si="4"/>
        <v>0</v>
      </c>
      <c r="O118" s="130">
        <f>IF(E118="",,IF($K118&gt;=25,0,(VLOOKUP($K118,tab!$B$8:$C$13,2))))</f>
        <v>0</v>
      </c>
      <c r="P118" s="131">
        <f>IF(E118="",,IF($K118&gt;=25,0,(VLOOKUP($K118,tab!$B$8:$E$13,4))))</f>
        <v>0</v>
      </c>
      <c r="Q118" s="132">
        <f>IF((E118+tab!$C$4)&lt;N118,0,IF(E118="",,(K118/25*(J118*1.08*50%)*O118)*P118))</f>
        <v>0</v>
      </c>
      <c r="R118" s="93"/>
      <c r="S118" s="129">
        <f t="shared" si="5"/>
        <v>0</v>
      </c>
      <c r="T118" s="130">
        <f>IF(E118="",,IF($K118&gt;=40,0,(VLOOKUP($K118,tab!$B$8:$D$13,3))))</f>
        <v>0</v>
      </c>
      <c r="U118" s="131">
        <f>IF(E118="",,IF($K118&gt;=40,0,(VLOOKUP($K118,tab!$B$8:$F$13,5))))</f>
        <v>0</v>
      </c>
      <c r="V118" s="132">
        <f>IF((E118+tab!$C$4)&lt;S118,0,(IF(E118="",,(K118/40*J118*1.08*T118)*U118)))</f>
        <v>0</v>
      </c>
      <c r="W118" s="94"/>
      <c r="X118" s="127">
        <f t="shared" si="3"/>
        <v>0</v>
      </c>
      <c r="Y118" s="86"/>
      <c r="Z118" s="65"/>
    </row>
    <row r="119" spans="2:26" ht="12.75" x14ac:dyDescent="0.2">
      <c r="B119" s="64"/>
      <c r="C119" s="86"/>
      <c r="D119" s="104"/>
      <c r="E119" s="105"/>
      <c r="F119" s="105"/>
      <c r="G119" s="106"/>
      <c r="H119" s="105"/>
      <c r="I119" s="93"/>
      <c r="J119" s="173">
        <f>IF(H119="",0,VLOOKUP(H119,tab!$A$47:$C$85,3,FALSE))*G119</f>
        <v>0</v>
      </c>
      <c r="K119" s="129">
        <f>IF(E119="",,tab!$C$2-F119)</f>
        <v>0</v>
      </c>
      <c r="L119" s="129">
        <f>IF(E119="",,E119+tab!$B$15)</f>
        <v>0</v>
      </c>
      <c r="M119" s="93"/>
      <c r="N119" s="129">
        <f t="shared" si="4"/>
        <v>0</v>
      </c>
      <c r="O119" s="130">
        <f>IF(E119="",,IF($K119&gt;=25,0,(VLOOKUP($K119,tab!$B$8:$C$13,2))))</f>
        <v>0</v>
      </c>
      <c r="P119" s="131">
        <f>IF(E119="",,IF($K119&gt;=25,0,(VLOOKUP($K119,tab!$B$8:$E$13,4))))</f>
        <v>0</v>
      </c>
      <c r="Q119" s="132">
        <f>IF((E119+tab!$C$4)&lt;N119,0,IF(E119="",,(K119/25*(J119*1.08*50%)*O119)*P119))</f>
        <v>0</v>
      </c>
      <c r="R119" s="93"/>
      <c r="S119" s="129">
        <f t="shared" si="5"/>
        <v>0</v>
      </c>
      <c r="T119" s="130">
        <f>IF(E119="",,IF($K119&gt;=40,0,(VLOOKUP($K119,tab!$B$8:$D$13,3))))</f>
        <v>0</v>
      </c>
      <c r="U119" s="131">
        <f>IF(E119="",,IF($K119&gt;=40,0,(VLOOKUP($K119,tab!$B$8:$F$13,5))))</f>
        <v>0</v>
      </c>
      <c r="V119" s="132">
        <f>IF((E119+tab!$C$4)&lt;S119,0,(IF(E119="",,(K119/40*J119*1.08*T119)*U119)))</f>
        <v>0</v>
      </c>
      <c r="W119" s="94"/>
      <c r="X119" s="127">
        <f t="shared" si="3"/>
        <v>0</v>
      </c>
      <c r="Y119" s="86"/>
      <c r="Z119" s="65"/>
    </row>
    <row r="120" spans="2:26" ht="12.75" x14ac:dyDescent="0.2">
      <c r="B120" s="64"/>
      <c r="C120" s="86"/>
      <c r="D120" s="104"/>
      <c r="E120" s="105"/>
      <c r="F120" s="105"/>
      <c r="G120" s="106"/>
      <c r="H120" s="105"/>
      <c r="I120" s="93"/>
      <c r="J120" s="173">
        <f>IF(H120="",0,VLOOKUP(H120,tab!$A$47:$C$85,3,FALSE))*G120</f>
        <v>0</v>
      </c>
      <c r="K120" s="129">
        <f>IF(E120="",,tab!$C$2-F120)</f>
        <v>0</v>
      </c>
      <c r="L120" s="129">
        <f>IF(E120="",,E120+tab!$B$15)</f>
        <v>0</v>
      </c>
      <c r="M120" s="93"/>
      <c r="N120" s="129">
        <f t="shared" si="4"/>
        <v>0</v>
      </c>
      <c r="O120" s="130">
        <f>IF(E120="",,IF($K120&gt;=25,0,(VLOOKUP($K120,tab!$B$8:$C$13,2))))</f>
        <v>0</v>
      </c>
      <c r="P120" s="131">
        <f>IF(E120="",,IF($K120&gt;=25,0,(VLOOKUP($K120,tab!$B$8:$E$13,4))))</f>
        <v>0</v>
      </c>
      <c r="Q120" s="132">
        <f>IF((E120+tab!$C$4)&lt;N120,0,IF(E120="",,(K120/25*(J120*1.08*50%)*O120)*P120))</f>
        <v>0</v>
      </c>
      <c r="R120" s="93"/>
      <c r="S120" s="129">
        <f t="shared" si="5"/>
        <v>0</v>
      </c>
      <c r="T120" s="130">
        <f>IF(E120="",,IF($K120&gt;=40,0,(VLOOKUP($K120,tab!$B$8:$D$13,3))))</f>
        <v>0</v>
      </c>
      <c r="U120" s="131">
        <f>IF(E120="",,IF($K120&gt;=40,0,(VLOOKUP($K120,tab!$B$8:$F$13,5))))</f>
        <v>0</v>
      </c>
      <c r="V120" s="132">
        <f>IF((E120+tab!$C$4)&lt;S120,0,(IF(E120="",,(K120/40*J120*1.08*T120)*U120)))</f>
        <v>0</v>
      </c>
      <c r="W120" s="94"/>
      <c r="X120" s="127">
        <f t="shared" si="3"/>
        <v>0</v>
      </c>
      <c r="Y120" s="86"/>
      <c r="Z120" s="65"/>
    </row>
    <row r="121" spans="2:26" ht="12.75" x14ac:dyDescent="0.2">
      <c r="B121" s="64"/>
      <c r="C121" s="86"/>
      <c r="D121" s="104"/>
      <c r="E121" s="105"/>
      <c r="F121" s="105"/>
      <c r="G121" s="106"/>
      <c r="H121" s="105"/>
      <c r="I121" s="93"/>
      <c r="J121" s="173">
        <f>IF(H121="",0,VLOOKUP(H121,tab!$A$47:$C$85,3,FALSE))*G121</f>
        <v>0</v>
      </c>
      <c r="K121" s="129">
        <f>IF(E121="",,tab!$C$2-F121)</f>
        <v>0</v>
      </c>
      <c r="L121" s="129">
        <f>IF(E121="",,E121+tab!$B$15)</f>
        <v>0</v>
      </c>
      <c r="M121" s="93"/>
      <c r="N121" s="129">
        <f t="shared" si="4"/>
        <v>0</v>
      </c>
      <c r="O121" s="130">
        <f>IF(E121="",,IF($K121&gt;=25,0,(VLOOKUP($K121,tab!$B$8:$C$13,2))))</f>
        <v>0</v>
      </c>
      <c r="P121" s="131">
        <f>IF(E121="",,IF($K121&gt;=25,0,(VLOOKUP($K121,tab!$B$8:$E$13,4))))</f>
        <v>0</v>
      </c>
      <c r="Q121" s="132">
        <f>IF((E121+tab!$C$4)&lt;N121,0,IF(E121="",,(K121/25*(J121*1.08*50%)*O121)*P121))</f>
        <v>0</v>
      </c>
      <c r="R121" s="93"/>
      <c r="S121" s="129">
        <f t="shared" si="5"/>
        <v>0</v>
      </c>
      <c r="T121" s="130">
        <f>IF(E121="",,IF($K121&gt;=40,0,(VLOOKUP($K121,tab!$B$8:$D$13,3))))</f>
        <v>0</v>
      </c>
      <c r="U121" s="131">
        <f>IF(E121="",,IF($K121&gt;=40,0,(VLOOKUP($K121,tab!$B$8:$F$13,5))))</f>
        <v>0</v>
      </c>
      <c r="V121" s="132">
        <f>IF((E121+tab!$C$4)&lt;S121,0,(IF(E121="",,(K121/40*J121*1.08*T121)*U121)))</f>
        <v>0</v>
      </c>
      <c r="W121" s="94"/>
      <c r="X121" s="127">
        <f t="shared" si="3"/>
        <v>0</v>
      </c>
      <c r="Y121" s="86"/>
      <c r="Z121" s="65"/>
    </row>
    <row r="122" spans="2:26" ht="12.75" x14ac:dyDescent="0.2">
      <c r="B122" s="64"/>
      <c r="C122" s="86"/>
      <c r="D122" s="104"/>
      <c r="E122" s="105"/>
      <c r="F122" s="105"/>
      <c r="G122" s="106"/>
      <c r="H122" s="105"/>
      <c r="I122" s="93"/>
      <c r="J122" s="173">
        <f>IF(H122="",0,VLOOKUP(H122,tab!$A$47:$C$85,3,FALSE))*G122</f>
        <v>0</v>
      </c>
      <c r="K122" s="129">
        <f>IF(E122="",,tab!$C$2-F122)</f>
        <v>0</v>
      </c>
      <c r="L122" s="129">
        <f>IF(E122="",,E122+tab!$B$15)</f>
        <v>0</v>
      </c>
      <c r="M122" s="93"/>
      <c r="N122" s="129">
        <f t="shared" si="4"/>
        <v>0</v>
      </c>
      <c r="O122" s="130">
        <f>IF(E122="",,IF($K122&gt;=25,0,(VLOOKUP($K122,tab!$B$8:$C$13,2))))</f>
        <v>0</v>
      </c>
      <c r="P122" s="131">
        <f>IF(E122="",,IF($K122&gt;=25,0,(VLOOKUP($K122,tab!$B$8:$E$13,4))))</f>
        <v>0</v>
      </c>
      <c r="Q122" s="132">
        <f>IF((E122+tab!$C$4)&lt;N122,0,IF(E122="",,(K122/25*(J122*1.08*50%)*O122)*P122))</f>
        <v>0</v>
      </c>
      <c r="R122" s="93"/>
      <c r="S122" s="129">
        <f t="shared" si="5"/>
        <v>0</v>
      </c>
      <c r="T122" s="130">
        <f>IF(E122="",,IF($K122&gt;=40,0,(VLOOKUP($K122,tab!$B$8:$D$13,3))))</f>
        <v>0</v>
      </c>
      <c r="U122" s="131">
        <f>IF(E122="",,IF($K122&gt;=40,0,(VLOOKUP($K122,tab!$B$8:$F$13,5))))</f>
        <v>0</v>
      </c>
      <c r="V122" s="132">
        <f>IF((E122+tab!$C$4)&lt;S122,0,(IF(E122="",,(K122/40*J122*1.08*T122)*U122)))</f>
        <v>0</v>
      </c>
      <c r="W122" s="94"/>
      <c r="X122" s="127">
        <f t="shared" si="3"/>
        <v>0</v>
      </c>
      <c r="Y122" s="86"/>
      <c r="Z122" s="65"/>
    </row>
    <row r="123" spans="2:26" ht="12.75" x14ac:dyDescent="0.2">
      <c r="B123" s="64"/>
      <c r="C123" s="86"/>
      <c r="D123" s="104"/>
      <c r="E123" s="105"/>
      <c r="F123" s="105"/>
      <c r="G123" s="106"/>
      <c r="H123" s="105"/>
      <c r="I123" s="93"/>
      <c r="J123" s="173">
        <f>IF(H123="",0,VLOOKUP(H123,tab!$A$47:$C$85,3,FALSE))*G123</f>
        <v>0</v>
      </c>
      <c r="K123" s="129">
        <f>IF(E123="",,tab!$C$2-F123)</f>
        <v>0</v>
      </c>
      <c r="L123" s="129">
        <f>IF(E123="",,E123+tab!$B$15)</f>
        <v>0</v>
      </c>
      <c r="M123" s="93"/>
      <c r="N123" s="129">
        <f t="shared" si="4"/>
        <v>0</v>
      </c>
      <c r="O123" s="130">
        <f>IF(E123="",,IF($K123&gt;=25,0,(VLOOKUP($K123,tab!$B$8:$C$13,2))))</f>
        <v>0</v>
      </c>
      <c r="P123" s="131">
        <f>IF(E123="",,IF($K123&gt;=25,0,(VLOOKUP($K123,tab!$B$8:$E$13,4))))</f>
        <v>0</v>
      </c>
      <c r="Q123" s="132">
        <f>IF((E123+tab!$C$4)&lt;N123,0,IF(E123="",,(K123/25*(J123*1.08*50%)*O123)*P123))</f>
        <v>0</v>
      </c>
      <c r="R123" s="93"/>
      <c r="S123" s="129">
        <f t="shared" si="5"/>
        <v>0</v>
      </c>
      <c r="T123" s="130">
        <f>IF(E123="",,IF($K123&gt;=40,0,(VLOOKUP($K123,tab!$B$8:$D$13,3))))</f>
        <v>0</v>
      </c>
      <c r="U123" s="131">
        <f>IF(E123="",,IF($K123&gt;=40,0,(VLOOKUP($K123,tab!$B$8:$F$13,5))))</f>
        <v>0</v>
      </c>
      <c r="V123" s="132">
        <f>IF((E123+tab!$C$4)&lt;S123,0,(IF(E123="",,(K123/40*J123*1.08*T123)*U123)))</f>
        <v>0</v>
      </c>
      <c r="W123" s="94"/>
      <c r="X123" s="127">
        <f t="shared" si="3"/>
        <v>0</v>
      </c>
      <c r="Y123" s="86"/>
      <c r="Z123" s="65"/>
    </row>
    <row r="124" spans="2:26" ht="12.75" x14ac:dyDescent="0.2">
      <c r="B124" s="64"/>
      <c r="C124" s="86"/>
      <c r="D124" s="104"/>
      <c r="E124" s="105"/>
      <c r="F124" s="105"/>
      <c r="G124" s="106"/>
      <c r="H124" s="105"/>
      <c r="I124" s="93"/>
      <c r="J124" s="173">
        <f>IF(H124="",0,VLOOKUP(H124,tab!$A$47:$C$85,3,FALSE))*G124</f>
        <v>0</v>
      </c>
      <c r="K124" s="129">
        <f>IF(E124="",,tab!$C$2-F124)</f>
        <v>0</v>
      </c>
      <c r="L124" s="129">
        <f>IF(E124="",,E124+tab!$B$15)</f>
        <v>0</v>
      </c>
      <c r="M124" s="93"/>
      <c r="N124" s="129">
        <f t="shared" si="4"/>
        <v>0</v>
      </c>
      <c r="O124" s="130">
        <f>IF(E124="",,IF($K124&gt;=25,0,(VLOOKUP($K124,tab!$B$8:$C$13,2))))</f>
        <v>0</v>
      </c>
      <c r="P124" s="131">
        <f>IF(E124="",,IF($K124&gt;=25,0,(VLOOKUP($K124,tab!$B$8:$E$13,4))))</f>
        <v>0</v>
      </c>
      <c r="Q124" s="132">
        <f>IF((E124+tab!$C$4)&lt;N124,0,IF(E124="",,(K124/25*(J124*1.08*50%)*O124)*P124))</f>
        <v>0</v>
      </c>
      <c r="R124" s="93"/>
      <c r="S124" s="129">
        <f t="shared" si="5"/>
        <v>0</v>
      </c>
      <c r="T124" s="130">
        <f>IF(E124="",,IF($K124&gt;=40,0,(VLOOKUP($K124,tab!$B$8:$D$13,3))))</f>
        <v>0</v>
      </c>
      <c r="U124" s="131">
        <f>IF(E124="",,IF($K124&gt;=40,0,(VLOOKUP($K124,tab!$B$8:$F$13,5))))</f>
        <v>0</v>
      </c>
      <c r="V124" s="132">
        <f>IF((E124+tab!$C$4)&lt;S124,0,(IF(E124="",,(K124/40*J124*1.08*T124)*U124)))</f>
        <v>0</v>
      </c>
      <c r="W124" s="94"/>
      <c r="X124" s="127">
        <f t="shared" si="3"/>
        <v>0</v>
      </c>
      <c r="Y124" s="86"/>
      <c r="Z124" s="65"/>
    </row>
    <row r="125" spans="2:26" ht="12.75" x14ac:dyDescent="0.2">
      <c r="B125" s="64"/>
      <c r="C125" s="86"/>
      <c r="D125" s="104"/>
      <c r="E125" s="105"/>
      <c r="F125" s="105"/>
      <c r="G125" s="106"/>
      <c r="H125" s="105"/>
      <c r="I125" s="93"/>
      <c r="J125" s="173">
        <f>IF(H125="",0,VLOOKUP(H125,tab!$A$47:$C$85,3,FALSE))*G125</f>
        <v>0</v>
      </c>
      <c r="K125" s="129">
        <f>IF(E125="",,tab!$C$2-F125)</f>
        <v>0</v>
      </c>
      <c r="L125" s="129">
        <f>IF(E125="",,E125+tab!$B$15)</f>
        <v>0</v>
      </c>
      <c r="M125" s="93"/>
      <c r="N125" s="129">
        <f t="shared" si="4"/>
        <v>0</v>
      </c>
      <c r="O125" s="130">
        <f>IF(E125="",,IF($K125&gt;=25,0,(VLOOKUP($K125,tab!$B$8:$C$13,2))))</f>
        <v>0</v>
      </c>
      <c r="P125" s="131">
        <f>IF(E125="",,IF($K125&gt;=25,0,(VLOOKUP($K125,tab!$B$8:$E$13,4))))</f>
        <v>0</v>
      </c>
      <c r="Q125" s="132">
        <f>IF((E125+tab!$C$4)&lt;N125,0,IF(E125="",,(K125/25*(J125*1.08*50%)*O125)*P125))</f>
        <v>0</v>
      </c>
      <c r="R125" s="93"/>
      <c r="S125" s="129">
        <f t="shared" si="5"/>
        <v>0</v>
      </c>
      <c r="T125" s="130">
        <f>IF(E125="",,IF($K125&gt;=40,0,(VLOOKUP($K125,tab!$B$8:$D$13,3))))</f>
        <v>0</v>
      </c>
      <c r="U125" s="131">
        <f>IF(E125="",,IF($K125&gt;=40,0,(VLOOKUP($K125,tab!$B$8:$F$13,5))))</f>
        <v>0</v>
      </c>
      <c r="V125" s="132">
        <f>IF((E125+tab!$C$4)&lt;S125,0,(IF(E125="",,(K125/40*J125*1.08*T125)*U125)))</f>
        <v>0</v>
      </c>
      <c r="W125" s="94"/>
      <c r="X125" s="127">
        <f t="shared" si="3"/>
        <v>0</v>
      </c>
      <c r="Y125" s="86"/>
      <c r="Z125" s="65"/>
    </row>
    <row r="126" spans="2:26" ht="12.75" x14ac:dyDescent="0.2">
      <c r="B126" s="64"/>
      <c r="C126" s="86"/>
      <c r="D126" s="104"/>
      <c r="E126" s="105"/>
      <c r="F126" s="105"/>
      <c r="G126" s="106"/>
      <c r="H126" s="105"/>
      <c r="I126" s="93"/>
      <c r="J126" s="173">
        <f>IF(H126="",0,VLOOKUP(H126,tab!$A$47:$C$85,3,FALSE))*G126</f>
        <v>0</v>
      </c>
      <c r="K126" s="129">
        <f>IF(E126="",,tab!$C$2-F126)</f>
        <v>0</v>
      </c>
      <c r="L126" s="129">
        <f>IF(E126="",,E126+tab!$B$15)</f>
        <v>0</v>
      </c>
      <c r="M126" s="93"/>
      <c r="N126" s="129">
        <f t="shared" si="4"/>
        <v>0</v>
      </c>
      <c r="O126" s="130">
        <f>IF(E126="",,IF($K126&gt;=25,0,(VLOOKUP($K126,tab!$B$8:$C$13,2))))</f>
        <v>0</v>
      </c>
      <c r="P126" s="131">
        <f>IF(E126="",,IF($K126&gt;=25,0,(VLOOKUP($K126,tab!$B$8:$E$13,4))))</f>
        <v>0</v>
      </c>
      <c r="Q126" s="132">
        <f>IF((E126+tab!$C$4)&lt;N126,0,IF(E126="",,(K126/25*(J126*1.08*50%)*O126)*P126))</f>
        <v>0</v>
      </c>
      <c r="R126" s="93"/>
      <c r="S126" s="129">
        <f t="shared" si="5"/>
        <v>0</v>
      </c>
      <c r="T126" s="130">
        <f>IF(E126="",,IF($K126&gt;=40,0,(VLOOKUP($K126,tab!$B$8:$D$13,3))))</f>
        <v>0</v>
      </c>
      <c r="U126" s="131">
        <f>IF(E126="",,IF($K126&gt;=40,0,(VLOOKUP($K126,tab!$B$8:$F$13,5))))</f>
        <v>0</v>
      </c>
      <c r="V126" s="132">
        <f>IF((E126+tab!$C$4)&lt;S126,0,(IF(E126="",,(K126/40*J126*1.08*T126)*U126)))</f>
        <v>0</v>
      </c>
      <c r="W126" s="94"/>
      <c r="X126" s="127">
        <f t="shared" si="3"/>
        <v>0</v>
      </c>
      <c r="Y126" s="86"/>
      <c r="Z126" s="65"/>
    </row>
    <row r="127" spans="2:26" ht="12.75" x14ac:dyDescent="0.2">
      <c r="B127" s="64"/>
      <c r="C127" s="86"/>
      <c r="D127" s="104"/>
      <c r="E127" s="105"/>
      <c r="F127" s="105"/>
      <c r="G127" s="106"/>
      <c r="H127" s="105"/>
      <c r="I127" s="93"/>
      <c r="J127" s="173">
        <f>IF(H127="",0,VLOOKUP(H127,tab!$A$47:$C$85,3,FALSE))*G127</f>
        <v>0</v>
      </c>
      <c r="K127" s="129">
        <f>IF(E127="",,tab!$C$2-F127)</f>
        <v>0</v>
      </c>
      <c r="L127" s="129">
        <f>IF(E127="",,E127+tab!$B$15)</f>
        <v>0</v>
      </c>
      <c r="M127" s="93"/>
      <c r="N127" s="129">
        <f t="shared" si="4"/>
        <v>0</v>
      </c>
      <c r="O127" s="130">
        <f>IF(E127="",,IF($K127&gt;=25,0,(VLOOKUP($K127,tab!$B$8:$C$13,2))))</f>
        <v>0</v>
      </c>
      <c r="P127" s="131">
        <f>IF(E127="",,IF($K127&gt;=25,0,(VLOOKUP($K127,tab!$B$8:$E$13,4))))</f>
        <v>0</v>
      </c>
      <c r="Q127" s="132">
        <f>IF((E127+tab!$C$4)&lt;N127,0,IF(E127="",,(K127/25*(J127*1.08*50%)*O127)*P127))</f>
        <v>0</v>
      </c>
      <c r="R127" s="93"/>
      <c r="S127" s="129">
        <f t="shared" si="5"/>
        <v>0</v>
      </c>
      <c r="T127" s="130">
        <f>IF(E127="",,IF($K127&gt;=40,0,(VLOOKUP($K127,tab!$B$8:$D$13,3))))</f>
        <v>0</v>
      </c>
      <c r="U127" s="131">
        <f>IF(E127="",,IF($K127&gt;=40,0,(VLOOKUP($K127,tab!$B$8:$F$13,5))))</f>
        <v>0</v>
      </c>
      <c r="V127" s="132">
        <f>IF((E127+tab!$C$4)&lt;S127,0,(IF(E127="",,(K127/40*J127*1.08*T127)*U127)))</f>
        <v>0</v>
      </c>
      <c r="W127" s="94"/>
      <c r="X127" s="127">
        <f t="shared" si="3"/>
        <v>0</v>
      </c>
      <c r="Y127" s="86"/>
      <c r="Z127" s="65"/>
    </row>
    <row r="128" spans="2:26" ht="12.75" x14ac:dyDescent="0.2">
      <c r="B128" s="64"/>
      <c r="C128" s="86"/>
      <c r="D128" s="104"/>
      <c r="E128" s="105"/>
      <c r="F128" s="105"/>
      <c r="G128" s="106"/>
      <c r="H128" s="105"/>
      <c r="I128" s="93"/>
      <c r="J128" s="173">
        <f>IF(H128="",0,VLOOKUP(H128,tab!$A$47:$C$85,3,FALSE))*G128</f>
        <v>0</v>
      </c>
      <c r="K128" s="129">
        <f>IF(E128="",,tab!$C$2-F128)</f>
        <v>0</v>
      </c>
      <c r="L128" s="129">
        <f>IF(E128="",,E128+tab!$B$15)</f>
        <v>0</v>
      </c>
      <c r="M128" s="93"/>
      <c r="N128" s="129">
        <f t="shared" si="4"/>
        <v>0</v>
      </c>
      <c r="O128" s="130">
        <f>IF(E128="",,IF($K128&gt;=25,0,(VLOOKUP($K128,tab!$B$8:$C$13,2))))</f>
        <v>0</v>
      </c>
      <c r="P128" s="131">
        <f>IF(E128="",,IF($K128&gt;=25,0,(VLOOKUP($K128,tab!$B$8:$E$13,4))))</f>
        <v>0</v>
      </c>
      <c r="Q128" s="132">
        <f>IF((E128+tab!$C$4)&lt;N128,0,IF(E128="",,(K128/25*(J128*1.08*50%)*O128)*P128))</f>
        <v>0</v>
      </c>
      <c r="R128" s="93"/>
      <c r="S128" s="129">
        <f t="shared" si="5"/>
        <v>0</v>
      </c>
      <c r="T128" s="130">
        <f>IF(E128="",,IF($K128&gt;=40,0,(VLOOKUP($K128,tab!$B$8:$D$13,3))))</f>
        <v>0</v>
      </c>
      <c r="U128" s="131">
        <f>IF(E128="",,IF($K128&gt;=40,0,(VLOOKUP($K128,tab!$B$8:$F$13,5))))</f>
        <v>0</v>
      </c>
      <c r="V128" s="132">
        <f>IF((E128+tab!$C$4)&lt;S128,0,(IF(E128="",,(K128/40*J128*1.08*T128)*U128)))</f>
        <v>0</v>
      </c>
      <c r="W128" s="94"/>
      <c r="X128" s="127">
        <f t="shared" si="3"/>
        <v>0</v>
      </c>
      <c r="Y128" s="86"/>
      <c r="Z128" s="65"/>
    </row>
    <row r="129" spans="2:26" ht="12.75" x14ac:dyDescent="0.2">
      <c r="B129" s="64"/>
      <c r="C129" s="86"/>
      <c r="D129" s="104"/>
      <c r="E129" s="105"/>
      <c r="F129" s="105"/>
      <c r="G129" s="106"/>
      <c r="H129" s="105"/>
      <c r="I129" s="93"/>
      <c r="J129" s="173">
        <f>IF(H129="",0,VLOOKUP(H129,tab!$A$47:$C$85,3,FALSE))*G129</f>
        <v>0</v>
      </c>
      <c r="K129" s="129">
        <f>IF(E129="",,tab!$C$2-F129)</f>
        <v>0</v>
      </c>
      <c r="L129" s="129">
        <f>IF(E129="",,E129+tab!$B$15)</f>
        <v>0</v>
      </c>
      <c r="M129" s="93"/>
      <c r="N129" s="129">
        <f t="shared" si="4"/>
        <v>0</v>
      </c>
      <c r="O129" s="130">
        <f>IF(E129="",,IF($K129&gt;=25,0,(VLOOKUP($K129,tab!$B$8:$C$13,2))))</f>
        <v>0</v>
      </c>
      <c r="P129" s="131">
        <f>IF(E129="",,IF($K129&gt;=25,0,(VLOOKUP($K129,tab!$B$8:$E$13,4))))</f>
        <v>0</v>
      </c>
      <c r="Q129" s="132">
        <f>IF((E129+tab!$C$4)&lt;N129,0,IF(E129="",,(K129/25*(J129*1.08*50%)*O129)*P129))</f>
        <v>0</v>
      </c>
      <c r="R129" s="93"/>
      <c r="S129" s="129">
        <f t="shared" si="5"/>
        <v>0</v>
      </c>
      <c r="T129" s="130">
        <f>IF(E129="",,IF($K129&gt;=40,0,(VLOOKUP($K129,tab!$B$8:$D$13,3))))</f>
        <v>0</v>
      </c>
      <c r="U129" s="131">
        <f>IF(E129="",,IF($K129&gt;=40,0,(VLOOKUP($K129,tab!$B$8:$F$13,5))))</f>
        <v>0</v>
      </c>
      <c r="V129" s="132">
        <f>IF((E129+tab!$C$4)&lt;S129,0,(IF(E129="",,(K129/40*J129*1.08*T129)*U129)))</f>
        <v>0</v>
      </c>
      <c r="W129" s="94"/>
      <c r="X129" s="127">
        <f t="shared" si="3"/>
        <v>0</v>
      </c>
      <c r="Y129" s="86"/>
      <c r="Z129" s="65"/>
    </row>
    <row r="130" spans="2:26" ht="12.75" x14ac:dyDescent="0.2">
      <c r="B130" s="64"/>
      <c r="C130" s="86"/>
      <c r="D130" s="104"/>
      <c r="E130" s="105"/>
      <c r="F130" s="105"/>
      <c r="G130" s="106"/>
      <c r="H130" s="105"/>
      <c r="I130" s="93"/>
      <c r="J130" s="173">
        <f>IF(H130="",0,VLOOKUP(H130,tab!$A$47:$C$85,3,FALSE))*G130</f>
        <v>0</v>
      </c>
      <c r="K130" s="129">
        <f>IF(E130="",,tab!$C$2-F130)</f>
        <v>0</v>
      </c>
      <c r="L130" s="129">
        <f>IF(E130="",,E130+tab!$B$15)</f>
        <v>0</v>
      </c>
      <c r="M130" s="93"/>
      <c r="N130" s="129">
        <f t="shared" si="4"/>
        <v>0</v>
      </c>
      <c r="O130" s="130">
        <f>IF(E130="",,IF($K130&gt;=25,0,(VLOOKUP($K130,tab!$B$8:$C$13,2))))</f>
        <v>0</v>
      </c>
      <c r="P130" s="131">
        <f>IF(E130="",,IF($K130&gt;=25,0,(VLOOKUP($K130,tab!$B$8:$E$13,4))))</f>
        <v>0</v>
      </c>
      <c r="Q130" s="132">
        <f>IF((E130+tab!$C$4)&lt;N130,0,IF(E130="",,(K130/25*(J130*1.08*50%)*O130)*P130))</f>
        <v>0</v>
      </c>
      <c r="R130" s="93"/>
      <c r="S130" s="129">
        <f t="shared" si="5"/>
        <v>0</v>
      </c>
      <c r="T130" s="130">
        <f>IF(E130="",,IF($K130&gt;=40,0,(VLOOKUP($K130,tab!$B$8:$D$13,3))))</f>
        <v>0</v>
      </c>
      <c r="U130" s="131">
        <f>IF(E130="",,IF($K130&gt;=40,0,(VLOOKUP($K130,tab!$B$8:$F$13,5))))</f>
        <v>0</v>
      </c>
      <c r="V130" s="132">
        <f>IF((E130+tab!$C$4)&lt;S130,0,(IF(E130="",,(K130/40*J130*1.08*T130)*U130)))</f>
        <v>0</v>
      </c>
      <c r="W130" s="94"/>
      <c r="X130" s="127">
        <f t="shared" si="3"/>
        <v>0</v>
      </c>
      <c r="Y130" s="86"/>
      <c r="Z130" s="65"/>
    </row>
    <row r="131" spans="2:26" ht="12.75" x14ac:dyDescent="0.2">
      <c r="B131" s="64"/>
      <c r="C131" s="86"/>
      <c r="D131" s="104"/>
      <c r="E131" s="105"/>
      <c r="F131" s="105"/>
      <c r="G131" s="106"/>
      <c r="H131" s="105"/>
      <c r="I131" s="93"/>
      <c r="J131" s="173">
        <f>IF(H131="",0,VLOOKUP(H131,tab!$A$47:$C$85,3,FALSE))*G131</f>
        <v>0</v>
      </c>
      <c r="K131" s="129">
        <f>IF(E131="",,tab!$C$2-F131)</f>
        <v>0</v>
      </c>
      <c r="L131" s="129">
        <f>IF(E131="",,E131+tab!$B$15)</f>
        <v>0</v>
      </c>
      <c r="M131" s="93"/>
      <c r="N131" s="129">
        <f t="shared" si="4"/>
        <v>0</v>
      </c>
      <c r="O131" s="130">
        <f>IF(E131="",,IF($K131&gt;=25,0,(VLOOKUP($K131,tab!$B$8:$C$13,2))))</f>
        <v>0</v>
      </c>
      <c r="P131" s="131">
        <f>IF(E131="",,IF($K131&gt;=25,0,(VLOOKUP($K131,tab!$B$8:$E$13,4))))</f>
        <v>0</v>
      </c>
      <c r="Q131" s="132">
        <f>IF((E131+tab!$C$4)&lt;N131,0,IF(E131="",,(K131/25*(J131*1.08*50%)*O131)*P131))</f>
        <v>0</v>
      </c>
      <c r="R131" s="93"/>
      <c r="S131" s="129">
        <f t="shared" si="5"/>
        <v>0</v>
      </c>
      <c r="T131" s="130">
        <f>IF(E131="",,IF($K131&gt;=40,0,(VLOOKUP($K131,tab!$B$8:$D$13,3))))</f>
        <v>0</v>
      </c>
      <c r="U131" s="131">
        <f>IF(E131="",,IF($K131&gt;=40,0,(VLOOKUP($K131,tab!$B$8:$F$13,5))))</f>
        <v>0</v>
      </c>
      <c r="V131" s="132">
        <f>IF((E131+tab!$C$4)&lt;S131,0,(IF(E131="",,(K131/40*J131*1.08*T131)*U131)))</f>
        <v>0</v>
      </c>
      <c r="W131" s="94"/>
      <c r="X131" s="127">
        <f t="shared" si="3"/>
        <v>0</v>
      </c>
      <c r="Y131" s="86"/>
      <c r="Z131" s="65"/>
    </row>
    <row r="132" spans="2:26" ht="12.75" x14ac:dyDescent="0.2">
      <c r="B132" s="64"/>
      <c r="C132" s="86"/>
      <c r="D132" s="104"/>
      <c r="E132" s="105"/>
      <c r="F132" s="105"/>
      <c r="G132" s="106"/>
      <c r="H132" s="105"/>
      <c r="I132" s="93"/>
      <c r="J132" s="173">
        <f>IF(H132="",0,VLOOKUP(H132,tab!$A$47:$C$85,3,FALSE))*G132</f>
        <v>0</v>
      </c>
      <c r="K132" s="129">
        <f>IF(E132="",,tab!$C$2-F132)</f>
        <v>0</v>
      </c>
      <c r="L132" s="129">
        <f>IF(E132="",,E132+tab!$B$15)</f>
        <v>0</v>
      </c>
      <c r="M132" s="93"/>
      <c r="N132" s="129">
        <f t="shared" si="4"/>
        <v>0</v>
      </c>
      <c r="O132" s="130">
        <f>IF(E132="",,IF($K132&gt;=25,0,(VLOOKUP($K132,tab!$B$8:$C$13,2))))</f>
        <v>0</v>
      </c>
      <c r="P132" s="131">
        <f>IF(E132="",,IF($K132&gt;=25,0,(VLOOKUP($K132,tab!$B$8:$E$13,4))))</f>
        <v>0</v>
      </c>
      <c r="Q132" s="132">
        <f>IF((E132+tab!$C$4)&lt;N132,0,IF(E132="",,(K132/25*(J132*1.08*50%)*O132)*P132))</f>
        <v>0</v>
      </c>
      <c r="R132" s="93"/>
      <c r="S132" s="129">
        <f t="shared" si="5"/>
        <v>0</v>
      </c>
      <c r="T132" s="130">
        <f>IF(E132="",,IF($K132&gt;=40,0,(VLOOKUP($K132,tab!$B$8:$D$13,3))))</f>
        <v>0</v>
      </c>
      <c r="U132" s="131">
        <f>IF(E132="",,IF($K132&gt;=40,0,(VLOOKUP($K132,tab!$B$8:$F$13,5))))</f>
        <v>0</v>
      </c>
      <c r="V132" s="132">
        <f>IF((E132+tab!$C$4)&lt;S132,0,(IF(E132="",,(K132/40*J132*1.08*T132)*U132)))</f>
        <v>0</v>
      </c>
      <c r="W132" s="94"/>
      <c r="X132" s="127">
        <f t="shared" si="3"/>
        <v>0</v>
      </c>
      <c r="Y132" s="86"/>
      <c r="Z132" s="65"/>
    </row>
    <row r="133" spans="2:26" ht="12.75" x14ac:dyDescent="0.2">
      <c r="B133" s="64"/>
      <c r="C133" s="86"/>
      <c r="D133" s="104"/>
      <c r="E133" s="105"/>
      <c r="F133" s="105"/>
      <c r="G133" s="106"/>
      <c r="H133" s="105"/>
      <c r="I133" s="93"/>
      <c r="J133" s="173">
        <f>IF(H133="",0,VLOOKUP(H133,tab!$A$47:$C$85,3,FALSE))*G133</f>
        <v>0</v>
      </c>
      <c r="K133" s="129">
        <f>IF(E133="",,tab!$C$2-F133)</f>
        <v>0</v>
      </c>
      <c r="L133" s="129">
        <f>IF(E133="",,E133+tab!$B$15)</f>
        <v>0</v>
      </c>
      <c r="M133" s="93"/>
      <c r="N133" s="129">
        <f t="shared" si="4"/>
        <v>0</v>
      </c>
      <c r="O133" s="130">
        <f>IF(E133="",,IF($K133&gt;=25,0,(VLOOKUP($K133,tab!$B$8:$C$13,2))))</f>
        <v>0</v>
      </c>
      <c r="P133" s="131">
        <f>IF(E133="",,IF($K133&gt;=25,0,(VLOOKUP($K133,tab!$B$8:$E$13,4))))</f>
        <v>0</v>
      </c>
      <c r="Q133" s="132">
        <f>IF((E133+tab!$C$4)&lt;N133,0,IF(E133="",,(K133/25*(J133*1.08*50%)*O133)*P133))</f>
        <v>0</v>
      </c>
      <c r="R133" s="93"/>
      <c r="S133" s="129">
        <f t="shared" si="5"/>
        <v>0</v>
      </c>
      <c r="T133" s="130">
        <f>IF(E133="",,IF($K133&gt;=40,0,(VLOOKUP($K133,tab!$B$8:$D$13,3))))</f>
        <v>0</v>
      </c>
      <c r="U133" s="131">
        <f>IF(E133="",,IF($K133&gt;=40,0,(VLOOKUP($K133,tab!$B$8:$F$13,5))))</f>
        <v>0</v>
      </c>
      <c r="V133" s="132">
        <f>IF((E133+tab!$C$4)&lt;S133,0,(IF(E133="",,(K133/40*J133*1.08*T133)*U133)))</f>
        <v>0</v>
      </c>
      <c r="W133" s="94"/>
      <c r="X133" s="127">
        <f t="shared" si="3"/>
        <v>0</v>
      </c>
      <c r="Y133" s="86"/>
      <c r="Z133" s="65"/>
    </row>
    <row r="134" spans="2:26" ht="12.75" x14ac:dyDescent="0.2">
      <c r="B134" s="64"/>
      <c r="C134" s="86"/>
      <c r="D134" s="104"/>
      <c r="E134" s="105"/>
      <c r="F134" s="105"/>
      <c r="G134" s="106"/>
      <c r="H134" s="105"/>
      <c r="I134" s="93"/>
      <c r="J134" s="173">
        <f>IF(H134="",0,VLOOKUP(H134,tab!$A$47:$C$85,3,FALSE))*G134</f>
        <v>0</v>
      </c>
      <c r="K134" s="129">
        <f>IF(E134="",,tab!$C$2-F134)</f>
        <v>0</v>
      </c>
      <c r="L134" s="129">
        <f>IF(E134="",,E134+tab!$B$15)</f>
        <v>0</v>
      </c>
      <c r="M134" s="93"/>
      <c r="N134" s="129">
        <f t="shared" si="4"/>
        <v>0</v>
      </c>
      <c r="O134" s="130">
        <f>IF(E134="",,IF($K134&gt;=25,0,(VLOOKUP($K134,tab!$B$8:$C$13,2))))</f>
        <v>0</v>
      </c>
      <c r="P134" s="131">
        <f>IF(E134="",,IF($K134&gt;=25,0,(VLOOKUP($K134,tab!$B$8:$E$13,4))))</f>
        <v>0</v>
      </c>
      <c r="Q134" s="132">
        <f>IF((E134+tab!$C$4)&lt;N134,0,IF(E134="",,(K134/25*(J134*1.08*50%)*O134)*P134))</f>
        <v>0</v>
      </c>
      <c r="R134" s="93"/>
      <c r="S134" s="129">
        <f t="shared" si="5"/>
        <v>0</v>
      </c>
      <c r="T134" s="130">
        <f>IF(E134="",,IF($K134&gt;=40,0,(VLOOKUP($K134,tab!$B$8:$D$13,3))))</f>
        <v>0</v>
      </c>
      <c r="U134" s="131">
        <f>IF(E134="",,IF($K134&gt;=40,0,(VLOOKUP($K134,tab!$B$8:$F$13,5))))</f>
        <v>0</v>
      </c>
      <c r="V134" s="132">
        <f>IF((E134+tab!$C$4)&lt;S134,0,(IF(E134="",,(K134/40*J134*1.08*T134)*U134)))</f>
        <v>0</v>
      </c>
      <c r="W134" s="94"/>
      <c r="X134" s="127">
        <f t="shared" si="3"/>
        <v>0</v>
      </c>
      <c r="Y134" s="86"/>
      <c r="Z134" s="65"/>
    </row>
    <row r="135" spans="2:26" ht="12.75" x14ac:dyDescent="0.2">
      <c r="B135" s="64"/>
      <c r="C135" s="86"/>
      <c r="D135" s="104"/>
      <c r="E135" s="105"/>
      <c r="F135" s="105"/>
      <c r="G135" s="106"/>
      <c r="H135" s="105"/>
      <c r="I135" s="93"/>
      <c r="J135" s="173">
        <f>IF(H135="",0,VLOOKUP(H135,tab!$A$47:$C$85,3,FALSE))*G135</f>
        <v>0</v>
      </c>
      <c r="K135" s="129">
        <f>IF(E135="",,tab!$C$2-F135)</f>
        <v>0</v>
      </c>
      <c r="L135" s="129">
        <f>IF(E135="",,E135+tab!$B$15)</f>
        <v>0</v>
      </c>
      <c r="M135" s="93"/>
      <c r="N135" s="129">
        <f t="shared" si="4"/>
        <v>0</v>
      </c>
      <c r="O135" s="130">
        <f>IF(E135="",,IF($K135&gt;=25,0,(VLOOKUP($K135,tab!$B$8:$C$13,2))))</f>
        <v>0</v>
      </c>
      <c r="P135" s="131">
        <f>IF(E135="",,IF($K135&gt;=25,0,(VLOOKUP($K135,tab!$B$8:$E$13,4))))</f>
        <v>0</v>
      </c>
      <c r="Q135" s="132">
        <f>IF((E135+tab!$C$4)&lt;N135,0,IF(E135="",,(K135/25*(J135*1.08*50%)*O135)*P135))</f>
        <v>0</v>
      </c>
      <c r="R135" s="93"/>
      <c r="S135" s="129">
        <f t="shared" si="5"/>
        <v>0</v>
      </c>
      <c r="T135" s="130">
        <f>IF(E135="",,IF($K135&gt;=40,0,(VLOOKUP($K135,tab!$B$8:$D$13,3))))</f>
        <v>0</v>
      </c>
      <c r="U135" s="131">
        <f>IF(E135="",,IF($K135&gt;=40,0,(VLOOKUP($K135,tab!$B$8:$F$13,5))))</f>
        <v>0</v>
      </c>
      <c r="V135" s="132">
        <f>IF((E135+tab!$C$4)&lt;S135,0,(IF(E135="",,(K135/40*J135*1.08*T135)*U135)))</f>
        <v>0</v>
      </c>
      <c r="W135" s="94"/>
      <c r="X135" s="127">
        <f t="shared" si="3"/>
        <v>0</v>
      </c>
      <c r="Y135" s="86"/>
      <c r="Z135" s="65"/>
    </row>
    <row r="136" spans="2:26" ht="12.75" x14ac:dyDescent="0.2">
      <c r="B136" s="64"/>
      <c r="C136" s="86"/>
      <c r="D136" s="104"/>
      <c r="E136" s="105"/>
      <c r="F136" s="105"/>
      <c r="G136" s="106"/>
      <c r="H136" s="105"/>
      <c r="I136" s="93"/>
      <c r="J136" s="173">
        <f>IF(H136="",0,VLOOKUP(H136,tab!$A$47:$C$85,3,FALSE))*G136</f>
        <v>0</v>
      </c>
      <c r="K136" s="129">
        <f>IF(E136="",,tab!$C$2-F136)</f>
        <v>0</v>
      </c>
      <c r="L136" s="129">
        <f>IF(E136="",,E136+tab!$B$15)</f>
        <v>0</v>
      </c>
      <c r="M136" s="93"/>
      <c r="N136" s="129">
        <f t="shared" si="4"/>
        <v>0</v>
      </c>
      <c r="O136" s="130">
        <f>IF(E136="",,IF($K136&gt;=25,0,(VLOOKUP($K136,tab!$B$8:$C$13,2))))</f>
        <v>0</v>
      </c>
      <c r="P136" s="131">
        <f>IF(E136="",,IF($K136&gt;=25,0,(VLOOKUP($K136,tab!$B$8:$E$13,4))))</f>
        <v>0</v>
      </c>
      <c r="Q136" s="132">
        <f>IF((E136+tab!$C$4)&lt;N136,0,IF(E136="",,(K136/25*(J136*1.08*50%)*O136)*P136))</f>
        <v>0</v>
      </c>
      <c r="R136" s="93"/>
      <c r="S136" s="129">
        <f t="shared" si="5"/>
        <v>0</v>
      </c>
      <c r="T136" s="130">
        <f>IF(E136="",,IF($K136&gt;=40,0,(VLOOKUP($K136,tab!$B$8:$D$13,3))))</f>
        <v>0</v>
      </c>
      <c r="U136" s="131">
        <f>IF(E136="",,IF($K136&gt;=40,0,(VLOOKUP($K136,tab!$B$8:$F$13,5))))</f>
        <v>0</v>
      </c>
      <c r="V136" s="132">
        <f>IF((E136+tab!$C$4)&lt;S136,0,(IF(E136="",,(K136/40*J136*1.08*T136)*U136)))</f>
        <v>0</v>
      </c>
      <c r="W136" s="94"/>
      <c r="X136" s="127">
        <f t="shared" si="3"/>
        <v>0</v>
      </c>
      <c r="Y136" s="86"/>
      <c r="Z136" s="65"/>
    </row>
    <row r="137" spans="2:26" ht="12.75" x14ac:dyDescent="0.2">
      <c r="B137" s="64"/>
      <c r="C137" s="86"/>
      <c r="D137" s="104"/>
      <c r="E137" s="105"/>
      <c r="F137" s="105"/>
      <c r="G137" s="106"/>
      <c r="H137" s="105"/>
      <c r="I137" s="93"/>
      <c r="J137" s="173">
        <f>IF(H137="",0,VLOOKUP(H137,tab!$A$47:$C$85,3,FALSE))*G137</f>
        <v>0</v>
      </c>
      <c r="K137" s="129">
        <f>IF(E137="",,tab!$C$2-F137)</f>
        <v>0</v>
      </c>
      <c r="L137" s="129">
        <f>IF(E137="",,E137+tab!$B$15)</f>
        <v>0</v>
      </c>
      <c r="M137" s="93"/>
      <c r="N137" s="129">
        <f t="shared" si="4"/>
        <v>0</v>
      </c>
      <c r="O137" s="130">
        <f>IF(E137="",,IF($K137&gt;=25,0,(VLOOKUP($K137,tab!$B$8:$C$13,2))))</f>
        <v>0</v>
      </c>
      <c r="P137" s="131">
        <f>IF(E137="",,IF($K137&gt;=25,0,(VLOOKUP($K137,tab!$B$8:$E$13,4))))</f>
        <v>0</v>
      </c>
      <c r="Q137" s="132">
        <f>IF((E137+tab!$C$4)&lt;N137,0,IF(E137="",,(K137/25*(J137*1.08*50%)*O137)*P137))</f>
        <v>0</v>
      </c>
      <c r="R137" s="93"/>
      <c r="S137" s="129">
        <f t="shared" si="5"/>
        <v>0</v>
      </c>
      <c r="T137" s="130">
        <f>IF(E137="",,IF($K137&gt;=40,0,(VLOOKUP($K137,tab!$B$8:$D$13,3))))</f>
        <v>0</v>
      </c>
      <c r="U137" s="131">
        <f>IF(E137="",,IF($K137&gt;=40,0,(VLOOKUP($K137,tab!$B$8:$F$13,5))))</f>
        <v>0</v>
      </c>
      <c r="V137" s="132">
        <f>IF((E137+tab!$C$4)&lt;S137,0,(IF(E137="",,(K137/40*J137*1.08*T137)*U137)))</f>
        <v>0</v>
      </c>
      <c r="W137" s="94"/>
      <c r="X137" s="127">
        <f t="shared" si="3"/>
        <v>0</v>
      </c>
      <c r="Y137" s="86"/>
      <c r="Z137" s="65"/>
    </row>
    <row r="138" spans="2:26" ht="12.75" x14ac:dyDescent="0.2">
      <c r="B138" s="64"/>
      <c r="C138" s="86"/>
      <c r="D138" s="104"/>
      <c r="E138" s="105"/>
      <c r="F138" s="105"/>
      <c r="G138" s="106"/>
      <c r="H138" s="105"/>
      <c r="I138" s="93"/>
      <c r="J138" s="173">
        <f>IF(H138="",0,VLOOKUP(H138,tab!$A$47:$C$85,3,FALSE))*G138</f>
        <v>0</v>
      </c>
      <c r="K138" s="129">
        <f>IF(E138="",,tab!$C$2-F138)</f>
        <v>0</v>
      </c>
      <c r="L138" s="129">
        <f>IF(E138="",,E138+tab!$B$15)</f>
        <v>0</v>
      </c>
      <c r="M138" s="93"/>
      <c r="N138" s="129">
        <f t="shared" si="4"/>
        <v>0</v>
      </c>
      <c r="O138" s="130">
        <f>IF(E138="",,IF($K138&gt;=25,0,(VLOOKUP($K138,tab!$B$8:$C$13,2))))</f>
        <v>0</v>
      </c>
      <c r="P138" s="131">
        <f>IF(E138="",,IF($K138&gt;=25,0,(VLOOKUP($K138,tab!$B$8:$E$13,4))))</f>
        <v>0</v>
      </c>
      <c r="Q138" s="132">
        <f>IF((E138+tab!$C$4)&lt;N138,0,IF(E138="",,(K138/25*(J138*1.08*50%)*O138)*P138))</f>
        <v>0</v>
      </c>
      <c r="R138" s="93"/>
      <c r="S138" s="129">
        <f t="shared" si="5"/>
        <v>0</v>
      </c>
      <c r="T138" s="130">
        <f>IF(E138="",,IF($K138&gt;=40,0,(VLOOKUP($K138,tab!$B$8:$D$13,3))))</f>
        <v>0</v>
      </c>
      <c r="U138" s="131">
        <f>IF(E138="",,IF($K138&gt;=40,0,(VLOOKUP($K138,tab!$B$8:$F$13,5))))</f>
        <v>0</v>
      </c>
      <c r="V138" s="132">
        <f>IF((E138+tab!$C$4)&lt;S138,0,(IF(E138="",,(K138/40*J138*1.08*T138)*U138)))</f>
        <v>0</v>
      </c>
      <c r="W138" s="94"/>
      <c r="X138" s="127">
        <f t="shared" si="3"/>
        <v>0</v>
      </c>
      <c r="Y138" s="86"/>
      <c r="Z138" s="65"/>
    </row>
    <row r="139" spans="2:26" ht="12.75" x14ac:dyDescent="0.2">
      <c r="B139" s="64"/>
      <c r="C139" s="86"/>
      <c r="D139" s="104"/>
      <c r="E139" s="105"/>
      <c r="F139" s="105"/>
      <c r="G139" s="106"/>
      <c r="H139" s="105"/>
      <c r="I139" s="93"/>
      <c r="J139" s="173">
        <f>IF(H139="",0,VLOOKUP(H139,tab!$A$47:$C$85,3,FALSE))*G139</f>
        <v>0</v>
      </c>
      <c r="K139" s="129">
        <f>IF(E139="",,tab!$C$2-F139)</f>
        <v>0</v>
      </c>
      <c r="L139" s="129">
        <f>IF(E139="",,E139+tab!$B$15)</f>
        <v>0</v>
      </c>
      <c r="M139" s="93"/>
      <c r="N139" s="129">
        <f t="shared" si="4"/>
        <v>0</v>
      </c>
      <c r="O139" s="130">
        <f>IF(E139="",,IF($K139&gt;=25,0,(VLOOKUP($K139,tab!$B$8:$C$13,2))))</f>
        <v>0</v>
      </c>
      <c r="P139" s="131">
        <f>IF(E139="",,IF($K139&gt;=25,0,(VLOOKUP($K139,tab!$B$8:$E$13,4))))</f>
        <v>0</v>
      </c>
      <c r="Q139" s="132">
        <f>IF((E139+tab!$C$4)&lt;N139,0,IF(E139="",,(K139/25*(J139*1.08*50%)*O139)*P139))</f>
        <v>0</v>
      </c>
      <c r="R139" s="93"/>
      <c r="S139" s="129">
        <f t="shared" si="5"/>
        <v>0</v>
      </c>
      <c r="T139" s="130">
        <f>IF(E139="",,IF($K139&gt;=40,0,(VLOOKUP($K139,tab!$B$8:$D$13,3))))</f>
        <v>0</v>
      </c>
      <c r="U139" s="131">
        <f>IF(E139="",,IF($K139&gt;=40,0,(VLOOKUP($K139,tab!$B$8:$F$13,5))))</f>
        <v>0</v>
      </c>
      <c r="V139" s="132">
        <f>IF((E139+tab!$C$4)&lt;S139,0,(IF(E139="",,(K139/40*J139*1.08*T139)*U139)))</f>
        <v>0</v>
      </c>
      <c r="W139" s="94"/>
      <c r="X139" s="127">
        <f t="shared" si="3"/>
        <v>0</v>
      </c>
      <c r="Y139" s="86"/>
      <c r="Z139" s="65"/>
    </row>
    <row r="140" spans="2:26" ht="12.75" x14ac:dyDescent="0.2">
      <c r="B140" s="64"/>
      <c r="C140" s="86"/>
      <c r="D140" s="104"/>
      <c r="E140" s="105"/>
      <c r="F140" s="105"/>
      <c r="G140" s="106"/>
      <c r="H140" s="105"/>
      <c r="I140" s="93"/>
      <c r="J140" s="173">
        <f>IF(H140="",0,VLOOKUP(H140,tab!$A$47:$C$85,3,FALSE))*G140</f>
        <v>0</v>
      </c>
      <c r="K140" s="129">
        <f>IF(E140="",,tab!$C$2-F140)</f>
        <v>0</v>
      </c>
      <c r="L140" s="129">
        <f>IF(E140="",,E140+tab!$B$15)</f>
        <v>0</v>
      </c>
      <c r="M140" s="93"/>
      <c r="N140" s="129">
        <f t="shared" si="4"/>
        <v>0</v>
      </c>
      <c r="O140" s="130">
        <f>IF(E140="",,IF($K140&gt;=25,0,(VLOOKUP($K140,tab!$B$8:$C$13,2))))</f>
        <v>0</v>
      </c>
      <c r="P140" s="131">
        <f>IF(E140="",,IF($K140&gt;=25,0,(VLOOKUP($K140,tab!$B$8:$E$13,4))))</f>
        <v>0</v>
      </c>
      <c r="Q140" s="132">
        <f>IF((E140+tab!$C$4)&lt;N140,0,IF(E140="",,(K140/25*(J140*1.08*50%)*O140)*P140))</f>
        <v>0</v>
      </c>
      <c r="R140" s="93"/>
      <c r="S140" s="129">
        <f t="shared" si="5"/>
        <v>0</v>
      </c>
      <c r="T140" s="130">
        <f>IF(E140="",,IF($K140&gt;=40,0,(VLOOKUP($K140,tab!$B$8:$D$13,3))))</f>
        <v>0</v>
      </c>
      <c r="U140" s="131">
        <f>IF(E140="",,IF($K140&gt;=40,0,(VLOOKUP($K140,tab!$B$8:$F$13,5))))</f>
        <v>0</v>
      </c>
      <c r="V140" s="132">
        <f>IF((E140+tab!$C$4)&lt;S140,0,(IF(E140="",,(K140/40*J140*1.08*T140)*U140)))</f>
        <v>0</v>
      </c>
      <c r="W140" s="94"/>
      <c r="X140" s="127">
        <f t="shared" si="3"/>
        <v>0</v>
      </c>
      <c r="Y140" s="86"/>
      <c r="Z140" s="65"/>
    </row>
    <row r="141" spans="2:26" ht="12.75" x14ac:dyDescent="0.2">
      <c r="B141" s="64"/>
      <c r="C141" s="86"/>
      <c r="D141" s="104"/>
      <c r="E141" s="105"/>
      <c r="F141" s="105"/>
      <c r="G141" s="106"/>
      <c r="H141" s="105"/>
      <c r="I141" s="93"/>
      <c r="J141" s="173">
        <f>IF(H141="",0,VLOOKUP(H141,tab!$A$47:$C$85,3,FALSE))*G141</f>
        <v>0</v>
      </c>
      <c r="K141" s="129">
        <f>IF(E141="",,tab!$C$2-F141)</f>
        <v>0</v>
      </c>
      <c r="L141" s="129">
        <f>IF(E141="",,E141+tab!$B$15)</f>
        <v>0</v>
      </c>
      <c r="M141" s="93"/>
      <c r="N141" s="129">
        <f t="shared" si="4"/>
        <v>0</v>
      </c>
      <c r="O141" s="130">
        <f>IF(E141="",,IF($K141&gt;=25,0,(VLOOKUP($K141,tab!$B$8:$C$13,2))))</f>
        <v>0</v>
      </c>
      <c r="P141" s="131">
        <f>IF(E141="",,IF($K141&gt;=25,0,(VLOOKUP($K141,tab!$B$8:$E$13,4))))</f>
        <v>0</v>
      </c>
      <c r="Q141" s="132">
        <f>IF((E141+tab!$C$4)&lt;N141,0,IF(E141="",,(K141/25*(J141*1.08*50%)*O141)*P141))</f>
        <v>0</v>
      </c>
      <c r="R141" s="93"/>
      <c r="S141" s="129">
        <f t="shared" si="5"/>
        <v>0</v>
      </c>
      <c r="T141" s="130">
        <f>IF(E141="",,IF($K141&gt;=40,0,(VLOOKUP($K141,tab!$B$8:$D$13,3))))</f>
        <v>0</v>
      </c>
      <c r="U141" s="131">
        <f>IF(E141="",,IF($K141&gt;=40,0,(VLOOKUP($K141,tab!$B$8:$F$13,5))))</f>
        <v>0</v>
      </c>
      <c r="V141" s="132">
        <f>IF((E141+tab!$C$4)&lt;S141,0,(IF(E141="",,(K141/40*J141*1.08*T141)*U141)))</f>
        <v>0</v>
      </c>
      <c r="W141" s="94"/>
      <c r="X141" s="127">
        <f t="shared" si="3"/>
        <v>0</v>
      </c>
      <c r="Y141" s="86"/>
      <c r="Z141" s="65"/>
    </row>
    <row r="142" spans="2:26" ht="12.75" x14ac:dyDescent="0.2">
      <c r="B142" s="64"/>
      <c r="C142" s="86"/>
      <c r="D142" s="104"/>
      <c r="E142" s="105"/>
      <c r="F142" s="105"/>
      <c r="G142" s="106"/>
      <c r="H142" s="105"/>
      <c r="I142" s="93"/>
      <c r="J142" s="173">
        <f>IF(H142="",0,VLOOKUP(H142,tab!$A$47:$C$85,3,FALSE))*G142</f>
        <v>0</v>
      </c>
      <c r="K142" s="129">
        <f>IF(E142="",,tab!$C$2-F142)</f>
        <v>0</v>
      </c>
      <c r="L142" s="129">
        <f>IF(E142="",,E142+tab!$B$15)</f>
        <v>0</v>
      </c>
      <c r="M142" s="93"/>
      <c r="N142" s="129">
        <f t="shared" si="4"/>
        <v>0</v>
      </c>
      <c r="O142" s="130">
        <f>IF(E142="",,IF($K142&gt;=25,0,(VLOOKUP($K142,tab!$B$8:$C$13,2))))</f>
        <v>0</v>
      </c>
      <c r="P142" s="131">
        <f>IF(E142="",,IF($K142&gt;=25,0,(VLOOKUP($K142,tab!$B$8:$E$13,4))))</f>
        <v>0</v>
      </c>
      <c r="Q142" s="132">
        <f>IF((E142+tab!$C$4)&lt;N142,0,IF(E142="",,(K142/25*(J142*1.08*50%)*O142)*P142))</f>
        <v>0</v>
      </c>
      <c r="R142" s="93"/>
      <c r="S142" s="129">
        <f t="shared" si="5"/>
        <v>0</v>
      </c>
      <c r="T142" s="130">
        <f>IF(E142="",,IF($K142&gt;=40,0,(VLOOKUP($K142,tab!$B$8:$D$13,3))))</f>
        <v>0</v>
      </c>
      <c r="U142" s="131">
        <f>IF(E142="",,IF($K142&gt;=40,0,(VLOOKUP($K142,tab!$B$8:$F$13,5))))</f>
        <v>0</v>
      </c>
      <c r="V142" s="132">
        <f>IF((E142+tab!$C$4)&lt;S142,0,(IF(E142="",,(K142/40*J142*1.08*T142)*U142)))</f>
        <v>0</v>
      </c>
      <c r="W142" s="94"/>
      <c r="X142" s="127">
        <f t="shared" si="3"/>
        <v>0</v>
      </c>
      <c r="Y142" s="86"/>
      <c r="Z142" s="65"/>
    </row>
    <row r="143" spans="2:26" ht="12.75" x14ac:dyDescent="0.2">
      <c r="B143" s="64"/>
      <c r="C143" s="86"/>
      <c r="D143" s="104"/>
      <c r="E143" s="105"/>
      <c r="F143" s="105"/>
      <c r="G143" s="106"/>
      <c r="H143" s="105"/>
      <c r="I143" s="93"/>
      <c r="J143" s="173">
        <f>IF(H143="",0,VLOOKUP(H143,tab!$A$47:$C$85,3,FALSE))*G143</f>
        <v>0</v>
      </c>
      <c r="K143" s="129">
        <f>IF(E143="",,tab!$C$2-F143)</f>
        <v>0</v>
      </c>
      <c r="L143" s="129">
        <f>IF(E143="",,E143+tab!$B$15)</f>
        <v>0</v>
      </c>
      <c r="M143" s="93"/>
      <c r="N143" s="129">
        <f t="shared" si="4"/>
        <v>0</v>
      </c>
      <c r="O143" s="130">
        <f>IF(E143="",,IF($K143&gt;=25,0,(VLOOKUP($K143,tab!$B$8:$C$13,2))))</f>
        <v>0</v>
      </c>
      <c r="P143" s="131">
        <f>IF(E143="",,IF($K143&gt;=25,0,(VLOOKUP($K143,tab!$B$8:$E$13,4))))</f>
        <v>0</v>
      </c>
      <c r="Q143" s="132">
        <f>IF((E143+tab!$C$4)&lt;N143,0,IF(E143="",,(K143/25*(J143*1.08*50%)*O143)*P143))</f>
        <v>0</v>
      </c>
      <c r="R143" s="93"/>
      <c r="S143" s="129">
        <f t="shared" si="5"/>
        <v>0</v>
      </c>
      <c r="T143" s="130">
        <f>IF(E143="",,IF($K143&gt;=40,0,(VLOOKUP($K143,tab!$B$8:$D$13,3))))</f>
        <v>0</v>
      </c>
      <c r="U143" s="131">
        <f>IF(E143="",,IF($K143&gt;=40,0,(VLOOKUP($K143,tab!$B$8:$F$13,5))))</f>
        <v>0</v>
      </c>
      <c r="V143" s="132">
        <f>IF((E143+tab!$C$4)&lt;S143,0,(IF(E143="",,(K143/40*J143*1.08*T143)*U143)))</f>
        <v>0</v>
      </c>
      <c r="W143" s="94"/>
      <c r="X143" s="127">
        <f t="shared" si="3"/>
        <v>0</v>
      </c>
      <c r="Y143" s="86"/>
      <c r="Z143" s="65"/>
    </row>
    <row r="144" spans="2:26" ht="12.75" x14ac:dyDescent="0.2">
      <c r="B144" s="64"/>
      <c r="C144" s="86"/>
      <c r="D144" s="104"/>
      <c r="E144" s="105"/>
      <c r="F144" s="105"/>
      <c r="G144" s="106"/>
      <c r="H144" s="105"/>
      <c r="I144" s="93"/>
      <c r="J144" s="173">
        <f>IF(H144="",0,VLOOKUP(H144,tab!$A$47:$C$85,3,FALSE))*G144</f>
        <v>0</v>
      </c>
      <c r="K144" s="129">
        <f>IF(E144="",,tab!$C$2-F144)</f>
        <v>0</v>
      </c>
      <c r="L144" s="129">
        <f>IF(E144="",,E144+tab!$B$15)</f>
        <v>0</v>
      </c>
      <c r="M144" s="93"/>
      <c r="N144" s="129">
        <f t="shared" si="4"/>
        <v>0</v>
      </c>
      <c r="O144" s="130">
        <f>IF(E144="",,IF($K144&gt;=25,0,(VLOOKUP($K144,tab!$B$8:$C$13,2))))</f>
        <v>0</v>
      </c>
      <c r="P144" s="131">
        <f>IF(E144="",,IF($K144&gt;=25,0,(VLOOKUP($K144,tab!$B$8:$E$13,4))))</f>
        <v>0</v>
      </c>
      <c r="Q144" s="132">
        <f>IF((E144+tab!$C$4)&lt;N144,0,IF(E144="",,(K144/25*(J144*1.08*50%)*O144)*P144))</f>
        <v>0</v>
      </c>
      <c r="R144" s="93"/>
      <c r="S144" s="129">
        <f t="shared" si="5"/>
        <v>0</v>
      </c>
      <c r="T144" s="130">
        <f>IF(E144="",,IF($K144&gt;=40,0,(VLOOKUP($K144,tab!$B$8:$D$13,3))))</f>
        <v>0</v>
      </c>
      <c r="U144" s="131">
        <f>IF(E144="",,IF($K144&gt;=40,0,(VLOOKUP($K144,tab!$B$8:$F$13,5))))</f>
        <v>0</v>
      </c>
      <c r="V144" s="132">
        <f>IF((E144+tab!$C$4)&lt;S144,0,(IF(E144="",,(K144/40*J144*1.08*T144)*U144)))</f>
        <v>0</v>
      </c>
      <c r="W144" s="94"/>
      <c r="X144" s="127">
        <f t="shared" si="3"/>
        <v>0</v>
      </c>
      <c r="Y144" s="86"/>
      <c r="Z144" s="65"/>
    </row>
    <row r="145" spans="2:26" ht="12.75" x14ac:dyDescent="0.2">
      <c r="B145" s="64"/>
      <c r="C145" s="86"/>
      <c r="D145" s="104"/>
      <c r="E145" s="105"/>
      <c r="F145" s="105"/>
      <c r="G145" s="106"/>
      <c r="H145" s="105"/>
      <c r="I145" s="93"/>
      <c r="J145" s="173">
        <f>IF(H145="",0,VLOOKUP(H145,tab!$A$47:$C$85,3,FALSE))*G145</f>
        <v>0</v>
      </c>
      <c r="K145" s="129">
        <f>IF(E145="",,tab!$C$2-F145)</f>
        <v>0</v>
      </c>
      <c r="L145" s="129">
        <f>IF(E145="",,E145+tab!$B$15)</f>
        <v>0</v>
      </c>
      <c r="M145" s="93"/>
      <c r="N145" s="129">
        <f t="shared" si="4"/>
        <v>0</v>
      </c>
      <c r="O145" s="130">
        <f>IF(E145="",,IF($K145&gt;=25,0,(VLOOKUP($K145,tab!$B$8:$C$13,2))))</f>
        <v>0</v>
      </c>
      <c r="P145" s="131">
        <f>IF(E145="",,IF($K145&gt;=25,0,(VLOOKUP($K145,tab!$B$8:$E$13,4))))</f>
        <v>0</v>
      </c>
      <c r="Q145" s="132">
        <f>IF((E145+tab!$C$4)&lt;N145,0,IF(E145="",,(K145/25*(J145*1.08*50%)*O145)*P145))</f>
        <v>0</v>
      </c>
      <c r="R145" s="93"/>
      <c r="S145" s="129">
        <f t="shared" si="5"/>
        <v>0</v>
      </c>
      <c r="T145" s="130">
        <f>IF(E145="",,IF($K145&gt;=40,0,(VLOOKUP($K145,tab!$B$8:$D$13,3))))</f>
        <v>0</v>
      </c>
      <c r="U145" s="131">
        <f>IF(E145="",,IF($K145&gt;=40,0,(VLOOKUP($K145,tab!$B$8:$F$13,5))))</f>
        <v>0</v>
      </c>
      <c r="V145" s="132">
        <f>IF((E145+tab!$C$4)&lt;S145,0,(IF(E145="",,(K145/40*J145*1.08*T145)*U145)))</f>
        <v>0</v>
      </c>
      <c r="W145" s="94"/>
      <c r="X145" s="127">
        <f t="shared" si="3"/>
        <v>0</v>
      </c>
      <c r="Y145" s="86"/>
      <c r="Z145" s="65"/>
    </row>
    <row r="146" spans="2:26" ht="12.75" x14ac:dyDescent="0.2">
      <c r="B146" s="64"/>
      <c r="C146" s="86"/>
      <c r="D146" s="104"/>
      <c r="E146" s="105"/>
      <c r="F146" s="105"/>
      <c r="G146" s="106"/>
      <c r="H146" s="105"/>
      <c r="I146" s="93"/>
      <c r="J146" s="173">
        <f>IF(H146="",0,VLOOKUP(H146,tab!$A$47:$C$85,3,FALSE))*G146</f>
        <v>0</v>
      </c>
      <c r="K146" s="129">
        <f>IF(E146="",,tab!$C$2-F146)</f>
        <v>0</v>
      </c>
      <c r="L146" s="129">
        <f>IF(E146="",,E146+tab!$B$15)</f>
        <v>0</v>
      </c>
      <c r="M146" s="93"/>
      <c r="N146" s="129">
        <f t="shared" si="4"/>
        <v>0</v>
      </c>
      <c r="O146" s="130">
        <f>IF(E146="",,IF($K146&gt;=25,0,(VLOOKUP($K146,tab!$B$8:$C$13,2))))</f>
        <v>0</v>
      </c>
      <c r="P146" s="131">
        <f>IF(E146="",,IF($K146&gt;=25,0,(VLOOKUP($K146,tab!$B$8:$E$13,4))))</f>
        <v>0</v>
      </c>
      <c r="Q146" s="132">
        <f>IF((E146+tab!$C$4)&lt;N146,0,IF(E146="",,(K146/25*(J146*1.08*50%)*O146)*P146))</f>
        <v>0</v>
      </c>
      <c r="R146" s="93"/>
      <c r="S146" s="129">
        <f t="shared" si="5"/>
        <v>0</v>
      </c>
      <c r="T146" s="130">
        <f>IF(E146="",,IF($K146&gt;=40,0,(VLOOKUP($K146,tab!$B$8:$D$13,3))))</f>
        <v>0</v>
      </c>
      <c r="U146" s="131">
        <f>IF(E146="",,IF($K146&gt;=40,0,(VLOOKUP($K146,tab!$B$8:$F$13,5))))</f>
        <v>0</v>
      </c>
      <c r="V146" s="132">
        <f>IF((E146+tab!$C$4)&lt;S146,0,(IF(E146="",,(K146/40*J146*1.08*T146)*U146)))</f>
        <v>0</v>
      </c>
      <c r="W146" s="94"/>
      <c r="X146" s="127">
        <f t="shared" si="3"/>
        <v>0</v>
      </c>
      <c r="Y146" s="86"/>
      <c r="Z146" s="65"/>
    </row>
    <row r="147" spans="2:26" ht="12.75" x14ac:dyDescent="0.2">
      <c r="B147" s="64"/>
      <c r="C147" s="86"/>
      <c r="D147" s="104"/>
      <c r="E147" s="105"/>
      <c r="F147" s="105"/>
      <c r="G147" s="106"/>
      <c r="H147" s="105"/>
      <c r="I147" s="93"/>
      <c r="J147" s="173">
        <f>IF(H147="",0,VLOOKUP(H147,tab!$A$47:$C$85,3,FALSE))*G147</f>
        <v>0</v>
      </c>
      <c r="K147" s="129">
        <f>IF(E147="",,tab!$C$2-F147)</f>
        <v>0</v>
      </c>
      <c r="L147" s="129">
        <f>IF(E147="",,E147+tab!$B$15)</f>
        <v>0</v>
      </c>
      <c r="M147" s="93"/>
      <c r="N147" s="129">
        <f t="shared" si="4"/>
        <v>0</v>
      </c>
      <c r="O147" s="130">
        <f>IF(E147="",,IF($K147&gt;=25,0,(VLOOKUP($K147,tab!$B$8:$C$13,2))))</f>
        <v>0</v>
      </c>
      <c r="P147" s="131">
        <f>IF(E147="",,IF($K147&gt;=25,0,(VLOOKUP($K147,tab!$B$8:$E$13,4))))</f>
        <v>0</v>
      </c>
      <c r="Q147" s="132">
        <f>IF((E147+tab!$C$4)&lt;N147,0,IF(E147="",,(K147/25*(J147*1.08*50%)*O147)*P147))</f>
        <v>0</v>
      </c>
      <c r="R147" s="93"/>
      <c r="S147" s="129">
        <f t="shared" si="5"/>
        <v>0</v>
      </c>
      <c r="T147" s="130">
        <f>IF(E147="",,IF($K147&gt;=40,0,(VLOOKUP($K147,tab!$B$8:$D$13,3))))</f>
        <v>0</v>
      </c>
      <c r="U147" s="131">
        <f>IF(E147="",,IF($K147&gt;=40,0,(VLOOKUP($K147,tab!$B$8:$F$13,5))))</f>
        <v>0</v>
      </c>
      <c r="V147" s="132">
        <f>IF((E147+tab!$C$4)&lt;S147,0,(IF(E147="",,(K147/40*J147*1.08*T147)*U147)))</f>
        <v>0</v>
      </c>
      <c r="W147" s="94"/>
      <c r="X147" s="127">
        <f t="shared" ref="X147:X210" si="9">IF(E147="",,Q147+V147)</f>
        <v>0</v>
      </c>
      <c r="Y147" s="86"/>
      <c r="Z147" s="65"/>
    </row>
    <row r="148" spans="2:26" ht="12.75" x14ac:dyDescent="0.2">
      <c r="B148" s="64"/>
      <c r="C148" s="86"/>
      <c r="D148" s="104"/>
      <c r="E148" s="105"/>
      <c r="F148" s="105"/>
      <c r="G148" s="106"/>
      <c r="H148" s="105"/>
      <c r="I148" s="93"/>
      <c r="J148" s="173">
        <f>IF(H148="",0,VLOOKUP(H148,tab!$A$47:$C$85,3,FALSE))*G148</f>
        <v>0</v>
      </c>
      <c r="K148" s="129">
        <f>IF(E148="",,tab!$C$2-F148)</f>
        <v>0</v>
      </c>
      <c r="L148" s="129">
        <f>IF(E148="",,E148+tab!$B$15)</f>
        <v>0</v>
      </c>
      <c r="M148" s="93"/>
      <c r="N148" s="129">
        <f t="shared" si="4"/>
        <v>0</v>
      </c>
      <c r="O148" s="130">
        <f>IF(E148="",,IF($K148&gt;=25,0,(VLOOKUP($K148,tab!$B$8:$C$13,2))))</f>
        <v>0</v>
      </c>
      <c r="P148" s="131">
        <f>IF(E148="",,IF($K148&gt;=25,0,(VLOOKUP($K148,tab!$B$8:$E$13,4))))</f>
        <v>0</v>
      </c>
      <c r="Q148" s="132">
        <f>IF((E148+tab!$C$4)&lt;N148,0,IF(E148="",,(K148/25*(J148*1.08*50%)*O148)*P148))</f>
        <v>0</v>
      </c>
      <c r="R148" s="93"/>
      <c r="S148" s="129">
        <f t="shared" si="5"/>
        <v>0</v>
      </c>
      <c r="T148" s="130">
        <f>IF(E148="",,IF($K148&gt;=40,0,(VLOOKUP($K148,tab!$B$8:$D$13,3))))</f>
        <v>0</v>
      </c>
      <c r="U148" s="131">
        <f>IF(E148="",,IF($K148&gt;=40,0,(VLOOKUP($K148,tab!$B$8:$F$13,5))))</f>
        <v>0</v>
      </c>
      <c r="V148" s="132">
        <f>IF((E148+tab!$C$4)&lt;S148,0,(IF(E148="",,(K148/40*J148*1.08*T148)*U148)))</f>
        <v>0</v>
      </c>
      <c r="W148" s="94"/>
      <c r="X148" s="127">
        <f t="shared" si="9"/>
        <v>0</v>
      </c>
      <c r="Y148" s="86"/>
      <c r="Z148" s="65"/>
    </row>
    <row r="149" spans="2:26" ht="12.75" x14ac:dyDescent="0.2">
      <c r="B149" s="64"/>
      <c r="C149" s="86"/>
      <c r="D149" s="104"/>
      <c r="E149" s="105"/>
      <c r="F149" s="105"/>
      <c r="G149" s="106"/>
      <c r="H149" s="105"/>
      <c r="I149" s="93"/>
      <c r="J149" s="173">
        <f>IF(H149="",0,VLOOKUP(H149,tab!$A$47:$C$85,3,FALSE))*G149</f>
        <v>0</v>
      </c>
      <c r="K149" s="129">
        <f>IF(E149="",,tab!$C$2-F149)</f>
        <v>0</v>
      </c>
      <c r="L149" s="129">
        <f>IF(E149="",,E149+tab!$B$15)</f>
        <v>0</v>
      </c>
      <c r="M149" s="93"/>
      <c r="N149" s="129">
        <f t="shared" ref="N149:N212" si="10">IF(E149="",,F149+25)</f>
        <v>0</v>
      </c>
      <c r="O149" s="130">
        <f>IF(E149="",,IF($K149&gt;=25,0,(VLOOKUP($K149,tab!$B$8:$C$13,2))))</f>
        <v>0</v>
      </c>
      <c r="P149" s="131">
        <f>IF(E149="",,IF($K149&gt;=25,0,(VLOOKUP($K149,tab!$B$8:$E$13,4))))</f>
        <v>0</v>
      </c>
      <c r="Q149" s="132">
        <f>IF((E149+tab!$C$4)&lt;N149,0,IF(E149="",,(K149/25*(J149*1.08*50%)*O149)*P149))</f>
        <v>0</v>
      </c>
      <c r="R149" s="93"/>
      <c r="S149" s="129">
        <f t="shared" ref="S149:S212" si="11">IF(E149="",,F149+40)</f>
        <v>0</v>
      </c>
      <c r="T149" s="130">
        <f>IF(E149="",,IF($K149&gt;=40,0,(VLOOKUP($K149,tab!$B$8:$D$13,3))))</f>
        <v>0</v>
      </c>
      <c r="U149" s="131">
        <f>IF(E149="",,IF($K149&gt;=40,0,(VLOOKUP($K149,tab!$B$8:$F$13,5))))</f>
        <v>0</v>
      </c>
      <c r="V149" s="132">
        <f>IF((E149+tab!$C$4)&lt;S149,0,(IF(E149="",,(K149/40*J149*1.08*T149)*U149)))</f>
        <v>0</v>
      </c>
      <c r="W149" s="94"/>
      <c r="X149" s="127">
        <f t="shared" si="9"/>
        <v>0</v>
      </c>
      <c r="Y149" s="86"/>
      <c r="Z149" s="65"/>
    </row>
    <row r="150" spans="2:26" ht="12.75" x14ac:dyDescent="0.2">
      <c r="B150" s="64"/>
      <c r="C150" s="86"/>
      <c r="D150" s="104"/>
      <c r="E150" s="105"/>
      <c r="F150" s="105"/>
      <c r="G150" s="106"/>
      <c r="H150" s="105"/>
      <c r="I150" s="93"/>
      <c r="J150" s="173">
        <f>IF(H150="",0,VLOOKUP(H150,tab!$A$47:$C$85,3,FALSE))*G150</f>
        <v>0</v>
      </c>
      <c r="K150" s="129">
        <f>IF(E150="",,tab!$C$2-F150)</f>
        <v>0</v>
      </c>
      <c r="L150" s="129">
        <f>IF(E150="",,E150+tab!$B$15)</f>
        <v>0</v>
      </c>
      <c r="M150" s="93"/>
      <c r="N150" s="129">
        <f t="shared" si="10"/>
        <v>0</v>
      </c>
      <c r="O150" s="130">
        <f>IF(E150="",,IF($K150&gt;=25,0,(VLOOKUP($K150,tab!$B$8:$C$13,2))))</f>
        <v>0</v>
      </c>
      <c r="P150" s="131">
        <f>IF(E150="",,IF($K150&gt;=25,0,(VLOOKUP($K150,tab!$B$8:$E$13,4))))</f>
        <v>0</v>
      </c>
      <c r="Q150" s="132">
        <f>IF((E150+tab!$C$4)&lt;N150,0,IF(E150="",,(K150/25*(J150*1.08*50%)*O150)*P150))</f>
        <v>0</v>
      </c>
      <c r="R150" s="93"/>
      <c r="S150" s="129">
        <f t="shared" si="11"/>
        <v>0</v>
      </c>
      <c r="T150" s="130">
        <f>IF(E150="",,IF($K150&gt;=40,0,(VLOOKUP($K150,tab!$B$8:$D$13,3))))</f>
        <v>0</v>
      </c>
      <c r="U150" s="131">
        <f>IF(E150="",,IF($K150&gt;=40,0,(VLOOKUP($K150,tab!$B$8:$F$13,5))))</f>
        <v>0</v>
      </c>
      <c r="V150" s="132">
        <f>IF((E150+tab!$C$4)&lt;S150,0,(IF(E150="",,(K150/40*J150*1.08*T150)*U150)))</f>
        <v>0</v>
      </c>
      <c r="W150" s="94"/>
      <c r="X150" s="127">
        <f t="shared" si="9"/>
        <v>0</v>
      </c>
      <c r="Y150" s="86"/>
      <c r="Z150" s="65"/>
    </row>
    <row r="151" spans="2:26" ht="12.75" x14ac:dyDescent="0.2">
      <c r="B151" s="64"/>
      <c r="C151" s="86"/>
      <c r="D151" s="104"/>
      <c r="E151" s="105"/>
      <c r="F151" s="105"/>
      <c r="G151" s="106"/>
      <c r="H151" s="105"/>
      <c r="I151" s="93"/>
      <c r="J151" s="173">
        <f>IF(H151="",0,VLOOKUP(H151,tab!$A$47:$C$85,3,FALSE))*G151</f>
        <v>0</v>
      </c>
      <c r="K151" s="129">
        <f>IF(E151="",,tab!$C$2-F151)</f>
        <v>0</v>
      </c>
      <c r="L151" s="129">
        <f>IF(E151="",,E151+tab!$B$15)</f>
        <v>0</v>
      </c>
      <c r="M151" s="93"/>
      <c r="N151" s="129">
        <f t="shared" si="10"/>
        <v>0</v>
      </c>
      <c r="O151" s="130">
        <f>IF(E151="",,IF($K151&gt;=25,0,(VLOOKUP($K151,tab!$B$8:$C$13,2))))</f>
        <v>0</v>
      </c>
      <c r="P151" s="131">
        <f>IF(E151="",,IF($K151&gt;=25,0,(VLOOKUP($K151,tab!$B$8:$E$13,4))))</f>
        <v>0</v>
      </c>
      <c r="Q151" s="132">
        <f>IF((E151+tab!$C$4)&lt;N151,0,IF(E151="",,(K151/25*(J151*1.08*50%)*O151)*P151))</f>
        <v>0</v>
      </c>
      <c r="R151" s="93"/>
      <c r="S151" s="129">
        <f t="shared" si="11"/>
        <v>0</v>
      </c>
      <c r="T151" s="130">
        <f>IF(E151="",,IF($K151&gt;=40,0,(VLOOKUP($K151,tab!$B$8:$D$13,3))))</f>
        <v>0</v>
      </c>
      <c r="U151" s="131">
        <f>IF(E151="",,IF($K151&gt;=40,0,(VLOOKUP($K151,tab!$B$8:$F$13,5))))</f>
        <v>0</v>
      </c>
      <c r="V151" s="132">
        <f>IF((E151+tab!$C$4)&lt;S151,0,(IF(E151="",,(K151/40*J151*1.08*T151)*U151)))</f>
        <v>0</v>
      </c>
      <c r="W151" s="94"/>
      <c r="X151" s="127">
        <f t="shared" si="9"/>
        <v>0</v>
      </c>
      <c r="Y151" s="86"/>
      <c r="Z151" s="65"/>
    </row>
    <row r="152" spans="2:26" ht="12.75" x14ac:dyDescent="0.2">
      <c r="B152" s="64"/>
      <c r="C152" s="86"/>
      <c r="D152" s="104"/>
      <c r="E152" s="105"/>
      <c r="F152" s="105"/>
      <c r="G152" s="106"/>
      <c r="H152" s="105"/>
      <c r="I152" s="93"/>
      <c r="J152" s="173">
        <f>IF(H152="",0,VLOOKUP(H152,tab!$A$47:$C$85,3,FALSE))*G152</f>
        <v>0</v>
      </c>
      <c r="K152" s="129">
        <f>IF(E152="",,tab!$C$2-F152)</f>
        <v>0</v>
      </c>
      <c r="L152" s="129">
        <f>IF(E152="",,E152+tab!$B$15)</f>
        <v>0</v>
      </c>
      <c r="M152" s="93"/>
      <c r="N152" s="129">
        <f t="shared" si="10"/>
        <v>0</v>
      </c>
      <c r="O152" s="130">
        <f>IF(E152="",,IF($K152&gt;=25,0,(VLOOKUP($K152,tab!$B$8:$C$13,2))))</f>
        <v>0</v>
      </c>
      <c r="P152" s="131">
        <f>IF(E152="",,IF($K152&gt;=25,0,(VLOOKUP($K152,tab!$B$8:$E$13,4))))</f>
        <v>0</v>
      </c>
      <c r="Q152" s="132">
        <f>IF((E152+tab!$C$4)&lt;N152,0,IF(E152="",,(K152/25*(J152*1.08*50%)*O152)*P152))</f>
        <v>0</v>
      </c>
      <c r="R152" s="93"/>
      <c r="S152" s="129">
        <f t="shared" si="11"/>
        <v>0</v>
      </c>
      <c r="T152" s="130">
        <f>IF(E152="",,IF($K152&gt;=40,0,(VLOOKUP($K152,tab!$B$8:$D$13,3))))</f>
        <v>0</v>
      </c>
      <c r="U152" s="131">
        <f>IF(E152="",,IF($K152&gt;=40,0,(VLOOKUP($K152,tab!$B$8:$F$13,5))))</f>
        <v>0</v>
      </c>
      <c r="V152" s="132">
        <f>IF((E152+tab!$C$4)&lt;S152,0,(IF(E152="",,(K152/40*J152*1.08*T152)*U152)))</f>
        <v>0</v>
      </c>
      <c r="W152" s="94"/>
      <c r="X152" s="127">
        <f t="shared" si="9"/>
        <v>0</v>
      </c>
      <c r="Y152" s="86"/>
      <c r="Z152" s="65"/>
    </row>
    <row r="153" spans="2:26" ht="12.75" x14ac:dyDescent="0.2">
      <c r="B153" s="64"/>
      <c r="C153" s="86"/>
      <c r="D153" s="104"/>
      <c r="E153" s="105"/>
      <c r="F153" s="105"/>
      <c r="G153" s="106"/>
      <c r="H153" s="105"/>
      <c r="I153" s="93"/>
      <c r="J153" s="173">
        <f>IF(H153="",0,VLOOKUP(H153,tab!$A$47:$C$85,3,FALSE))*G153</f>
        <v>0</v>
      </c>
      <c r="K153" s="129">
        <f>IF(E153="",,tab!$C$2-F153)</f>
        <v>0</v>
      </c>
      <c r="L153" s="129">
        <f>IF(E153="",,E153+tab!$B$15)</f>
        <v>0</v>
      </c>
      <c r="M153" s="93"/>
      <c r="N153" s="129">
        <f t="shared" si="10"/>
        <v>0</v>
      </c>
      <c r="O153" s="130">
        <f>IF(E153="",,IF($K153&gt;=25,0,(VLOOKUP($K153,tab!$B$8:$C$13,2))))</f>
        <v>0</v>
      </c>
      <c r="P153" s="131">
        <f>IF(E153="",,IF($K153&gt;=25,0,(VLOOKUP($K153,tab!$B$8:$E$13,4))))</f>
        <v>0</v>
      </c>
      <c r="Q153" s="132">
        <f>IF((E153+tab!$C$4)&lt;N153,0,IF(E153="",,(K153/25*(J153*1.08*50%)*O153)*P153))</f>
        <v>0</v>
      </c>
      <c r="R153" s="93"/>
      <c r="S153" s="129">
        <f t="shared" si="11"/>
        <v>0</v>
      </c>
      <c r="T153" s="130">
        <f>IF(E153="",,IF($K153&gt;=40,0,(VLOOKUP($K153,tab!$B$8:$D$13,3))))</f>
        <v>0</v>
      </c>
      <c r="U153" s="131">
        <f>IF(E153="",,IF($K153&gt;=40,0,(VLOOKUP($K153,tab!$B$8:$F$13,5))))</f>
        <v>0</v>
      </c>
      <c r="V153" s="132">
        <f>IF((E153+tab!$C$4)&lt;S153,0,(IF(E153="",,(K153/40*J153*1.08*T153)*U153)))</f>
        <v>0</v>
      </c>
      <c r="W153" s="94"/>
      <c r="X153" s="127">
        <f t="shared" si="9"/>
        <v>0</v>
      </c>
      <c r="Y153" s="86"/>
      <c r="Z153" s="65"/>
    </row>
    <row r="154" spans="2:26" ht="12.75" x14ac:dyDescent="0.2">
      <c r="B154" s="64"/>
      <c r="C154" s="86"/>
      <c r="D154" s="104"/>
      <c r="E154" s="105"/>
      <c r="F154" s="105"/>
      <c r="G154" s="106"/>
      <c r="H154" s="105"/>
      <c r="I154" s="93"/>
      <c r="J154" s="173">
        <f>IF(H154="",0,VLOOKUP(H154,tab!$A$47:$C$85,3,FALSE))*G154</f>
        <v>0</v>
      </c>
      <c r="K154" s="129">
        <f>IF(E154="",,tab!$C$2-F154)</f>
        <v>0</v>
      </c>
      <c r="L154" s="129">
        <f>IF(E154="",,E154+tab!$B$15)</f>
        <v>0</v>
      </c>
      <c r="M154" s="93"/>
      <c r="N154" s="129">
        <f t="shared" si="10"/>
        <v>0</v>
      </c>
      <c r="O154" s="130">
        <f>IF(E154="",,IF($K154&gt;=25,0,(VLOOKUP($K154,tab!$B$8:$C$13,2))))</f>
        <v>0</v>
      </c>
      <c r="P154" s="131">
        <f>IF(E154="",,IF($K154&gt;=25,0,(VLOOKUP($K154,tab!$B$8:$E$13,4))))</f>
        <v>0</v>
      </c>
      <c r="Q154" s="132">
        <f>IF((E154+tab!$C$4)&lt;N154,0,IF(E154="",,(K154/25*(J154*1.08*50%)*O154)*P154))</f>
        <v>0</v>
      </c>
      <c r="R154" s="93"/>
      <c r="S154" s="129">
        <f t="shared" si="11"/>
        <v>0</v>
      </c>
      <c r="T154" s="130">
        <f>IF(E154="",,IF($K154&gt;=40,0,(VLOOKUP($K154,tab!$B$8:$D$13,3))))</f>
        <v>0</v>
      </c>
      <c r="U154" s="131">
        <f>IF(E154="",,IF($K154&gt;=40,0,(VLOOKUP($K154,tab!$B$8:$F$13,5))))</f>
        <v>0</v>
      </c>
      <c r="V154" s="132">
        <f>IF((E154+tab!$C$4)&lt;S154,0,(IF(E154="",,(K154/40*J154*1.08*T154)*U154)))</f>
        <v>0</v>
      </c>
      <c r="W154" s="94"/>
      <c r="X154" s="127">
        <f t="shared" si="9"/>
        <v>0</v>
      </c>
      <c r="Y154" s="86"/>
      <c r="Z154" s="65"/>
    </row>
    <row r="155" spans="2:26" ht="12.75" x14ac:dyDescent="0.2">
      <c r="B155" s="64"/>
      <c r="C155" s="86"/>
      <c r="D155" s="104"/>
      <c r="E155" s="105"/>
      <c r="F155" s="105"/>
      <c r="G155" s="106"/>
      <c r="H155" s="105"/>
      <c r="I155" s="93"/>
      <c r="J155" s="173">
        <f>IF(H155="",0,VLOOKUP(H155,tab!$A$47:$C$85,3,FALSE))*G155</f>
        <v>0</v>
      </c>
      <c r="K155" s="129">
        <f>IF(E155="",,tab!$C$2-F155)</f>
        <v>0</v>
      </c>
      <c r="L155" s="129">
        <f>IF(E155="",,E155+tab!$B$15)</f>
        <v>0</v>
      </c>
      <c r="M155" s="93"/>
      <c r="N155" s="129">
        <f t="shared" si="10"/>
        <v>0</v>
      </c>
      <c r="O155" s="130">
        <f>IF(E155="",,IF($K155&gt;=25,0,(VLOOKUP($K155,tab!$B$8:$C$13,2))))</f>
        <v>0</v>
      </c>
      <c r="P155" s="131">
        <f>IF(E155="",,IF($K155&gt;=25,0,(VLOOKUP($K155,tab!$B$8:$E$13,4))))</f>
        <v>0</v>
      </c>
      <c r="Q155" s="132">
        <f>IF((E155+tab!$C$4)&lt;N155,0,IF(E155="",,(K155/25*(J155*1.08*50%)*O155)*P155))</f>
        <v>0</v>
      </c>
      <c r="R155" s="93"/>
      <c r="S155" s="129">
        <f t="shared" si="11"/>
        <v>0</v>
      </c>
      <c r="T155" s="130">
        <f>IF(E155="",,IF($K155&gt;=40,0,(VLOOKUP($K155,tab!$B$8:$D$13,3))))</f>
        <v>0</v>
      </c>
      <c r="U155" s="131">
        <f>IF(E155="",,IF($K155&gt;=40,0,(VLOOKUP($K155,tab!$B$8:$F$13,5))))</f>
        <v>0</v>
      </c>
      <c r="V155" s="132">
        <f>IF((E155+tab!$C$4)&lt;S155,0,(IF(E155="",,(K155/40*J155*1.08*T155)*U155)))</f>
        <v>0</v>
      </c>
      <c r="W155" s="94"/>
      <c r="X155" s="127">
        <f t="shared" si="9"/>
        <v>0</v>
      </c>
      <c r="Y155" s="86"/>
      <c r="Z155" s="65"/>
    </row>
    <row r="156" spans="2:26" ht="12.75" x14ac:dyDescent="0.2">
      <c r="B156" s="64"/>
      <c r="C156" s="86"/>
      <c r="D156" s="104"/>
      <c r="E156" s="105"/>
      <c r="F156" s="105"/>
      <c r="G156" s="106"/>
      <c r="H156" s="105"/>
      <c r="I156" s="93"/>
      <c r="J156" s="173">
        <f>IF(H156="",0,VLOOKUP(H156,tab!$A$47:$C$85,3,FALSE))*G156</f>
        <v>0</v>
      </c>
      <c r="K156" s="129">
        <f>IF(E156="",,tab!$C$2-F156)</f>
        <v>0</v>
      </c>
      <c r="L156" s="129">
        <f>IF(E156="",,E156+tab!$B$15)</f>
        <v>0</v>
      </c>
      <c r="M156" s="93"/>
      <c r="N156" s="129">
        <f t="shared" si="10"/>
        <v>0</v>
      </c>
      <c r="O156" s="130">
        <f>IF(E156="",,IF($K156&gt;=25,0,(VLOOKUP($K156,tab!$B$8:$C$13,2))))</f>
        <v>0</v>
      </c>
      <c r="P156" s="131">
        <f>IF(E156="",,IF($K156&gt;=25,0,(VLOOKUP($K156,tab!$B$8:$E$13,4))))</f>
        <v>0</v>
      </c>
      <c r="Q156" s="132">
        <f>IF((E156+tab!$C$4)&lt;N156,0,IF(E156="",,(K156/25*(J156*1.08*50%)*O156)*P156))</f>
        <v>0</v>
      </c>
      <c r="R156" s="93"/>
      <c r="S156" s="129">
        <f t="shared" si="11"/>
        <v>0</v>
      </c>
      <c r="T156" s="130">
        <f>IF(E156="",,IF($K156&gt;=40,0,(VLOOKUP($K156,tab!$B$8:$D$13,3))))</f>
        <v>0</v>
      </c>
      <c r="U156" s="131">
        <f>IF(E156="",,IF($K156&gt;=40,0,(VLOOKUP($K156,tab!$B$8:$F$13,5))))</f>
        <v>0</v>
      </c>
      <c r="V156" s="132">
        <f>IF((E156+tab!$C$4)&lt;S156,0,(IF(E156="",,(K156/40*J156*1.08*T156)*U156)))</f>
        <v>0</v>
      </c>
      <c r="W156" s="94"/>
      <c r="X156" s="127">
        <f t="shared" si="9"/>
        <v>0</v>
      </c>
      <c r="Y156" s="86"/>
      <c r="Z156" s="65"/>
    </row>
    <row r="157" spans="2:26" ht="12.75" x14ac:dyDescent="0.2">
      <c r="B157" s="64"/>
      <c r="C157" s="86"/>
      <c r="D157" s="104"/>
      <c r="E157" s="105"/>
      <c r="F157" s="105"/>
      <c r="G157" s="106"/>
      <c r="H157" s="105"/>
      <c r="I157" s="93"/>
      <c r="J157" s="173">
        <f>IF(H157="",0,VLOOKUP(H157,tab!$A$47:$C$85,3,FALSE))*G157</f>
        <v>0</v>
      </c>
      <c r="K157" s="129">
        <f>IF(E157="",,tab!$C$2-F157)</f>
        <v>0</v>
      </c>
      <c r="L157" s="129">
        <f>IF(E157="",,E157+tab!$B$15)</f>
        <v>0</v>
      </c>
      <c r="M157" s="93"/>
      <c r="N157" s="129">
        <f t="shared" si="10"/>
        <v>0</v>
      </c>
      <c r="O157" s="130">
        <f>IF(E157="",,IF($K157&gt;=25,0,(VLOOKUP($K157,tab!$B$8:$C$13,2))))</f>
        <v>0</v>
      </c>
      <c r="P157" s="131">
        <f>IF(E157="",,IF($K157&gt;=25,0,(VLOOKUP($K157,tab!$B$8:$E$13,4))))</f>
        <v>0</v>
      </c>
      <c r="Q157" s="132">
        <f>IF((E157+tab!$C$4)&lt;N157,0,IF(E157="",,(K157/25*(J157*1.08*50%)*O157)*P157))</f>
        <v>0</v>
      </c>
      <c r="R157" s="93"/>
      <c r="S157" s="129">
        <f t="shared" si="11"/>
        <v>0</v>
      </c>
      <c r="T157" s="130">
        <f>IF(E157="",,IF($K157&gt;=40,0,(VLOOKUP($K157,tab!$B$8:$D$13,3))))</f>
        <v>0</v>
      </c>
      <c r="U157" s="131">
        <f>IF(E157="",,IF($K157&gt;=40,0,(VLOOKUP($K157,tab!$B$8:$F$13,5))))</f>
        <v>0</v>
      </c>
      <c r="V157" s="132">
        <f>IF((E157+tab!$C$4)&lt;S157,0,(IF(E157="",,(K157/40*J157*1.08*T157)*U157)))</f>
        <v>0</v>
      </c>
      <c r="W157" s="94"/>
      <c r="X157" s="127">
        <f t="shared" si="9"/>
        <v>0</v>
      </c>
      <c r="Y157" s="86"/>
      <c r="Z157" s="65"/>
    </row>
    <row r="158" spans="2:26" ht="12.75" x14ac:dyDescent="0.2">
      <c r="B158" s="64"/>
      <c r="C158" s="86"/>
      <c r="D158" s="104"/>
      <c r="E158" s="105"/>
      <c r="F158" s="105"/>
      <c r="G158" s="106"/>
      <c r="H158" s="105"/>
      <c r="I158" s="93"/>
      <c r="J158" s="173">
        <f>IF(H158="",0,VLOOKUP(H158,tab!$A$47:$C$85,3,FALSE))*G158</f>
        <v>0</v>
      </c>
      <c r="K158" s="129">
        <f>IF(E158="",,tab!$C$2-F158)</f>
        <v>0</v>
      </c>
      <c r="L158" s="129">
        <f>IF(E158="",,E158+tab!$B$15)</f>
        <v>0</v>
      </c>
      <c r="M158" s="93"/>
      <c r="N158" s="129">
        <f t="shared" si="10"/>
        <v>0</v>
      </c>
      <c r="O158" s="130">
        <f>IF(E158="",,IF($K158&gt;=25,0,(VLOOKUP($K158,tab!$B$8:$C$13,2))))</f>
        <v>0</v>
      </c>
      <c r="P158" s="131">
        <f>IF(E158="",,IF($K158&gt;=25,0,(VLOOKUP($K158,tab!$B$8:$E$13,4))))</f>
        <v>0</v>
      </c>
      <c r="Q158" s="132">
        <f>IF((E158+tab!$C$4)&lt;N158,0,IF(E158="",,(K158/25*(J158*1.08*50%)*O158)*P158))</f>
        <v>0</v>
      </c>
      <c r="R158" s="93"/>
      <c r="S158" s="129">
        <f t="shared" si="11"/>
        <v>0</v>
      </c>
      <c r="T158" s="130">
        <f>IF(E158="",,IF($K158&gt;=40,0,(VLOOKUP($K158,tab!$B$8:$D$13,3))))</f>
        <v>0</v>
      </c>
      <c r="U158" s="131">
        <f>IF(E158="",,IF($K158&gt;=40,0,(VLOOKUP($K158,tab!$B$8:$F$13,5))))</f>
        <v>0</v>
      </c>
      <c r="V158" s="132">
        <f>IF((E158+tab!$C$4)&lt;S158,0,(IF(E158="",,(K158/40*J158*1.08*T158)*U158)))</f>
        <v>0</v>
      </c>
      <c r="W158" s="94"/>
      <c r="X158" s="127">
        <f t="shared" si="9"/>
        <v>0</v>
      </c>
      <c r="Y158" s="86"/>
      <c r="Z158" s="65"/>
    </row>
    <row r="159" spans="2:26" ht="12.75" x14ac:dyDescent="0.2">
      <c r="B159" s="64"/>
      <c r="C159" s="86"/>
      <c r="D159" s="104"/>
      <c r="E159" s="105"/>
      <c r="F159" s="105"/>
      <c r="G159" s="106"/>
      <c r="H159" s="105"/>
      <c r="I159" s="93"/>
      <c r="J159" s="173">
        <f>IF(H159="",0,VLOOKUP(H159,tab!$A$47:$C$85,3,FALSE))*G159</f>
        <v>0</v>
      </c>
      <c r="K159" s="129">
        <f>IF(E159="",,tab!$C$2-F159)</f>
        <v>0</v>
      </c>
      <c r="L159" s="129">
        <f>IF(E159="",,E159+tab!$B$15)</f>
        <v>0</v>
      </c>
      <c r="M159" s="93"/>
      <c r="N159" s="129">
        <f t="shared" si="10"/>
        <v>0</v>
      </c>
      <c r="O159" s="130">
        <f>IF(E159="",,IF($K159&gt;=25,0,(VLOOKUP($K159,tab!$B$8:$C$13,2))))</f>
        <v>0</v>
      </c>
      <c r="P159" s="131">
        <f>IF(E159="",,IF($K159&gt;=25,0,(VLOOKUP($K159,tab!$B$8:$E$13,4))))</f>
        <v>0</v>
      </c>
      <c r="Q159" s="132">
        <f>IF((E159+tab!$C$4)&lt;N159,0,IF(E159="",,(K159/25*(J159*1.08*50%)*O159)*P159))</f>
        <v>0</v>
      </c>
      <c r="R159" s="93"/>
      <c r="S159" s="129">
        <f t="shared" si="11"/>
        <v>0</v>
      </c>
      <c r="T159" s="130">
        <f>IF(E159="",,IF($K159&gt;=40,0,(VLOOKUP($K159,tab!$B$8:$D$13,3))))</f>
        <v>0</v>
      </c>
      <c r="U159" s="131">
        <f>IF(E159="",,IF($K159&gt;=40,0,(VLOOKUP($K159,tab!$B$8:$F$13,5))))</f>
        <v>0</v>
      </c>
      <c r="V159" s="132">
        <f>IF((E159+tab!$C$4)&lt;S159,0,(IF(E159="",,(K159/40*J159*1.08*T159)*U159)))</f>
        <v>0</v>
      </c>
      <c r="W159" s="94"/>
      <c r="X159" s="127">
        <f t="shared" si="9"/>
        <v>0</v>
      </c>
      <c r="Y159" s="86"/>
      <c r="Z159" s="65"/>
    </row>
    <row r="160" spans="2:26" ht="12.75" x14ac:dyDescent="0.2">
      <c r="B160" s="64"/>
      <c r="C160" s="86"/>
      <c r="D160" s="104"/>
      <c r="E160" s="105"/>
      <c r="F160" s="105"/>
      <c r="G160" s="106"/>
      <c r="H160" s="105"/>
      <c r="I160" s="93"/>
      <c r="J160" s="173">
        <f>IF(H160="",0,VLOOKUP(H160,tab!$A$47:$C$85,3,FALSE))*G160</f>
        <v>0</v>
      </c>
      <c r="K160" s="129">
        <f>IF(E160="",,tab!$C$2-F160)</f>
        <v>0</v>
      </c>
      <c r="L160" s="129">
        <f>IF(E160="",,E160+tab!$B$15)</f>
        <v>0</v>
      </c>
      <c r="M160" s="93"/>
      <c r="N160" s="129">
        <f t="shared" si="10"/>
        <v>0</v>
      </c>
      <c r="O160" s="130">
        <f>IF(E160="",,IF($K160&gt;=25,0,(VLOOKUP($K160,tab!$B$8:$C$13,2))))</f>
        <v>0</v>
      </c>
      <c r="P160" s="131">
        <f>IF(E160="",,IF($K160&gt;=25,0,(VLOOKUP($K160,tab!$B$8:$E$13,4))))</f>
        <v>0</v>
      </c>
      <c r="Q160" s="132">
        <f>IF((E160+tab!$C$4)&lt;N160,0,IF(E160="",,(K160/25*(J160*1.08*50%)*O160)*P160))</f>
        <v>0</v>
      </c>
      <c r="R160" s="93"/>
      <c r="S160" s="129">
        <f t="shared" si="11"/>
        <v>0</v>
      </c>
      <c r="T160" s="130">
        <f>IF(E160="",,IF($K160&gt;=40,0,(VLOOKUP($K160,tab!$B$8:$D$13,3))))</f>
        <v>0</v>
      </c>
      <c r="U160" s="131">
        <f>IF(E160="",,IF($K160&gt;=40,0,(VLOOKUP($K160,tab!$B$8:$F$13,5))))</f>
        <v>0</v>
      </c>
      <c r="V160" s="132">
        <f>IF((E160+tab!$C$4)&lt;S160,0,(IF(E160="",,(K160/40*J160*1.08*T160)*U160)))</f>
        <v>0</v>
      </c>
      <c r="W160" s="94"/>
      <c r="X160" s="127">
        <f t="shared" si="9"/>
        <v>0</v>
      </c>
      <c r="Y160" s="86"/>
      <c r="Z160" s="65"/>
    </row>
    <row r="161" spans="2:26" ht="12.75" x14ac:dyDescent="0.2">
      <c r="B161" s="64"/>
      <c r="C161" s="86"/>
      <c r="D161" s="104"/>
      <c r="E161" s="105"/>
      <c r="F161" s="105"/>
      <c r="G161" s="106"/>
      <c r="H161" s="105"/>
      <c r="I161" s="93"/>
      <c r="J161" s="173">
        <f>IF(H161="",0,VLOOKUP(H161,tab!$A$47:$C$85,3,FALSE))*G161</f>
        <v>0</v>
      </c>
      <c r="K161" s="129">
        <f>IF(E161="",,tab!$C$2-F161)</f>
        <v>0</v>
      </c>
      <c r="L161" s="129">
        <f>IF(E161="",,E161+tab!$B$15)</f>
        <v>0</v>
      </c>
      <c r="M161" s="93"/>
      <c r="N161" s="129">
        <f t="shared" si="10"/>
        <v>0</v>
      </c>
      <c r="O161" s="130">
        <f>IF(E161="",,IF($K161&gt;=25,0,(VLOOKUP($K161,tab!$B$8:$C$13,2))))</f>
        <v>0</v>
      </c>
      <c r="P161" s="131">
        <f>IF(E161="",,IF($K161&gt;=25,0,(VLOOKUP($K161,tab!$B$8:$E$13,4))))</f>
        <v>0</v>
      </c>
      <c r="Q161" s="132">
        <f>IF((E161+tab!$C$4)&lt;N161,0,IF(E161="",,(K161/25*(J161*1.08*50%)*O161)*P161))</f>
        <v>0</v>
      </c>
      <c r="R161" s="93"/>
      <c r="S161" s="129">
        <f t="shared" si="11"/>
        <v>0</v>
      </c>
      <c r="T161" s="130">
        <f>IF(E161="",,IF($K161&gt;=40,0,(VLOOKUP($K161,tab!$B$8:$D$13,3))))</f>
        <v>0</v>
      </c>
      <c r="U161" s="131">
        <f>IF(E161="",,IF($K161&gt;=40,0,(VLOOKUP($K161,tab!$B$8:$F$13,5))))</f>
        <v>0</v>
      </c>
      <c r="V161" s="132">
        <f>IF((E161+tab!$C$4)&lt;S161,0,(IF(E161="",,(K161/40*J161*1.08*T161)*U161)))</f>
        <v>0</v>
      </c>
      <c r="W161" s="94"/>
      <c r="X161" s="127">
        <f t="shared" si="9"/>
        <v>0</v>
      </c>
      <c r="Y161" s="86"/>
      <c r="Z161" s="65"/>
    </row>
    <row r="162" spans="2:26" ht="12.75" x14ac:dyDescent="0.2">
      <c r="B162" s="64"/>
      <c r="C162" s="86"/>
      <c r="D162" s="104"/>
      <c r="E162" s="105"/>
      <c r="F162" s="105"/>
      <c r="G162" s="106"/>
      <c r="H162" s="105"/>
      <c r="I162" s="93"/>
      <c r="J162" s="173">
        <f>IF(H162="",0,VLOOKUP(H162,tab!$A$47:$C$85,3,FALSE))*G162</f>
        <v>0</v>
      </c>
      <c r="K162" s="129">
        <f>IF(E162="",,tab!$C$2-F162)</f>
        <v>0</v>
      </c>
      <c r="L162" s="129">
        <f>IF(E162="",,E162+tab!$B$15)</f>
        <v>0</v>
      </c>
      <c r="M162" s="93"/>
      <c r="N162" s="129">
        <f t="shared" si="10"/>
        <v>0</v>
      </c>
      <c r="O162" s="130">
        <f>IF(E162="",,IF($K162&gt;=25,0,(VLOOKUP($K162,tab!$B$8:$C$13,2))))</f>
        <v>0</v>
      </c>
      <c r="P162" s="131">
        <f>IF(E162="",,IF($K162&gt;=25,0,(VLOOKUP($K162,tab!$B$8:$E$13,4))))</f>
        <v>0</v>
      </c>
      <c r="Q162" s="132">
        <f>IF((E162+tab!$C$4)&lt;N162,0,IF(E162="",,(K162/25*(J162*1.08*50%)*O162)*P162))</f>
        <v>0</v>
      </c>
      <c r="R162" s="93"/>
      <c r="S162" s="129">
        <f t="shared" si="11"/>
        <v>0</v>
      </c>
      <c r="T162" s="130">
        <f>IF(E162="",,IF($K162&gt;=40,0,(VLOOKUP($K162,tab!$B$8:$D$13,3))))</f>
        <v>0</v>
      </c>
      <c r="U162" s="131">
        <f>IF(E162="",,IF($K162&gt;=40,0,(VLOOKUP($K162,tab!$B$8:$F$13,5))))</f>
        <v>0</v>
      </c>
      <c r="V162" s="132">
        <f>IF((E162+tab!$C$4)&lt;S162,0,(IF(E162="",,(K162/40*J162*1.08*T162)*U162)))</f>
        <v>0</v>
      </c>
      <c r="W162" s="94"/>
      <c r="X162" s="127">
        <f t="shared" si="9"/>
        <v>0</v>
      </c>
      <c r="Y162" s="86"/>
      <c r="Z162" s="65"/>
    </row>
    <row r="163" spans="2:26" ht="12.75" x14ac:dyDescent="0.2">
      <c r="B163" s="64"/>
      <c r="C163" s="86"/>
      <c r="D163" s="104"/>
      <c r="E163" s="105"/>
      <c r="F163" s="105"/>
      <c r="G163" s="106"/>
      <c r="H163" s="105"/>
      <c r="I163" s="93"/>
      <c r="J163" s="173">
        <f>IF(H163="",0,VLOOKUP(H163,tab!$A$47:$C$85,3,FALSE))*G163</f>
        <v>0</v>
      </c>
      <c r="K163" s="129">
        <f>IF(E163="",,tab!$C$2-F163)</f>
        <v>0</v>
      </c>
      <c r="L163" s="129">
        <f>IF(E163="",,E163+tab!$B$15)</f>
        <v>0</v>
      </c>
      <c r="M163" s="93"/>
      <c r="N163" s="129">
        <f t="shared" si="10"/>
        <v>0</v>
      </c>
      <c r="O163" s="130">
        <f>IF(E163="",,IF($K163&gt;=25,0,(VLOOKUP($K163,tab!$B$8:$C$13,2))))</f>
        <v>0</v>
      </c>
      <c r="P163" s="131">
        <f>IF(E163="",,IF($K163&gt;=25,0,(VLOOKUP($K163,tab!$B$8:$E$13,4))))</f>
        <v>0</v>
      </c>
      <c r="Q163" s="132">
        <f>IF((E163+tab!$C$4)&lt;N163,0,IF(E163="",,(K163/25*(J163*1.08*50%)*O163)*P163))</f>
        <v>0</v>
      </c>
      <c r="R163" s="93"/>
      <c r="S163" s="129">
        <f t="shared" si="11"/>
        <v>0</v>
      </c>
      <c r="T163" s="130">
        <f>IF(E163="",,IF($K163&gt;=40,0,(VLOOKUP($K163,tab!$B$8:$D$13,3))))</f>
        <v>0</v>
      </c>
      <c r="U163" s="131">
        <f>IF(E163="",,IF($K163&gt;=40,0,(VLOOKUP($K163,tab!$B$8:$F$13,5))))</f>
        <v>0</v>
      </c>
      <c r="V163" s="132">
        <f>IF((E163+tab!$C$4)&lt;S163,0,(IF(E163="",,(K163/40*J163*1.08*T163)*U163)))</f>
        <v>0</v>
      </c>
      <c r="W163" s="94"/>
      <c r="X163" s="127">
        <f t="shared" si="9"/>
        <v>0</v>
      </c>
      <c r="Y163" s="86"/>
      <c r="Z163" s="65"/>
    </row>
    <row r="164" spans="2:26" ht="12.75" x14ac:dyDescent="0.2">
      <c r="B164" s="64"/>
      <c r="C164" s="86"/>
      <c r="D164" s="104"/>
      <c r="E164" s="105"/>
      <c r="F164" s="105"/>
      <c r="G164" s="106"/>
      <c r="H164" s="105"/>
      <c r="I164" s="93"/>
      <c r="J164" s="173">
        <f>IF(H164="",0,VLOOKUP(H164,tab!$A$47:$C$85,3,FALSE))*G164</f>
        <v>0</v>
      </c>
      <c r="K164" s="129">
        <f>IF(E164="",,tab!$C$2-F164)</f>
        <v>0</v>
      </c>
      <c r="L164" s="129">
        <f>IF(E164="",,E164+tab!$B$15)</f>
        <v>0</v>
      </c>
      <c r="M164" s="93"/>
      <c r="N164" s="129">
        <f t="shared" si="10"/>
        <v>0</v>
      </c>
      <c r="O164" s="130">
        <f>IF(E164="",,IF($K164&gt;=25,0,(VLOOKUP($K164,tab!$B$8:$C$13,2))))</f>
        <v>0</v>
      </c>
      <c r="P164" s="131">
        <f>IF(E164="",,IF($K164&gt;=25,0,(VLOOKUP($K164,tab!$B$8:$E$13,4))))</f>
        <v>0</v>
      </c>
      <c r="Q164" s="132">
        <f>IF((E164+tab!$C$4)&lt;N164,0,IF(E164="",,(K164/25*(J164*1.08*50%)*O164)*P164))</f>
        <v>0</v>
      </c>
      <c r="R164" s="93"/>
      <c r="S164" s="129">
        <f t="shared" si="11"/>
        <v>0</v>
      </c>
      <c r="T164" s="130">
        <f>IF(E164="",,IF($K164&gt;=40,0,(VLOOKUP($K164,tab!$B$8:$D$13,3))))</f>
        <v>0</v>
      </c>
      <c r="U164" s="131">
        <f>IF(E164="",,IF($K164&gt;=40,0,(VLOOKUP($K164,tab!$B$8:$F$13,5))))</f>
        <v>0</v>
      </c>
      <c r="V164" s="132">
        <f>IF((E164+tab!$C$4)&lt;S164,0,(IF(E164="",,(K164/40*J164*1.08*T164)*U164)))</f>
        <v>0</v>
      </c>
      <c r="W164" s="94"/>
      <c r="X164" s="127">
        <f t="shared" si="9"/>
        <v>0</v>
      </c>
      <c r="Y164" s="86"/>
      <c r="Z164" s="65"/>
    </row>
    <row r="165" spans="2:26" ht="12.75" x14ac:dyDescent="0.2">
      <c r="B165" s="64"/>
      <c r="C165" s="86"/>
      <c r="D165" s="104"/>
      <c r="E165" s="105"/>
      <c r="F165" s="105"/>
      <c r="G165" s="106"/>
      <c r="H165" s="105"/>
      <c r="I165" s="93"/>
      <c r="J165" s="173">
        <f>IF(H165="",0,VLOOKUP(H165,tab!$A$47:$C$85,3,FALSE))*G165</f>
        <v>0</v>
      </c>
      <c r="K165" s="129">
        <f>IF(E165="",,tab!$C$2-F165)</f>
        <v>0</v>
      </c>
      <c r="L165" s="129">
        <f>IF(E165="",,E165+tab!$B$15)</f>
        <v>0</v>
      </c>
      <c r="M165" s="93"/>
      <c r="N165" s="129">
        <f t="shared" si="10"/>
        <v>0</v>
      </c>
      <c r="O165" s="130">
        <f>IF(E165="",,IF($K165&gt;=25,0,(VLOOKUP($K165,tab!$B$8:$C$13,2))))</f>
        <v>0</v>
      </c>
      <c r="P165" s="131">
        <f>IF(E165="",,IF($K165&gt;=25,0,(VLOOKUP($K165,tab!$B$8:$E$13,4))))</f>
        <v>0</v>
      </c>
      <c r="Q165" s="132">
        <f>IF((E165+tab!$C$4)&lt;N165,0,IF(E165="",,(K165/25*(J165*1.08*50%)*O165)*P165))</f>
        <v>0</v>
      </c>
      <c r="R165" s="93"/>
      <c r="S165" s="129">
        <f t="shared" si="11"/>
        <v>0</v>
      </c>
      <c r="T165" s="130">
        <f>IF(E165="",,IF($K165&gt;=40,0,(VLOOKUP($K165,tab!$B$8:$D$13,3))))</f>
        <v>0</v>
      </c>
      <c r="U165" s="131">
        <f>IF(E165="",,IF($K165&gt;=40,0,(VLOOKUP($K165,tab!$B$8:$F$13,5))))</f>
        <v>0</v>
      </c>
      <c r="V165" s="132">
        <f>IF((E165+tab!$C$4)&lt;S165,0,(IF(E165="",,(K165/40*J165*1.08*T165)*U165)))</f>
        <v>0</v>
      </c>
      <c r="W165" s="94"/>
      <c r="X165" s="127">
        <f t="shared" si="9"/>
        <v>0</v>
      </c>
      <c r="Y165" s="86"/>
      <c r="Z165" s="65"/>
    </row>
    <row r="166" spans="2:26" ht="12.75" x14ac:dyDescent="0.2">
      <c r="B166" s="64"/>
      <c r="C166" s="86"/>
      <c r="D166" s="104"/>
      <c r="E166" s="105"/>
      <c r="F166" s="105"/>
      <c r="G166" s="106"/>
      <c r="H166" s="105"/>
      <c r="I166" s="93"/>
      <c r="J166" s="173">
        <f>IF(H166="",0,VLOOKUP(H166,tab!$A$47:$C$85,3,FALSE))*G166</f>
        <v>0</v>
      </c>
      <c r="K166" s="129">
        <f>IF(E166="",,tab!$C$2-F166)</f>
        <v>0</v>
      </c>
      <c r="L166" s="129">
        <f>IF(E166="",,E166+tab!$B$15)</f>
        <v>0</v>
      </c>
      <c r="M166" s="93"/>
      <c r="N166" s="129">
        <f t="shared" si="10"/>
        <v>0</v>
      </c>
      <c r="O166" s="130">
        <f>IF(E166="",,IF($K166&gt;=25,0,(VLOOKUP($K166,tab!$B$8:$C$13,2))))</f>
        <v>0</v>
      </c>
      <c r="P166" s="131">
        <f>IF(E166="",,IF($K166&gt;=25,0,(VLOOKUP($K166,tab!$B$8:$E$13,4))))</f>
        <v>0</v>
      </c>
      <c r="Q166" s="132">
        <f>IF((E166+tab!$C$4)&lt;N166,0,IF(E166="",,(K166/25*(J166*1.08*50%)*O166)*P166))</f>
        <v>0</v>
      </c>
      <c r="R166" s="93"/>
      <c r="S166" s="129">
        <f t="shared" si="11"/>
        <v>0</v>
      </c>
      <c r="T166" s="130">
        <f>IF(E166="",,IF($K166&gt;=40,0,(VLOOKUP($K166,tab!$B$8:$D$13,3))))</f>
        <v>0</v>
      </c>
      <c r="U166" s="131">
        <f>IF(E166="",,IF($K166&gt;=40,0,(VLOOKUP($K166,tab!$B$8:$F$13,5))))</f>
        <v>0</v>
      </c>
      <c r="V166" s="132">
        <f>IF((E166+tab!$C$4)&lt;S166,0,(IF(E166="",,(K166/40*J166*1.08*T166)*U166)))</f>
        <v>0</v>
      </c>
      <c r="W166" s="94"/>
      <c r="X166" s="127">
        <f t="shared" si="9"/>
        <v>0</v>
      </c>
      <c r="Y166" s="86"/>
      <c r="Z166" s="65"/>
    </row>
    <row r="167" spans="2:26" ht="12.75" x14ac:dyDescent="0.2">
      <c r="B167" s="64"/>
      <c r="C167" s="86"/>
      <c r="D167" s="104"/>
      <c r="E167" s="105"/>
      <c r="F167" s="105"/>
      <c r="G167" s="106"/>
      <c r="H167" s="105"/>
      <c r="I167" s="93"/>
      <c r="J167" s="173">
        <f>IF(H167="",0,VLOOKUP(H167,tab!$A$47:$C$85,3,FALSE))*G167</f>
        <v>0</v>
      </c>
      <c r="K167" s="129">
        <f>IF(E167="",,tab!$C$2-F167)</f>
        <v>0</v>
      </c>
      <c r="L167" s="129">
        <f>IF(E167="",,E167+tab!$B$15)</f>
        <v>0</v>
      </c>
      <c r="M167" s="93"/>
      <c r="N167" s="129">
        <f t="shared" si="10"/>
        <v>0</v>
      </c>
      <c r="O167" s="130">
        <f>IF(E167="",,IF($K167&gt;=25,0,(VLOOKUP($K167,tab!$B$8:$C$13,2))))</f>
        <v>0</v>
      </c>
      <c r="P167" s="131">
        <f>IF(E167="",,IF($K167&gt;=25,0,(VLOOKUP($K167,tab!$B$8:$E$13,4))))</f>
        <v>0</v>
      </c>
      <c r="Q167" s="132">
        <f>IF((E167+tab!$C$4)&lt;N167,0,IF(E167="",,(K167/25*(J167*1.08*50%)*O167)*P167))</f>
        <v>0</v>
      </c>
      <c r="R167" s="93"/>
      <c r="S167" s="129">
        <f t="shared" si="11"/>
        <v>0</v>
      </c>
      <c r="T167" s="130">
        <f>IF(E167="",,IF($K167&gt;=40,0,(VLOOKUP($K167,tab!$B$8:$D$13,3))))</f>
        <v>0</v>
      </c>
      <c r="U167" s="131">
        <f>IF(E167="",,IF($K167&gt;=40,0,(VLOOKUP($K167,tab!$B$8:$F$13,5))))</f>
        <v>0</v>
      </c>
      <c r="V167" s="132">
        <f>IF((E167+tab!$C$4)&lt;S167,0,(IF(E167="",,(K167/40*J167*1.08*T167)*U167)))</f>
        <v>0</v>
      </c>
      <c r="W167" s="94"/>
      <c r="X167" s="127">
        <f t="shared" si="9"/>
        <v>0</v>
      </c>
      <c r="Y167" s="86"/>
      <c r="Z167" s="65"/>
    </row>
    <row r="168" spans="2:26" ht="12.75" x14ac:dyDescent="0.2">
      <c r="B168" s="64"/>
      <c r="C168" s="86"/>
      <c r="D168" s="104"/>
      <c r="E168" s="105"/>
      <c r="F168" s="105"/>
      <c r="G168" s="106"/>
      <c r="H168" s="105"/>
      <c r="I168" s="93"/>
      <c r="J168" s="173">
        <f>IF(H168="",0,VLOOKUP(H168,tab!$A$47:$C$85,3,FALSE))*G168</f>
        <v>0</v>
      </c>
      <c r="K168" s="129">
        <f>IF(E168="",,tab!$C$2-F168)</f>
        <v>0</v>
      </c>
      <c r="L168" s="129">
        <f>IF(E168="",,E168+tab!$B$15)</f>
        <v>0</v>
      </c>
      <c r="M168" s="93"/>
      <c r="N168" s="129">
        <f t="shared" si="10"/>
        <v>0</v>
      </c>
      <c r="O168" s="130">
        <f>IF(E168="",,IF($K168&gt;=25,0,(VLOOKUP($K168,tab!$B$8:$C$13,2))))</f>
        <v>0</v>
      </c>
      <c r="P168" s="131">
        <f>IF(E168="",,IF($K168&gt;=25,0,(VLOOKUP($K168,tab!$B$8:$E$13,4))))</f>
        <v>0</v>
      </c>
      <c r="Q168" s="132">
        <f>IF((E168+tab!$C$4)&lt;N168,0,IF(E168="",,(K168/25*(J168*1.08*50%)*O168)*P168))</f>
        <v>0</v>
      </c>
      <c r="R168" s="93"/>
      <c r="S168" s="129">
        <f t="shared" si="11"/>
        <v>0</v>
      </c>
      <c r="T168" s="130">
        <f>IF(E168="",,IF($K168&gt;=40,0,(VLOOKUP($K168,tab!$B$8:$D$13,3))))</f>
        <v>0</v>
      </c>
      <c r="U168" s="131">
        <f>IF(E168="",,IF($K168&gt;=40,0,(VLOOKUP($K168,tab!$B$8:$F$13,5))))</f>
        <v>0</v>
      </c>
      <c r="V168" s="132">
        <f>IF((E168+tab!$C$4)&lt;S168,0,(IF(E168="",,(K168/40*J168*1.08*T168)*U168)))</f>
        <v>0</v>
      </c>
      <c r="W168" s="94"/>
      <c r="X168" s="127">
        <f t="shared" si="9"/>
        <v>0</v>
      </c>
      <c r="Y168" s="86"/>
      <c r="Z168" s="65"/>
    </row>
    <row r="169" spans="2:26" ht="12.75" x14ac:dyDescent="0.2">
      <c r="B169" s="64"/>
      <c r="C169" s="86"/>
      <c r="D169" s="104"/>
      <c r="E169" s="105"/>
      <c r="F169" s="105"/>
      <c r="G169" s="106"/>
      <c r="H169" s="105"/>
      <c r="I169" s="93"/>
      <c r="J169" s="173">
        <f>IF(H169="",0,VLOOKUP(H169,tab!$A$47:$C$85,3,FALSE))*G169</f>
        <v>0</v>
      </c>
      <c r="K169" s="129">
        <f>IF(E169="",,tab!$C$2-F169)</f>
        <v>0</v>
      </c>
      <c r="L169" s="129">
        <f>IF(E169="",,E169+tab!$B$15)</f>
        <v>0</v>
      </c>
      <c r="M169" s="93"/>
      <c r="N169" s="129">
        <f t="shared" si="10"/>
        <v>0</v>
      </c>
      <c r="O169" s="130">
        <f>IF(E169="",,IF($K169&gt;=25,0,(VLOOKUP($K169,tab!$B$8:$C$13,2))))</f>
        <v>0</v>
      </c>
      <c r="P169" s="131">
        <f>IF(E169="",,IF($K169&gt;=25,0,(VLOOKUP($K169,tab!$B$8:$E$13,4))))</f>
        <v>0</v>
      </c>
      <c r="Q169" s="132">
        <f>IF((E169+tab!$C$4)&lt;N169,0,IF(E169="",,(K169/25*(J169*1.08*50%)*O169)*P169))</f>
        <v>0</v>
      </c>
      <c r="R169" s="93"/>
      <c r="S169" s="129">
        <f t="shared" si="11"/>
        <v>0</v>
      </c>
      <c r="T169" s="130">
        <f>IF(E169="",,IF($K169&gt;=40,0,(VLOOKUP($K169,tab!$B$8:$D$13,3))))</f>
        <v>0</v>
      </c>
      <c r="U169" s="131">
        <f>IF(E169="",,IF($K169&gt;=40,0,(VLOOKUP($K169,tab!$B$8:$F$13,5))))</f>
        <v>0</v>
      </c>
      <c r="V169" s="132">
        <f>IF((E169+tab!$C$4)&lt;S169,0,(IF(E169="",,(K169/40*J169*1.08*T169)*U169)))</f>
        <v>0</v>
      </c>
      <c r="W169" s="94"/>
      <c r="X169" s="127">
        <f t="shared" si="9"/>
        <v>0</v>
      </c>
      <c r="Y169" s="86"/>
      <c r="Z169" s="65"/>
    </row>
    <row r="170" spans="2:26" ht="12.75" x14ac:dyDescent="0.2">
      <c r="B170" s="64"/>
      <c r="C170" s="86"/>
      <c r="D170" s="104"/>
      <c r="E170" s="105"/>
      <c r="F170" s="105"/>
      <c r="G170" s="106"/>
      <c r="H170" s="105"/>
      <c r="I170" s="93"/>
      <c r="J170" s="173">
        <f>IF(H170="",0,VLOOKUP(H170,tab!$A$47:$C$85,3,FALSE))*G170</f>
        <v>0</v>
      </c>
      <c r="K170" s="129">
        <f>IF(E170="",,tab!$C$2-F170)</f>
        <v>0</v>
      </c>
      <c r="L170" s="129">
        <f>IF(E170="",,E170+tab!$B$15)</f>
        <v>0</v>
      </c>
      <c r="M170" s="93"/>
      <c r="N170" s="129">
        <f t="shared" si="10"/>
        <v>0</v>
      </c>
      <c r="O170" s="130">
        <f>IF(E170="",,IF($K170&gt;=25,0,(VLOOKUP($K170,tab!$B$8:$C$13,2))))</f>
        <v>0</v>
      </c>
      <c r="P170" s="131">
        <f>IF(E170="",,IF($K170&gt;=25,0,(VLOOKUP($K170,tab!$B$8:$E$13,4))))</f>
        <v>0</v>
      </c>
      <c r="Q170" s="132">
        <f>IF((E170+tab!$C$4)&lt;N170,0,IF(E170="",,(K170/25*(J170*1.08*50%)*O170)*P170))</f>
        <v>0</v>
      </c>
      <c r="R170" s="93"/>
      <c r="S170" s="129">
        <f t="shared" si="11"/>
        <v>0</v>
      </c>
      <c r="T170" s="130">
        <f>IF(E170="",,IF($K170&gt;=40,0,(VLOOKUP($K170,tab!$B$8:$D$13,3))))</f>
        <v>0</v>
      </c>
      <c r="U170" s="131">
        <f>IF(E170="",,IF($K170&gt;=40,0,(VLOOKUP($K170,tab!$B$8:$F$13,5))))</f>
        <v>0</v>
      </c>
      <c r="V170" s="132">
        <f>IF((E170+tab!$C$4)&lt;S170,0,(IF(E170="",,(K170/40*J170*1.08*T170)*U170)))</f>
        <v>0</v>
      </c>
      <c r="W170" s="94"/>
      <c r="X170" s="127">
        <f t="shared" si="9"/>
        <v>0</v>
      </c>
      <c r="Y170" s="86"/>
      <c r="Z170" s="65"/>
    </row>
    <row r="171" spans="2:26" ht="12.75" x14ac:dyDescent="0.2">
      <c r="B171" s="64"/>
      <c r="C171" s="86"/>
      <c r="D171" s="104"/>
      <c r="E171" s="105"/>
      <c r="F171" s="105"/>
      <c r="G171" s="106"/>
      <c r="H171" s="105"/>
      <c r="I171" s="93"/>
      <c r="J171" s="173">
        <f>IF(H171="",0,VLOOKUP(H171,tab!$A$47:$C$85,3,FALSE))*G171</f>
        <v>0</v>
      </c>
      <c r="K171" s="129">
        <f>IF(E171="",,tab!$C$2-F171)</f>
        <v>0</v>
      </c>
      <c r="L171" s="129">
        <f>IF(E171="",,E171+tab!$B$15)</f>
        <v>0</v>
      </c>
      <c r="M171" s="93"/>
      <c r="N171" s="129">
        <f t="shared" si="10"/>
        <v>0</v>
      </c>
      <c r="O171" s="130">
        <f>IF(E171="",,IF($K171&gt;=25,0,(VLOOKUP($K171,tab!$B$8:$C$13,2))))</f>
        <v>0</v>
      </c>
      <c r="P171" s="131">
        <f>IF(E171="",,IF($K171&gt;=25,0,(VLOOKUP($K171,tab!$B$8:$E$13,4))))</f>
        <v>0</v>
      </c>
      <c r="Q171" s="132">
        <f>IF((E171+tab!$C$4)&lt;N171,0,IF(E171="",,(K171/25*(J171*1.08*50%)*O171)*P171))</f>
        <v>0</v>
      </c>
      <c r="R171" s="93"/>
      <c r="S171" s="129">
        <f t="shared" si="11"/>
        <v>0</v>
      </c>
      <c r="T171" s="130">
        <f>IF(E171="",,IF($K171&gt;=40,0,(VLOOKUP($K171,tab!$B$8:$D$13,3))))</f>
        <v>0</v>
      </c>
      <c r="U171" s="131">
        <f>IF(E171="",,IF($K171&gt;=40,0,(VLOOKUP($K171,tab!$B$8:$F$13,5))))</f>
        <v>0</v>
      </c>
      <c r="V171" s="132">
        <f>IF((E171+tab!$C$4)&lt;S171,0,(IF(E171="",,(K171/40*J171*1.08*T171)*U171)))</f>
        <v>0</v>
      </c>
      <c r="W171" s="94"/>
      <c r="X171" s="127">
        <f t="shared" si="9"/>
        <v>0</v>
      </c>
      <c r="Y171" s="86"/>
      <c r="Z171" s="65"/>
    </row>
    <row r="172" spans="2:26" ht="12.75" x14ac:dyDescent="0.2">
      <c r="B172" s="64"/>
      <c r="C172" s="86"/>
      <c r="D172" s="104"/>
      <c r="E172" s="105"/>
      <c r="F172" s="105"/>
      <c r="G172" s="106"/>
      <c r="H172" s="105"/>
      <c r="I172" s="93"/>
      <c r="J172" s="173">
        <f>IF(H172="",0,VLOOKUP(H172,tab!$A$47:$C$85,3,FALSE))*G172</f>
        <v>0</v>
      </c>
      <c r="K172" s="129">
        <f>IF(E172="",,tab!$C$2-F172)</f>
        <v>0</v>
      </c>
      <c r="L172" s="129">
        <f>IF(E172="",,E172+tab!$B$15)</f>
        <v>0</v>
      </c>
      <c r="M172" s="93"/>
      <c r="N172" s="129">
        <f t="shared" si="10"/>
        <v>0</v>
      </c>
      <c r="O172" s="130">
        <f>IF(E172="",,IF($K172&gt;=25,0,(VLOOKUP($K172,tab!$B$8:$C$13,2))))</f>
        <v>0</v>
      </c>
      <c r="P172" s="131">
        <f>IF(E172="",,IF($K172&gt;=25,0,(VLOOKUP($K172,tab!$B$8:$E$13,4))))</f>
        <v>0</v>
      </c>
      <c r="Q172" s="132">
        <f>IF((E172+tab!$C$4)&lt;N172,0,IF(E172="",,(K172/25*(J172*1.08*50%)*O172)*P172))</f>
        <v>0</v>
      </c>
      <c r="R172" s="93"/>
      <c r="S172" s="129">
        <f t="shared" si="11"/>
        <v>0</v>
      </c>
      <c r="T172" s="130">
        <f>IF(E172="",,IF($K172&gt;=40,0,(VLOOKUP($K172,tab!$B$8:$D$13,3))))</f>
        <v>0</v>
      </c>
      <c r="U172" s="131">
        <f>IF(E172="",,IF($K172&gt;=40,0,(VLOOKUP($K172,tab!$B$8:$F$13,5))))</f>
        <v>0</v>
      </c>
      <c r="V172" s="132">
        <f>IF((E172+tab!$C$4)&lt;S172,0,(IF(E172="",,(K172/40*J172*1.08*T172)*U172)))</f>
        <v>0</v>
      </c>
      <c r="W172" s="94"/>
      <c r="X172" s="127">
        <f t="shared" si="9"/>
        <v>0</v>
      </c>
      <c r="Y172" s="86"/>
      <c r="Z172" s="65"/>
    </row>
    <row r="173" spans="2:26" ht="12.75" x14ac:dyDescent="0.2">
      <c r="B173" s="64"/>
      <c r="C173" s="86"/>
      <c r="D173" s="104"/>
      <c r="E173" s="105"/>
      <c r="F173" s="105"/>
      <c r="G173" s="106"/>
      <c r="H173" s="105"/>
      <c r="I173" s="93"/>
      <c r="J173" s="173">
        <f>IF(H173="",0,VLOOKUP(H173,tab!$A$47:$C$85,3,FALSE))*G173</f>
        <v>0</v>
      </c>
      <c r="K173" s="129">
        <f>IF(E173="",,tab!$C$2-F173)</f>
        <v>0</v>
      </c>
      <c r="L173" s="129">
        <f>IF(E173="",,E173+tab!$B$15)</f>
        <v>0</v>
      </c>
      <c r="M173" s="93"/>
      <c r="N173" s="129">
        <f t="shared" si="10"/>
        <v>0</v>
      </c>
      <c r="O173" s="130">
        <f>IF(E173="",,IF($K173&gt;=25,0,(VLOOKUP($K173,tab!$B$8:$C$13,2))))</f>
        <v>0</v>
      </c>
      <c r="P173" s="131">
        <f>IF(E173="",,IF($K173&gt;=25,0,(VLOOKUP($K173,tab!$B$8:$E$13,4))))</f>
        <v>0</v>
      </c>
      <c r="Q173" s="132">
        <f>IF((E173+tab!$C$4)&lt;N173,0,IF(E173="",,(K173/25*(J173*1.08*50%)*O173)*P173))</f>
        <v>0</v>
      </c>
      <c r="R173" s="93"/>
      <c r="S173" s="129">
        <f t="shared" si="11"/>
        <v>0</v>
      </c>
      <c r="T173" s="130">
        <f>IF(E173="",,IF($K173&gt;=40,0,(VLOOKUP($K173,tab!$B$8:$D$13,3))))</f>
        <v>0</v>
      </c>
      <c r="U173" s="131">
        <f>IF(E173="",,IF($K173&gt;=40,0,(VLOOKUP($K173,tab!$B$8:$F$13,5))))</f>
        <v>0</v>
      </c>
      <c r="V173" s="132">
        <f>IF((E173+tab!$C$4)&lt;S173,0,(IF(E173="",,(K173/40*J173*1.08*T173)*U173)))</f>
        <v>0</v>
      </c>
      <c r="W173" s="94"/>
      <c r="X173" s="127">
        <f t="shared" si="9"/>
        <v>0</v>
      </c>
      <c r="Y173" s="86"/>
      <c r="Z173" s="65"/>
    </row>
    <row r="174" spans="2:26" ht="12.75" x14ac:dyDescent="0.2">
      <c r="B174" s="64"/>
      <c r="C174" s="86"/>
      <c r="D174" s="104"/>
      <c r="E174" s="105"/>
      <c r="F174" s="105"/>
      <c r="G174" s="106"/>
      <c r="H174" s="105"/>
      <c r="I174" s="93"/>
      <c r="J174" s="173">
        <f>IF(H174="",0,VLOOKUP(H174,tab!$A$47:$C$85,3,FALSE))*G174</f>
        <v>0</v>
      </c>
      <c r="K174" s="129">
        <f>IF(E174="",,tab!$C$2-F174)</f>
        <v>0</v>
      </c>
      <c r="L174" s="129">
        <f>IF(E174="",,E174+tab!$B$15)</f>
        <v>0</v>
      </c>
      <c r="M174" s="93"/>
      <c r="N174" s="129">
        <f t="shared" si="10"/>
        <v>0</v>
      </c>
      <c r="O174" s="130">
        <f>IF(E174="",,IF($K174&gt;=25,0,(VLOOKUP($K174,tab!$B$8:$C$13,2))))</f>
        <v>0</v>
      </c>
      <c r="P174" s="131">
        <f>IF(E174="",,IF($K174&gt;=25,0,(VLOOKUP($K174,tab!$B$8:$E$13,4))))</f>
        <v>0</v>
      </c>
      <c r="Q174" s="132">
        <f>IF((E174+tab!$C$4)&lt;N174,0,IF(E174="",,(K174/25*(J174*1.08*50%)*O174)*P174))</f>
        <v>0</v>
      </c>
      <c r="R174" s="93"/>
      <c r="S174" s="129">
        <f t="shared" si="11"/>
        <v>0</v>
      </c>
      <c r="T174" s="130">
        <f>IF(E174="",,IF($K174&gt;=40,0,(VLOOKUP($K174,tab!$B$8:$D$13,3))))</f>
        <v>0</v>
      </c>
      <c r="U174" s="131">
        <f>IF(E174="",,IF($K174&gt;=40,0,(VLOOKUP($K174,tab!$B$8:$F$13,5))))</f>
        <v>0</v>
      </c>
      <c r="V174" s="132">
        <f>IF((E174+tab!$C$4)&lt;S174,0,(IF(E174="",,(K174/40*J174*1.08*T174)*U174)))</f>
        <v>0</v>
      </c>
      <c r="W174" s="94"/>
      <c r="X174" s="127">
        <f t="shared" si="9"/>
        <v>0</v>
      </c>
      <c r="Y174" s="86"/>
      <c r="Z174" s="65"/>
    </row>
    <row r="175" spans="2:26" ht="12.75" x14ac:dyDescent="0.2">
      <c r="B175" s="64"/>
      <c r="C175" s="86"/>
      <c r="D175" s="104"/>
      <c r="E175" s="105"/>
      <c r="F175" s="105"/>
      <c r="G175" s="106"/>
      <c r="H175" s="105"/>
      <c r="I175" s="93"/>
      <c r="J175" s="173">
        <f>IF(H175="",0,VLOOKUP(H175,tab!$A$47:$C$85,3,FALSE))*G175</f>
        <v>0</v>
      </c>
      <c r="K175" s="129">
        <f>IF(E175="",,tab!$C$2-F175)</f>
        <v>0</v>
      </c>
      <c r="L175" s="129">
        <f>IF(E175="",,E175+tab!$B$15)</f>
        <v>0</v>
      </c>
      <c r="M175" s="93"/>
      <c r="N175" s="129">
        <f t="shared" si="10"/>
        <v>0</v>
      </c>
      <c r="O175" s="130">
        <f>IF(E175="",,IF($K175&gt;=25,0,(VLOOKUP($K175,tab!$B$8:$C$13,2))))</f>
        <v>0</v>
      </c>
      <c r="P175" s="131">
        <f>IF(E175="",,IF($K175&gt;=25,0,(VLOOKUP($K175,tab!$B$8:$E$13,4))))</f>
        <v>0</v>
      </c>
      <c r="Q175" s="132">
        <f>IF((E175+tab!$C$4)&lt;N175,0,IF(E175="",,(K175/25*(J175*1.08*50%)*O175)*P175))</f>
        <v>0</v>
      </c>
      <c r="R175" s="93"/>
      <c r="S175" s="129">
        <f t="shared" si="11"/>
        <v>0</v>
      </c>
      <c r="T175" s="130">
        <f>IF(E175="",,IF($K175&gt;=40,0,(VLOOKUP($K175,tab!$B$8:$D$13,3))))</f>
        <v>0</v>
      </c>
      <c r="U175" s="131">
        <f>IF(E175="",,IF($K175&gt;=40,0,(VLOOKUP($K175,tab!$B$8:$F$13,5))))</f>
        <v>0</v>
      </c>
      <c r="V175" s="132">
        <f>IF((E175+tab!$C$4)&lt;S175,0,(IF(E175="",,(K175/40*J175*1.08*T175)*U175)))</f>
        <v>0</v>
      </c>
      <c r="W175" s="94"/>
      <c r="X175" s="127">
        <f t="shared" si="9"/>
        <v>0</v>
      </c>
      <c r="Y175" s="86"/>
      <c r="Z175" s="65"/>
    </row>
    <row r="176" spans="2:26" ht="12.75" x14ac:dyDescent="0.2">
      <c r="B176" s="64"/>
      <c r="C176" s="86"/>
      <c r="D176" s="104"/>
      <c r="E176" s="105"/>
      <c r="F176" s="105"/>
      <c r="G176" s="106"/>
      <c r="H176" s="105"/>
      <c r="I176" s="93"/>
      <c r="J176" s="173">
        <f>IF(H176="",0,VLOOKUP(H176,tab!$A$47:$C$85,3,FALSE))*G176</f>
        <v>0</v>
      </c>
      <c r="K176" s="129">
        <f>IF(E176="",,tab!$C$2-F176)</f>
        <v>0</v>
      </c>
      <c r="L176" s="129">
        <f>IF(E176="",,E176+tab!$B$15)</f>
        <v>0</v>
      </c>
      <c r="M176" s="93"/>
      <c r="N176" s="129">
        <f t="shared" si="10"/>
        <v>0</v>
      </c>
      <c r="O176" s="130">
        <f>IF(E176="",,IF($K176&gt;=25,0,(VLOOKUP($K176,tab!$B$8:$C$13,2))))</f>
        <v>0</v>
      </c>
      <c r="P176" s="131">
        <f>IF(E176="",,IF($K176&gt;=25,0,(VLOOKUP($K176,tab!$B$8:$E$13,4))))</f>
        <v>0</v>
      </c>
      <c r="Q176" s="132">
        <f>IF((E176+tab!$C$4)&lt;N176,0,IF(E176="",,(K176/25*(J176*1.08*50%)*O176)*P176))</f>
        <v>0</v>
      </c>
      <c r="R176" s="93"/>
      <c r="S176" s="129">
        <f t="shared" si="11"/>
        <v>0</v>
      </c>
      <c r="T176" s="130">
        <f>IF(E176="",,IF($K176&gt;=40,0,(VLOOKUP($K176,tab!$B$8:$D$13,3))))</f>
        <v>0</v>
      </c>
      <c r="U176" s="131">
        <f>IF(E176="",,IF($K176&gt;=40,0,(VLOOKUP($K176,tab!$B$8:$F$13,5))))</f>
        <v>0</v>
      </c>
      <c r="V176" s="132">
        <f>IF((E176+tab!$C$4)&lt;S176,0,(IF(E176="",,(K176/40*J176*1.08*T176)*U176)))</f>
        <v>0</v>
      </c>
      <c r="W176" s="94"/>
      <c r="X176" s="127">
        <f t="shared" si="9"/>
        <v>0</v>
      </c>
      <c r="Y176" s="86"/>
      <c r="Z176" s="65"/>
    </row>
    <row r="177" spans="2:26" ht="12.75" x14ac:dyDescent="0.2">
      <c r="B177" s="64"/>
      <c r="C177" s="86"/>
      <c r="D177" s="104"/>
      <c r="E177" s="105"/>
      <c r="F177" s="105"/>
      <c r="G177" s="106"/>
      <c r="H177" s="105"/>
      <c r="I177" s="93"/>
      <c r="J177" s="173">
        <f>IF(H177="",0,VLOOKUP(H177,tab!$A$47:$C$85,3,FALSE))*G177</f>
        <v>0</v>
      </c>
      <c r="K177" s="129">
        <f>IF(E177="",,tab!$C$2-F177)</f>
        <v>0</v>
      </c>
      <c r="L177" s="129">
        <f>IF(E177="",,E177+tab!$B$15)</f>
        <v>0</v>
      </c>
      <c r="M177" s="93"/>
      <c r="N177" s="129">
        <f t="shared" si="10"/>
        <v>0</v>
      </c>
      <c r="O177" s="130">
        <f>IF(E177="",,IF($K177&gt;=25,0,(VLOOKUP($K177,tab!$B$8:$C$13,2))))</f>
        <v>0</v>
      </c>
      <c r="P177" s="131">
        <f>IF(E177="",,IF($K177&gt;=25,0,(VLOOKUP($K177,tab!$B$8:$E$13,4))))</f>
        <v>0</v>
      </c>
      <c r="Q177" s="132">
        <f>IF((E177+tab!$C$4)&lt;N177,0,IF(E177="",,(K177/25*(J177*1.08*50%)*O177)*P177))</f>
        <v>0</v>
      </c>
      <c r="R177" s="93"/>
      <c r="S177" s="129">
        <f t="shared" si="11"/>
        <v>0</v>
      </c>
      <c r="T177" s="130">
        <f>IF(E177="",,IF($K177&gt;=40,0,(VLOOKUP($K177,tab!$B$8:$D$13,3))))</f>
        <v>0</v>
      </c>
      <c r="U177" s="131">
        <f>IF(E177="",,IF($K177&gt;=40,0,(VLOOKUP($K177,tab!$B$8:$F$13,5))))</f>
        <v>0</v>
      </c>
      <c r="V177" s="132">
        <f>IF((E177+tab!$C$4)&lt;S177,0,(IF(E177="",,(K177/40*J177*1.08*T177)*U177)))</f>
        <v>0</v>
      </c>
      <c r="W177" s="94"/>
      <c r="X177" s="127">
        <f t="shared" si="9"/>
        <v>0</v>
      </c>
      <c r="Y177" s="86"/>
      <c r="Z177" s="65"/>
    </row>
    <row r="178" spans="2:26" ht="12.75" x14ac:dyDescent="0.2">
      <c r="B178" s="64"/>
      <c r="C178" s="86"/>
      <c r="D178" s="104"/>
      <c r="E178" s="105"/>
      <c r="F178" s="105"/>
      <c r="G178" s="106"/>
      <c r="H178" s="105"/>
      <c r="I178" s="93"/>
      <c r="J178" s="173">
        <f>IF(H178="",0,VLOOKUP(H178,tab!$A$47:$C$85,3,FALSE))*G178</f>
        <v>0</v>
      </c>
      <c r="K178" s="129">
        <f>IF(E178="",,tab!$C$2-F178)</f>
        <v>0</v>
      </c>
      <c r="L178" s="129">
        <f>IF(E178="",,E178+tab!$B$15)</f>
        <v>0</v>
      </c>
      <c r="M178" s="93"/>
      <c r="N178" s="129">
        <f t="shared" si="10"/>
        <v>0</v>
      </c>
      <c r="O178" s="130">
        <f>IF(E178="",,IF($K178&gt;=25,0,(VLOOKUP($K178,tab!$B$8:$C$13,2))))</f>
        <v>0</v>
      </c>
      <c r="P178" s="131">
        <f>IF(E178="",,IF($K178&gt;=25,0,(VLOOKUP($K178,tab!$B$8:$E$13,4))))</f>
        <v>0</v>
      </c>
      <c r="Q178" s="132">
        <f>IF((E178+tab!$C$4)&lt;N178,0,IF(E178="",,(K178/25*(J178*1.08*50%)*O178)*P178))</f>
        <v>0</v>
      </c>
      <c r="R178" s="93"/>
      <c r="S178" s="129">
        <f t="shared" si="11"/>
        <v>0</v>
      </c>
      <c r="T178" s="130">
        <f>IF(E178="",,IF($K178&gt;=40,0,(VLOOKUP($K178,tab!$B$8:$D$13,3))))</f>
        <v>0</v>
      </c>
      <c r="U178" s="131">
        <f>IF(E178="",,IF($K178&gt;=40,0,(VLOOKUP($K178,tab!$B$8:$F$13,5))))</f>
        <v>0</v>
      </c>
      <c r="V178" s="132">
        <f>IF((E178+tab!$C$4)&lt;S178,0,(IF(E178="",,(K178/40*J178*1.08*T178)*U178)))</f>
        <v>0</v>
      </c>
      <c r="W178" s="94"/>
      <c r="X178" s="127">
        <f t="shared" si="9"/>
        <v>0</v>
      </c>
      <c r="Y178" s="86"/>
      <c r="Z178" s="65"/>
    </row>
    <row r="179" spans="2:26" ht="12.75" x14ac:dyDescent="0.2">
      <c r="B179" s="64"/>
      <c r="C179" s="86"/>
      <c r="D179" s="104"/>
      <c r="E179" s="105"/>
      <c r="F179" s="105"/>
      <c r="G179" s="106"/>
      <c r="H179" s="105"/>
      <c r="I179" s="93"/>
      <c r="J179" s="173">
        <f>IF(H179="",0,VLOOKUP(H179,tab!$A$47:$C$85,3,FALSE))*G179</f>
        <v>0</v>
      </c>
      <c r="K179" s="129">
        <f>IF(E179="",,tab!$C$2-F179)</f>
        <v>0</v>
      </c>
      <c r="L179" s="129">
        <f>IF(E179="",,E179+tab!$B$15)</f>
        <v>0</v>
      </c>
      <c r="M179" s="93"/>
      <c r="N179" s="129">
        <f t="shared" si="10"/>
        <v>0</v>
      </c>
      <c r="O179" s="130">
        <f>IF(E179="",,IF($K179&gt;=25,0,(VLOOKUP($K179,tab!$B$8:$C$13,2))))</f>
        <v>0</v>
      </c>
      <c r="P179" s="131">
        <f>IF(E179="",,IF($K179&gt;=25,0,(VLOOKUP($K179,tab!$B$8:$E$13,4))))</f>
        <v>0</v>
      </c>
      <c r="Q179" s="132">
        <f>IF((E179+tab!$C$4)&lt;N179,0,IF(E179="",,(K179/25*(J179*1.08*50%)*O179)*P179))</f>
        <v>0</v>
      </c>
      <c r="R179" s="93"/>
      <c r="S179" s="129">
        <f t="shared" si="11"/>
        <v>0</v>
      </c>
      <c r="T179" s="130">
        <f>IF(E179="",,IF($K179&gt;=40,0,(VLOOKUP($K179,tab!$B$8:$D$13,3))))</f>
        <v>0</v>
      </c>
      <c r="U179" s="131">
        <f>IF(E179="",,IF($K179&gt;=40,0,(VLOOKUP($K179,tab!$B$8:$F$13,5))))</f>
        <v>0</v>
      </c>
      <c r="V179" s="132">
        <f>IF((E179+tab!$C$4)&lt;S179,0,(IF(E179="",,(K179/40*J179*1.08*T179)*U179)))</f>
        <v>0</v>
      </c>
      <c r="W179" s="94"/>
      <c r="X179" s="127">
        <f t="shared" si="9"/>
        <v>0</v>
      </c>
      <c r="Y179" s="86"/>
      <c r="Z179" s="65"/>
    </row>
    <row r="180" spans="2:26" ht="12.75" x14ac:dyDescent="0.2">
      <c r="B180" s="64"/>
      <c r="C180" s="86"/>
      <c r="D180" s="104"/>
      <c r="E180" s="105"/>
      <c r="F180" s="105"/>
      <c r="G180" s="106"/>
      <c r="H180" s="105"/>
      <c r="I180" s="93"/>
      <c r="J180" s="173">
        <f>IF(H180="",0,VLOOKUP(H180,tab!$A$47:$C$85,3,FALSE))*G180</f>
        <v>0</v>
      </c>
      <c r="K180" s="129">
        <f>IF(E180="",,tab!$C$2-F180)</f>
        <v>0</v>
      </c>
      <c r="L180" s="129">
        <f>IF(E180="",,E180+tab!$B$15)</f>
        <v>0</v>
      </c>
      <c r="M180" s="93"/>
      <c r="N180" s="129">
        <f t="shared" si="10"/>
        <v>0</v>
      </c>
      <c r="O180" s="130">
        <f>IF(E180="",,IF($K180&gt;=25,0,(VLOOKUP($K180,tab!$B$8:$C$13,2))))</f>
        <v>0</v>
      </c>
      <c r="P180" s="131">
        <f>IF(E180="",,IF($K180&gt;=25,0,(VLOOKUP($K180,tab!$B$8:$E$13,4))))</f>
        <v>0</v>
      </c>
      <c r="Q180" s="132">
        <f>IF((E180+tab!$C$4)&lt;N180,0,IF(E180="",,(K180/25*(J180*1.08*50%)*O180)*P180))</f>
        <v>0</v>
      </c>
      <c r="R180" s="93"/>
      <c r="S180" s="129">
        <f t="shared" si="11"/>
        <v>0</v>
      </c>
      <c r="T180" s="130">
        <f>IF(E180="",,IF($K180&gt;=40,0,(VLOOKUP($K180,tab!$B$8:$D$13,3))))</f>
        <v>0</v>
      </c>
      <c r="U180" s="131">
        <f>IF(E180="",,IF($K180&gt;=40,0,(VLOOKUP($K180,tab!$B$8:$F$13,5))))</f>
        <v>0</v>
      </c>
      <c r="V180" s="132">
        <f>IF((E180+tab!$C$4)&lt;S180,0,(IF(E180="",,(K180/40*J180*1.08*T180)*U180)))</f>
        <v>0</v>
      </c>
      <c r="W180" s="94"/>
      <c r="X180" s="127">
        <f t="shared" si="9"/>
        <v>0</v>
      </c>
      <c r="Y180" s="86"/>
      <c r="Z180" s="65"/>
    </row>
    <row r="181" spans="2:26" ht="12.75" x14ac:dyDescent="0.2">
      <c r="B181" s="64"/>
      <c r="C181" s="86"/>
      <c r="D181" s="104"/>
      <c r="E181" s="105"/>
      <c r="F181" s="105"/>
      <c r="G181" s="106"/>
      <c r="H181" s="105"/>
      <c r="I181" s="93"/>
      <c r="J181" s="173">
        <f>IF(H181="",0,VLOOKUP(H181,tab!$A$47:$C$85,3,FALSE))*G181</f>
        <v>0</v>
      </c>
      <c r="K181" s="129">
        <f>IF(E181="",,tab!$C$2-F181)</f>
        <v>0</v>
      </c>
      <c r="L181" s="129">
        <f>IF(E181="",,E181+tab!$B$15)</f>
        <v>0</v>
      </c>
      <c r="M181" s="93"/>
      <c r="N181" s="129">
        <f t="shared" si="10"/>
        <v>0</v>
      </c>
      <c r="O181" s="130">
        <f>IF(E181="",,IF($K181&gt;=25,0,(VLOOKUP($K181,tab!$B$8:$C$13,2))))</f>
        <v>0</v>
      </c>
      <c r="P181" s="131">
        <f>IF(E181="",,IF($K181&gt;=25,0,(VLOOKUP($K181,tab!$B$8:$E$13,4))))</f>
        <v>0</v>
      </c>
      <c r="Q181" s="132">
        <f>IF((E181+tab!$C$4)&lt;N181,0,IF(E181="",,(K181/25*(J181*1.08*50%)*O181)*P181))</f>
        <v>0</v>
      </c>
      <c r="R181" s="93"/>
      <c r="S181" s="129">
        <f t="shared" si="11"/>
        <v>0</v>
      </c>
      <c r="T181" s="130">
        <f>IF(E181="",,IF($K181&gt;=40,0,(VLOOKUP($K181,tab!$B$8:$D$13,3))))</f>
        <v>0</v>
      </c>
      <c r="U181" s="131">
        <f>IF(E181="",,IF($K181&gt;=40,0,(VLOOKUP($K181,tab!$B$8:$F$13,5))))</f>
        <v>0</v>
      </c>
      <c r="V181" s="132">
        <f>IF((E181+tab!$C$4)&lt;S181,0,(IF(E181="",,(K181/40*J181*1.08*T181)*U181)))</f>
        <v>0</v>
      </c>
      <c r="W181" s="94"/>
      <c r="X181" s="127">
        <f t="shared" si="9"/>
        <v>0</v>
      </c>
      <c r="Y181" s="86"/>
      <c r="Z181" s="65"/>
    </row>
    <row r="182" spans="2:26" ht="12.75" x14ac:dyDescent="0.2">
      <c r="B182" s="64"/>
      <c r="C182" s="86"/>
      <c r="D182" s="104"/>
      <c r="E182" s="105"/>
      <c r="F182" s="105"/>
      <c r="G182" s="106"/>
      <c r="H182" s="105"/>
      <c r="I182" s="93"/>
      <c r="J182" s="173">
        <f>IF(H182="",0,VLOOKUP(H182,tab!$A$47:$C$85,3,FALSE))*G182</f>
        <v>0</v>
      </c>
      <c r="K182" s="129">
        <f>IF(E182="",,tab!$C$2-F182)</f>
        <v>0</v>
      </c>
      <c r="L182" s="129">
        <f>IF(E182="",,E182+tab!$B$15)</f>
        <v>0</v>
      </c>
      <c r="M182" s="93"/>
      <c r="N182" s="129">
        <f t="shared" si="10"/>
        <v>0</v>
      </c>
      <c r="O182" s="130">
        <f>IF(E182="",,IF($K182&gt;=25,0,(VLOOKUP($K182,tab!$B$8:$C$13,2))))</f>
        <v>0</v>
      </c>
      <c r="P182" s="131">
        <f>IF(E182="",,IF($K182&gt;=25,0,(VLOOKUP($K182,tab!$B$8:$E$13,4))))</f>
        <v>0</v>
      </c>
      <c r="Q182" s="132">
        <f>IF((E182+tab!$C$4)&lt;N182,0,IF(E182="",,(K182/25*(J182*1.08*50%)*O182)*P182))</f>
        <v>0</v>
      </c>
      <c r="R182" s="93"/>
      <c r="S182" s="129">
        <f t="shared" si="11"/>
        <v>0</v>
      </c>
      <c r="T182" s="130">
        <f>IF(E182="",,IF($K182&gt;=40,0,(VLOOKUP($K182,tab!$B$8:$D$13,3))))</f>
        <v>0</v>
      </c>
      <c r="U182" s="131">
        <f>IF(E182="",,IF($K182&gt;=40,0,(VLOOKUP($K182,tab!$B$8:$F$13,5))))</f>
        <v>0</v>
      </c>
      <c r="V182" s="132">
        <f>IF((E182+tab!$C$4)&lt;S182,0,(IF(E182="",,(K182/40*J182*1.08*T182)*U182)))</f>
        <v>0</v>
      </c>
      <c r="W182" s="94"/>
      <c r="X182" s="127">
        <f t="shared" si="9"/>
        <v>0</v>
      </c>
      <c r="Y182" s="86"/>
      <c r="Z182" s="65"/>
    </row>
    <row r="183" spans="2:26" ht="12.75" x14ac:dyDescent="0.2">
      <c r="B183" s="64"/>
      <c r="C183" s="86"/>
      <c r="D183" s="104"/>
      <c r="E183" s="105"/>
      <c r="F183" s="105"/>
      <c r="G183" s="106"/>
      <c r="H183" s="105"/>
      <c r="I183" s="93"/>
      <c r="J183" s="173">
        <f>IF(H183="",0,VLOOKUP(H183,tab!$A$47:$C$85,3,FALSE))*G183</f>
        <v>0</v>
      </c>
      <c r="K183" s="129">
        <f>IF(E183="",,tab!$C$2-F183)</f>
        <v>0</v>
      </c>
      <c r="L183" s="129">
        <f>IF(E183="",,E183+tab!$B$15)</f>
        <v>0</v>
      </c>
      <c r="M183" s="93"/>
      <c r="N183" s="129">
        <f t="shared" si="10"/>
        <v>0</v>
      </c>
      <c r="O183" s="130">
        <f>IF(E183="",,IF($K183&gt;=25,0,(VLOOKUP($K183,tab!$B$8:$C$13,2))))</f>
        <v>0</v>
      </c>
      <c r="P183" s="131">
        <f>IF(E183="",,IF($K183&gt;=25,0,(VLOOKUP($K183,tab!$B$8:$E$13,4))))</f>
        <v>0</v>
      </c>
      <c r="Q183" s="132">
        <f>IF((E183+tab!$C$4)&lt;N183,0,IF(E183="",,(K183/25*(J183*1.08*50%)*O183)*P183))</f>
        <v>0</v>
      </c>
      <c r="R183" s="93"/>
      <c r="S183" s="129">
        <f t="shared" si="11"/>
        <v>0</v>
      </c>
      <c r="T183" s="130">
        <f>IF(E183="",,IF($K183&gt;=40,0,(VLOOKUP($K183,tab!$B$8:$D$13,3))))</f>
        <v>0</v>
      </c>
      <c r="U183" s="131">
        <f>IF(E183="",,IF($K183&gt;=40,0,(VLOOKUP($K183,tab!$B$8:$F$13,5))))</f>
        <v>0</v>
      </c>
      <c r="V183" s="132">
        <f>IF((E183+tab!$C$4)&lt;S183,0,(IF(E183="",,(K183/40*J183*1.08*T183)*U183)))</f>
        <v>0</v>
      </c>
      <c r="W183" s="94"/>
      <c r="X183" s="127">
        <f t="shared" si="9"/>
        <v>0</v>
      </c>
      <c r="Y183" s="86"/>
      <c r="Z183" s="65"/>
    </row>
    <row r="184" spans="2:26" ht="12.75" x14ac:dyDescent="0.2">
      <c r="B184" s="64"/>
      <c r="C184" s="86"/>
      <c r="D184" s="104"/>
      <c r="E184" s="105"/>
      <c r="F184" s="105"/>
      <c r="G184" s="106"/>
      <c r="H184" s="105"/>
      <c r="I184" s="93"/>
      <c r="J184" s="173">
        <f>IF(H184="",0,VLOOKUP(H184,tab!$A$47:$C$85,3,FALSE))*G184</f>
        <v>0</v>
      </c>
      <c r="K184" s="129">
        <f>IF(E184="",,tab!$C$2-F184)</f>
        <v>0</v>
      </c>
      <c r="L184" s="129">
        <f>IF(E184="",,E184+tab!$B$15)</f>
        <v>0</v>
      </c>
      <c r="M184" s="93"/>
      <c r="N184" s="129">
        <f t="shared" si="10"/>
        <v>0</v>
      </c>
      <c r="O184" s="130">
        <f>IF(E184="",,IF($K184&gt;=25,0,(VLOOKUP($K184,tab!$B$8:$C$13,2))))</f>
        <v>0</v>
      </c>
      <c r="P184" s="131">
        <f>IF(E184="",,IF($K184&gt;=25,0,(VLOOKUP($K184,tab!$B$8:$E$13,4))))</f>
        <v>0</v>
      </c>
      <c r="Q184" s="132">
        <f>IF((E184+tab!$C$4)&lt;N184,0,IF(E184="",,(K184/25*(J184*1.08*50%)*O184)*P184))</f>
        <v>0</v>
      </c>
      <c r="R184" s="93"/>
      <c r="S184" s="129">
        <f t="shared" si="11"/>
        <v>0</v>
      </c>
      <c r="T184" s="130">
        <f>IF(E184="",,IF($K184&gt;=40,0,(VLOOKUP($K184,tab!$B$8:$D$13,3))))</f>
        <v>0</v>
      </c>
      <c r="U184" s="131">
        <f>IF(E184="",,IF($K184&gt;=40,0,(VLOOKUP($K184,tab!$B$8:$F$13,5))))</f>
        <v>0</v>
      </c>
      <c r="V184" s="132">
        <f>IF((E184+tab!$C$4)&lt;S184,0,(IF(E184="",,(K184/40*J184*1.08*T184)*U184)))</f>
        <v>0</v>
      </c>
      <c r="W184" s="94"/>
      <c r="X184" s="127">
        <f t="shared" si="9"/>
        <v>0</v>
      </c>
      <c r="Y184" s="86"/>
      <c r="Z184" s="65"/>
    </row>
    <row r="185" spans="2:26" ht="12.75" x14ac:dyDescent="0.2">
      <c r="B185" s="64"/>
      <c r="C185" s="86"/>
      <c r="D185" s="104"/>
      <c r="E185" s="105"/>
      <c r="F185" s="105"/>
      <c r="G185" s="106"/>
      <c r="H185" s="105"/>
      <c r="I185" s="93"/>
      <c r="J185" s="173">
        <f>IF(H185="",0,VLOOKUP(H185,tab!$A$47:$C$85,3,FALSE))*G185</f>
        <v>0</v>
      </c>
      <c r="K185" s="129">
        <f>IF(E185="",,tab!$C$2-F185)</f>
        <v>0</v>
      </c>
      <c r="L185" s="129">
        <f>IF(E185="",,E185+tab!$B$15)</f>
        <v>0</v>
      </c>
      <c r="M185" s="93"/>
      <c r="N185" s="129">
        <f t="shared" si="10"/>
        <v>0</v>
      </c>
      <c r="O185" s="130">
        <f>IF(E185="",,IF($K185&gt;=25,0,(VLOOKUP($K185,tab!$B$8:$C$13,2))))</f>
        <v>0</v>
      </c>
      <c r="P185" s="131">
        <f>IF(E185="",,IF($K185&gt;=25,0,(VLOOKUP($K185,tab!$B$8:$E$13,4))))</f>
        <v>0</v>
      </c>
      <c r="Q185" s="132">
        <f>IF((E185+tab!$C$4)&lt;N185,0,IF(E185="",,(K185/25*(J185*1.08*50%)*O185)*P185))</f>
        <v>0</v>
      </c>
      <c r="R185" s="93"/>
      <c r="S185" s="129">
        <f t="shared" si="11"/>
        <v>0</v>
      </c>
      <c r="T185" s="130">
        <f>IF(E185="",,IF($K185&gt;=40,0,(VLOOKUP($K185,tab!$B$8:$D$13,3))))</f>
        <v>0</v>
      </c>
      <c r="U185" s="131">
        <f>IF(E185="",,IF($K185&gt;=40,0,(VLOOKUP($K185,tab!$B$8:$F$13,5))))</f>
        <v>0</v>
      </c>
      <c r="V185" s="132">
        <f>IF((E185+tab!$C$4)&lt;S185,0,(IF(E185="",,(K185/40*J185*1.08*T185)*U185)))</f>
        <v>0</v>
      </c>
      <c r="W185" s="94"/>
      <c r="X185" s="127">
        <f t="shared" si="9"/>
        <v>0</v>
      </c>
      <c r="Y185" s="86"/>
      <c r="Z185" s="65"/>
    </row>
    <row r="186" spans="2:26" ht="12.75" x14ac:dyDescent="0.2">
      <c r="B186" s="64"/>
      <c r="C186" s="86"/>
      <c r="D186" s="104"/>
      <c r="E186" s="105"/>
      <c r="F186" s="105"/>
      <c r="G186" s="106"/>
      <c r="H186" s="105"/>
      <c r="I186" s="93"/>
      <c r="J186" s="173">
        <f>IF(H186="",0,VLOOKUP(H186,tab!$A$47:$C$85,3,FALSE))*G186</f>
        <v>0</v>
      </c>
      <c r="K186" s="129">
        <f>IF(E186="",,tab!$C$2-F186)</f>
        <v>0</v>
      </c>
      <c r="L186" s="129">
        <f>IF(E186="",,E186+tab!$B$15)</f>
        <v>0</v>
      </c>
      <c r="M186" s="93"/>
      <c r="N186" s="129">
        <f t="shared" si="10"/>
        <v>0</v>
      </c>
      <c r="O186" s="130">
        <f>IF(E186="",,IF($K186&gt;=25,0,(VLOOKUP($K186,tab!$B$8:$C$13,2))))</f>
        <v>0</v>
      </c>
      <c r="P186" s="131">
        <f>IF(E186="",,IF($K186&gt;=25,0,(VLOOKUP($K186,tab!$B$8:$E$13,4))))</f>
        <v>0</v>
      </c>
      <c r="Q186" s="132">
        <f>IF((E186+tab!$C$4)&lt;N186,0,IF(E186="",,(K186/25*(J186*1.08*50%)*O186)*P186))</f>
        <v>0</v>
      </c>
      <c r="R186" s="93"/>
      <c r="S186" s="129">
        <f t="shared" si="11"/>
        <v>0</v>
      </c>
      <c r="T186" s="130">
        <f>IF(E186="",,IF($K186&gt;=40,0,(VLOOKUP($K186,tab!$B$8:$D$13,3))))</f>
        <v>0</v>
      </c>
      <c r="U186" s="131">
        <f>IF(E186="",,IF($K186&gt;=40,0,(VLOOKUP($K186,tab!$B$8:$F$13,5))))</f>
        <v>0</v>
      </c>
      <c r="V186" s="132">
        <f>IF((E186+tab!$C$4)&lt;S186,0,(IF(E186="",,(K186/40*J186*1.08*T186)*U186)))</f>
        <v>0</v>
      </c>
      <c r="W186" s="94"/>
      <c r="X186" s="127">
        <f t="shared" si="9"/>
        <v>0</v>
      </c>
      <c r="Y186" s="86"/>
      <c r="Z186" s="65"/>
    </row>
    <row r="187" spans="2:26" ht="12.75" x14ac:dyDescent="0.2">
      <c r="B187" s="64"/>
      <c r="C187" s="86"/>
      <c r="D187" s="104"/>
      <c r="E187" s="105"/>
      <c r="F187" s="105"/>
      <c r="G187" s="106"/>
      <c r="H187" s="105"/>
      <c r="I187" s="93"/>
      <c r="J187" s="173">
        <f>IF(H187="",0,VLOOKUP(H187,tab!$A$47:$C$85,3,FALSE))*G187</f>
        <v>0</v>
      </c>
      <c r="K187" s="129">
        <f>IF(E187="",,tab!$C$2-F187)</f>
        <v>0</v>
      </c>
      <c r="L187" s="129">
        <f>IF(E187="",,E187+tab!$B$15)</f>
        <v>0</v>
      </c>
      <c r="M187" s="93"/>
      <c r="N187" s="129">
        <f t="shared" si="10"/>
        <v>0</v>
      </c>
      <c r="O187" s="130">
        <f>IF(E187="",,IF($K187&gt;=25,0,(VLOOKUP($K187,tab!$B$8:$C$13,2))))</f>
        <v>0</v>
      </c>
      <c r="P187" s="131">
        <f>IF(E187="",,IF($K187&gt;=25,0,(VLOOKUP($K187,tab!$B$8:$E$13,4))))</f>
        <v>0</v>
      </c>
      <c r="Q187" s="132">
        <f>IF((E187+tab!$C$4)&lt;N187,0,IF(E187="",,(K187/25*(J187*1.08*50%)*O187)*P187))</f>
        <v>0</v>
      </c>
      <c r="R187" s="93"/>
      <c r="S187" s="129">
        <f t="shared" si="11"/>
        <v>0</v>
      </c>
      <c r="T187" s="130">
        <f>IF(E187="",,IF($K187&gt;=40,0,(VLOOKUP($K187,tab!$B$8:$D$13,3))))</f>
        <v>0</v>
      </c>
      <c r="U187" s="131">
        <f>IF(E187="",,IF($K187&gt;=40,0,(VLOOKUP($K187,tab!$B$8:$F$13,5))))</f>
        <v>0</v>
      </c>
      <c r="V187" s="132">
        <f>IF((E187+tab!$C$4)&lt;S187,0,(IF(E187="",,(K187/40*J187*1.08*T187)*U187)))</f>
        <v>0</v>
      </c>
      <c r="W187" s="94"/>
      <c r="X187" s="127">
        <f t="shared" si="9"/>
        <v>0</v>
      </c>
      <c r="Y187" s="86"/>
      <c r="Z187" s="65"/>
    </row>
    <row r="188" spans="2:26" ht="12.75" x14ac:dyDescent="0.2">
      <c r="B188" s="64"/>
      <c r="C188" s="86"/>
      <c r="D188" s="104"/>
      <c r="E188" s="105"/>
      <c r="F188" s="105"/>
      <c r="G188" s="106"/>
      <c r="H188" s="105"/>
      <c r="I188" s="93"/>
      <c r="J188" s="173">
        <f>IF(H188="",0,VLOOKUP(H188,tab!$A$47:$C$85,3,FALSE))*G188</f>
        <v>0</v>
      </c>
      <c r="K188" s="129">
        <f>IF(E188="",,tab!$C$2-F188)</f>
        <v>0</v>
      </c>
      <c r="L188" s="129">
        <f>IF(E188="",,E188+tab!$B$15)</f>
        <v>0</v>
      </c>
      <c r="M188" s="93"/>
      <c r="N188" s="129">
        <f t="shared" si="10"/>
        <v>0</v>
      </c>
      <c r="O188" s="130">
        <f>IF(E188="",,IF($K188&gt;=25,0,(VLOOKUP($K188,tab!$B$8:$C$13,2))))</f>
        <v>0</v>
      </c>
      <c r="P188" s="131">
        <f>IF(E188="",,IF($K188&gt;=25,0,(VLOOKUP($K188,tab!$B$8:$E$13,4))))</f>
        <v>0</v>
      </c>
      <c r="Q188" s="132">
        <f>IF((E188+tab!$C$4)&lt;N188,0,IF(E188="",,(K188/25*(J188*1.08*50%)*O188)*P188))</f>
        <v>0</v>
      </c>
      <c r="R188" s="93"/>
      <c r="S188" s="129">
        <f t="shared" si="11"/>
        <v>0</v>
      </c>
      <c r="T188" s="130">
        <f>IF(E188="",,IF($K188&gt;=40,0,(VLOOKUP($K188,tab!$B$8:$D$13,3))))</f>
        <v>0</v>
      </c>
      <c r="U188" s="131">
        <f>IF(E188="",,IF($K188&gt;=40,0,(VLOOKUP($K188,tab!$B$8:$F$13,5))))</f>
        <v>0</v>
      </c>
      <c r="V188" s="132">
        <f>IF((E188+tab!$C$4)&lt;S188,0,(IF(E188="",,(K188/40*J188*1.08*T188)*U188)))</f>
        <v>0</v>
      </c>
      <c r="W188" s="94"/>
      <c r="X188" s="127">
        <f t="shared" si="9"/>
        <v>0</v>
      </c>
      <c r="Y188" s="86"/>
      <c r="Z188" s="65"/>
    </row>
    <row r="189" spans="2:26" ht="12.75" x14ac:dyDescent="0.2">
      <c r="B189" s="64"/>
      <c r="C189" s="86"/>
      <c r="D189" s="104"/>
      <c r="E189" s="105"/>
      <c r="F189" s="105"/>
      <c r="G189" s="106"/>
      <c r="H189" s="105"/>
      <c r="I189" s="93"/>
      <c r="J189" s="173">
        <f>IF(H189="",0,VLOOKUP(H189,tab!$A$47:$C$85,3,FALSE))*G189</f>
        <v>0</v>
      </c>
      <c r="K189" s="129">
        <f>IF(E189="",,tab!$C$2-F189)</f>
        <v>0</v>
      </c>
      <c r="L189" s="129">
        <f>IF(E189="",,E189+tab!$B$15)</f>
        <v>0</v>
      </c>
      <c r="M189" s="93"/>
      <c r="N189" s="129">
        <f t="shared" si="10"/>
        <v>0</v>
      </c>
      <c r="O189" s="130">
        <f>IF(E189="",,IF($K189&gt;=25,0,(VLOOKUP($K189,tab!$B$8:$C$13,2))))</f>
        <v>0</v>
      </c>
      <c r="P189" s="131">
        <f>IF(E189="",,IF($K189&gt;=25,0,(VLOOKUP($K189,tab!$B$8:$E$13,4))))</f>
        <v>0</v>
      </c>
      <c r="Q189" s="132">
        <f>IF((E189+tab!$C$4)&lt;N189,0,IF(E189="",,(K189/25*(J189*1.08*50%)*O189)*P189))</f>
        <v>0</v>
      </c>
      <c r="R189" s="93"/>
      <c r="S189" s="129">
        <f t="shared" si="11"/>
        <v>0</v>
      </c>
      <c r="T189" s="130">
        <f>IF(E189="",,IF($K189&gt;=40,0,(VLOOKUP($K189,tab!$B$8:$D$13,3))))</f>
        <v>0</v>
      </c>
      <c r="U189" s="131">
        <f>IF(E189="",,IF($K189&gt;=40,0,(VLOOKUP($K189,tab!$B$8:$F$13,5))))</f>
        <v>0</v>
      </c>
      <c r="V189" s="132">
        <f>IF((E189+tab!$C$4)&lt;S189,0,(IF(E189="",,(K189/40*J189*1.08*T189)*U189)))</f>
        <v>0</v>
      </c>
      <c r="W189" s="94"/>
      <c r="X189" s="127">
        <f t="shared" si="9"/>
        <v>0</v>
      </c>
      <c r="Y189" s="86"/>
      <c r="Z189" s="65"/>
    </row>
    <row r="190" spans="2:26" ht="12.75" x14ac:dyDescent="0.2">
      <c r="B190" s="64"/>
      <c r="C190" s="86"/>
      <c r="D190" s="104"/>
      <c r="E190" s="105"/>
      <c r="F190" s="105"/>
      <c r="G190" s="106"/>
      <c r="H190" s="105"/>
      <c r="I190" s="93"/>
      <c r="J190" s="173">
        <f>IF(H190="",0,VLOOKUP(H190,tab!$A$47:$C$85,3,FALSE))*G190</f>
        <v>0</v>
      </c>
      <c r="K190" s="129">
        <f>IF(E190="",,tab!$C$2-F190)</f>
        <v>0</v>
      </c>
      <c r="L190" s="129">
        <f>IF(E190="",,E190+tab!$B$15)</f>
        <v>0</v>
      </c>
      <c r="M190" s="93"/>
      <c r="N190" s="129">
        <f t="shared" si="10"/>
        <v>0</v>
      </c>
      <c r="O190" s="130">
        <f>IF(E190="",,IF($K190&gt;=25,0,(VLOOKUP($K190,tab!$B$8:$C$13,2))))</f>
        <v>0</v>
      </c>
      <c r="P190" s="131">
        <f>IF(E190="",,IF($K190&gt;=25,0,(VLOOKUP($K190,tab!$B$8:$E$13,4))))</f>
        <v>0</v>
      </c>
      <c r="Q190" s="132">
        <f>IF((E190+tab!$C$4)&lt;N190,0,IF(E190="",,(K190/25*(J190*1.08*50%)*O190)*P190))</f>
        <v>0</v>
      </c>
      <c r="R190" s="93"/>
      <c r="S190" s="129">
        <f t="shared" si="11"/>
        <v>0</v>
      </c>
      <c r="T190" s="130">
        <f>IF(E190="",,IF($K190&gt;=40,0,(VLOOKUP($K190,tab!$B$8:$D$13,3))))</f>
        <v>0</v>
      </c>
      <c r="U190" s="131">
        <f>IF(E190="",,IF($K190&gt;=40,0,(VLOOKUP($K190,tab!$B$8:$F$13,5))))</f>
        <v>0</v>
      </c>
      <c r="V190" s="132">
        <f>IF((E190+tab!$C$4)&lt;S190,0,(IF(E190="",,(K190/40*J190*1.08*T190)*U190)))</f>
        <v>0</v>
      </c>
      <c r="W190" s="94"/>
      <c r="X190" s="127">
        <f t="shared" si="9"/>
        <v>0</v>
      </c>
      <c r="Y190" s="86"/>
      <c r="Z190" s="65"/>
    </row>
    <row r="191" spans="2:26" ht="12.75" x14ac:dyDescent="0.2">
      <c r="B191" s="64"/>
      <c r="C191" s="86"/>
      <c r="D191" s="104"/>
      <c r="E191" s="105"/>
      <c r="F191" s="105"/>
      <c r="G191" s="106"/>
      <c r="H191" s="105"/>
      <c r="I191" s="93"/>
      <c r="J191" s="173">
        <f>IF(H191="",0,VLOOKUP(H191,tab!$A$47:$C$85,3,FALSE))*G191</f>
        <v>0</v>
      </c>
      <c r="K191" s="129">
        <f>IF(E191="",,tab!$C$2-F191)</f>
        <v>0</v>
      </c>
      <c r="L191" s="129">
        <f>IF(E191="",,E191+tab!$B$15)</f>
        <v>0</v>
      </c>
      <c r="M191" s="93"/>
      <c r="N191" s="129">
        <f t="shared" si="10"/>
        <v>0</v>
      </c>
      <c r="O191" s="130">
        <f>IF(E191="",,IF($K191&gt;=25,0,(VLOOKUP($K191,tab!$B$8:$C$13,2))))</f>
        <v>0</v>
      </c>
      <c r="P191" s="131">
        <f>IF(E191="",,IF($K191&gt;=25,0,(VLOOKUP($K191,tab!$B$8:$E$13,4))))</f>
        <v>0</v>
      </c>
      <c r="Q191" s="132">
        <f>IF((E191+tab!$C$4)&lt;N191,0,IF(E191="",,(K191/25*(J191*1.08*50%)*O191)*P191))</f>
        <v>0</v>
      </c>
      <c r="R191" s="93"/>
      <c r="S191" s="129">
        <f t="shared" si="11"/>
        <v>0</v>
      </c>
      <c r="T191" s="130">
        <f>IF(E191="",,IF($K191&gt;=40,0,(VLOOKUP($K191,tab!$B$8:$D$13,3))))</f>
        <v>0</v>
      </c>
      <c r="U191" s="131">
        <f>IF(E191="",,IF($K191&gt;=40,0,(VLOOKUP($K191,tab!$B$8:$F$13,5))))</f>
        <v>0</v>
      </c>
      <c r="V191" s="132">
        <f>IF((E191+tab!$C$4)&lt;S191,0,(IF(E191="",,(K191/40*J191*1.08*T191)*U191)))</f>
        <v>0</v>
      </c>
      <c r="W191" s="94"/>
      <c r="X191" s="127">
        <f t="shared" si="9"/>
        <v>0</v>
      </c>
      <c r="Y191" s="86"/>
      <c r="Z191" s="65"/>
    </row>
    <row r="192" spans="2:26" ht="12.75" x14ac:dyDescent="0.2">
      <c r="B192" s="64"/>
      <c r="C192" s="86"/>
      <c r="D192" s="104"/>
      <c r="E192" s="105"/>
      <c r="F192" s="105"/>
      <c r="G192" s="106"/>
      <c r="H192" s="105"/>
      <c r="I192" s="93"/>
      <c r="J192" s="173">
        <f>IF(H192="",0,VLOOKUP(H192,tab!$A$47:$C$85,3,FALSE))*G192</f>
        <v>0</v>
      </c>
      <c r="K192" s="129">
        <f>IF(E192="",,tab!$C$2-F192)</f>
        <v>0</v>
      </c>
      <c r="L192" s="129">
        <f>IF(E192="",,E192+tab!$B$15)</f>
        <v>0</v>
      </c>
      <c r="M192" s="93"/>
      <c r="N192" s="129">
        <f t="shared" si="10"/>
        <v>0</v>
      </c>
      <c r="O192" s="130">
        <f>IF(E192="",,IF($K192&gt;=25,0,(VLOOKUP($K192,tab!$B$8:$C$13,2))))</f>
        <v>0</v>
      </c>
      <c r="P192" s="131">
        <f>IF(E192="",,IF($K192&gt;=25,0,(VLOOKUP($K192,tab!$B$8:$E$13,4))))</f>
        <v>0</v>
      </c>
      <c r="Q192" s="132">
        <f>IF((E192+tab!$C$4)&lt;N192,0,IF(E192="",,(K192/25*(J192*1.08*50%)*O192)*P192))</f>
        <v>0</v>
      </c>
      <c r="R192" s="93"/>
      <c r="S192" s="129">
        <f t="shared" si="11"/>
        <v>0</v>
      </c>
      <c r="T192" s="130">
        <f>IF(E192="",,IF($K192&gt;=40,0,(VLOOKUP($K192,tab!$B$8:$D$13,3))))</f>
        <v>0</v>
      </c>
      <c r="U192" s="131">
        <f>IF(E192="",,IF($K192&gt;=40,0,(VLOOKUP($K192,tab!$B$8:$F$13,5))))</f>
        <v>0</v>
      </c>
      <c r="V192" s="132">
        <f>IF((E192+tab!$C$4)&lt;S192,0,(IF(E192="",,(K192/40*J192*1.08*T192)*U192)))</f>
        <v>0</v>
      </c>
      <c r="W192" s="94"/>
      <c r="X192" s="127">
        <f t="shared" si="9"/>
        <v>0</v>
      </c>
      <c r="Y192" s="86"/>
      <c r="Z192" s="65"/>
    </row>
    <row r="193" spans="2:26" ht="12.75" x14ac:dyDescent="0.2">
      <c r="B193" s="64"/>
      <c r="C193" s="86"/>
      <c r="D193" s="104"/>
      <c r="E193" s="105"/>
      <c r="F193" s="105"/>
      <c r="G193" s="106"/>
      <c r="H193" s="105"/>
      <c r="I193" s="93"/>
      <c r="J193" s="173">
        <f>IF(H193="",0,VLOOKUP(H193,tab!$A$47:$C$85,3,FALSE))*G193</f>
        <v>0</v>
      </c>
      <c r="K193" s="129">
        <f>IF(E193="",,tab!$C$2-F193)</f>
        <v>0</v>
      </c>
      <c r="L193" s="129">
        <f>IF(E193="",,E193+tab!$B$15)</f>
        <v>0</v>
      </c>
      <c r="M193" s="93"/>
      <c r="N193" s="129">
        <f t="shared" si="10"/>
        <v>0</v>
      </c>
      <c r="O193" s="130">
        <f>IF(E193="",,IF($K193&gt;=25,0,(VLOOKUP($K193,tab!$B$8:$C$13,2))))</f>
        <v>0</v>
      </c>
      <c r="P193" s="131">
        <f>IF(E193="",,IF($K193&gt;=25,0,(VLOOKUP($K193,tab!$B$8:$E$13,4))))</f>
        <v>0</v>
      </c>
      <c r="Q193" s="132">
        <f>IF((E193+tab!$C$4)&lt;N193,0,IF(E193="",,(K193/25*(J193*1.08*50%)*O193)*P193))</f>
        <v>0</v>
      </c>
      <c r="R193" s="93"/>
      <c r="S193" s="129">
        <f t="shared" si="11"/>
        <v>0</v>
      </c>
      <c r="T193" s="130">
        <f>IF(E193="",,IF($K193&gt;=40,0,(VLOOKUP($K193,tab!$B$8:$D$13,3))))</f>
        <v>0</v>
      </c>
      <c r="U193" s="131">
        <f>IF(E193="",,IF($K193&gt;=40,0,(VLOOKUP($K193,tab!$B$8:$F$13,5))))</f>
        <v>0</v>
      </c>
      <c r="V193" s="132">
        <f>IF((E193+tab!$C$4)&lt;S193,0,(IF(E193="",,(K193/40*J193*1.08*T193)*U193)))</f>
        <v>0</v>
      </c>
      <c r="W193" s="94"/>
      <c r="X193" s="127">
        <f t="shared" si="9"/>
        <v>0</v>
      </c>
      <c r="Y193" s="86"/>
      <c r="Z193" s="65"/>
    </row>
    <row r="194" spans="2:26" ht="12.75" x14ac:dyDescent="0.2">
      <c r="B194" s="64"/>
      <c r="C194" s="86"/>
      <c r="D194" s="104"/>
      <c r="E194" s="105"/>
      <c r="F194" s="105"/>
      <c r="G194" s="106"/>
      <c r="H194" s="105"/>
      <c r="I194" s="93"/>
      <c r="J194" s="173">
        <f>IF(H194="",0,VLOOKUP(H194,tab!$A$47:$C$85,3,FALSE))*G194</f>
        <v>0</v>
      </c>
      <c r="K194" s="129">
        <f>IF(E194="",,tab!$C$2-F194)</f>
        <v>0</v>
      </c>
      <c r="L194" s="129">
        <f>IF(E194="",,E194+tab!$B$15)</f>
        <v>0</v>
      </c>
      <c r="M194" s="93"/>
      <c r="N194" s="129">
        <f t="shared" si="10"/>
        <v>0</v>
      </c>
      <c r="O194" s="130">
        <f>IF(E194="",,IF($K194&gt;=25,0,(VLOOKUP($K194,tab!$B$8:$C$13,2))))</f>
        <v>0</v>
      </c>
      <c r="P194" s="131">
        <f>IF(E194="",,IF($K194&gt;=25,0,(VLOOKUP($K194,tab!$B$8:$E$13,4))))</f>
        <v>0</v>
      </c>
      <c r="Q194" s="132">
        <f>IF((E194+tab!$C$4)&lt;N194,0,IF(E194="",,(K194/25*(J194*1.08*50%)*O194)*P194))</f>
        <v>0</v>
      </c>
      <c r="R194" s="93"/>
      <c r="S194" s="129">
        <f t="shared" si="11"/>
        <v>0</v>
      </c>
      <c r="T194" s="130">
        <f>IF(E194="",,IF($K194&gt;=40,0,(VLOOKUP($K194,tab!$B$8:$D$13,3))))</f>
        <v>0</v>
      </c>
      <c r="U194" s="131">
        <f>IF(E194="",,IF($K194&gt;=40,0,(VLOOKUP($K194,tab!$B$8:$F$13,5))))</f>
        <v>0</v>
      </c>
      <c r="V194" s="132">
        <f>IF((E194+tab!$C$4)&lt;S194,0,(IF(E194="",,(K194/40*J194*1.08*T194)*U194)))</f>
        <v>0</v>
      </c>
      <c r="W194" s="94"/>
      <c r="X194" s="127">
        <f t="shared" si="9"/>
        <v>0</v>
      </c>
      <c r="Y194" s="86"/>
      <c r="Z194" s="65"/>
    </row>
    <row r="195" spans="2:26" ht="12.75" x14ac:dyDescent="0.2">
      <c r="B195" s="64"/>
      <c r="C195" s="86"/>
      <c r="D195" s="104"/>
      <c r="E195" s="105"/>
      <c r="F195" s="105"/>
      <c r="G195" s="106"/>
      <c r="H195" s="105"/>
      <c r="I195" s="93"/>
      <c r="J195" s="173">
        <f>IF(H195="",0,VLOOKUP(H195,tab!$A$47:$C$85,3,FALSE))*G195</f>
        <v>0</v>
      </c>
      <c r="K195" s="129">
        <f>IF(E195="",,tab!$C$2-F195)</f>
        <v>0</v>
      </c>
      <c r="L195" s="129">
        <f>IF(E195="",,E195+tab!$B$15)</f>
        <v>0</v>
      </c>
      <c r="M195" s="93"/>
      <c r="N195" s="129">
        <f t="shared" si="10"/>
        <v>0</v>
      </c>
      <c r="O195" s="130">
        <f>IF(E195="",,IF($K195&gt;=25,0,(VLOOKUP($K195,tab!$B$8:$C$13,2))))</f>
        <v>0</v>
      </c>
      <c r="P195" s="131">
        <f>IF(E195="",,IF($K195&gt;=25,0,(VLOOKUP($K195,tab!$B$8:$E$13,4))))</f>
        <v>0</v>
      </c>
      <c r="Q195" s="132">
        <f>IF((E195+tab!$C$4)&lt;N195,0,IF(E195="",,(K195/25*(J195*1.08*50%)*O195)*P195))</f>
        <v>0</v>
      </c>
      <c r="R195" s="93"/>
      <c r="S195" s="129">
        <f t="shared" si="11"/>
        <v>0</v>
      </c>
      <c r="T195" s="130">
        <f>IF(E195="",,IF($K195&gt;=40,0,(VLOOKUP($K195,tab!$B$8:$D$13,3))))</f>
        <v>0</v>
      </c>
      <c r="U195" s="131">
        <f>IF(E195="",,IF($K195&gt;=40,0,(VLOOKUP($K195,tab!$B$8:$F$13,5))))</f>
        <v>0</v>
      </c>
      <c r="V195" s="132">
        <f>IF((E195+tab!$C$4)&lt;S195,0,(IF(E195="",,(K195/40*J195*1.08*T195)*U195)))</f>
        <v>0</v>
      </c>
      <c r="W195" s="94"/>
      <c r="X195" s="127">
        <f t="shared" si="9"/>
        <v>0</v>
      </c>
      <c r="Y195" s="86"/>
      <c r="Z195" s="65"/>
    </row>
    <row r="196" spans="2:26" ht="12.75" x14ac:dyDescent="0.2">
      <c r="B196" s="64"/>
      <c r="C196" s="86"/>
      <c r="D196" s="104"/>
      <c r="E196" s="105"/>
      <c r="F196" s="105"/>
      <c r="G196" s="106"/>
      <c r="H196" s="105"/>
      <c r="I196" s="93"/>
      <c r="J196" s="173">
        <f>IF(H196="",0,VLOOKUP(H196,tab!$A$47:$C$85,3,FALSE))*G196</f>
        <v>0</v>
      </c>
      <c r="K196" s="129">
        <f>IF(E196="",,tab!$C$2-F196)</f>
        <v>0</v>
      </c>
      <c r="L196" s="129">
        <f>IF(E196="",,E196+tab!$B$15)</f>
        <v>0</v>
      </c>
      <c r="M196" s="93"/>
      <c r="N196" s="129">
        <f t="shared" si="10"/>
        <v>0</v>
      </c>
      <c r="O196" s="130">
        <f>IF(E196="",,IF($K196&gt;=25,0,(VLOOKUP($K196,tab!$B$8:$C$13,2))))</f>
        <v>0</v>
      </c>
      <c r="P196" s="131">
        <f>IF(E196="",,IF($K196&gt;=25,0,(VLOOKUP($K196,tab!$B$8:$E$13,4))))</f>
        <v>0</v>
      </c>
      <c r="Q196" s="132">
        <f>IF((E196+tab!$C$4)&lt;N196,0,IF(E196="",,(K196/25*(J196*1.08*50%)*O196)*P196))</f>
        <v>0</v>
      </c>
      <c r="R196" s="93"/>
      <c r="S196" s="129">
        <f t="shared" si="11"/>
        <v>0</v>
      </c>
      <c r="T196" s="130">
        <f>IF(E196="",,IF($K196&gt;=40,0,(VLOOKUP($K196,tab!$B$8:$D$13,3))))</f>
        <v>0</v>
      </c>
      <c r="U196" s="131">
        <f>IF(E196="",,IF($K196&gt;=40,0,(VLOOKUP($K196,tab!$B$8:$F$13,5))))</f>
        <v>0</v>
      </c>
      <c r="V196" s="132">
        <f>IF((E196+tab!$C$4)&lt;S196,0,(IF(E196="",,(K196/40*J196*1.08*T196)*U196)))</f>
        <v>0</v>
      </c>
      <c r="W196" s="94"/>
      <c r="X196" s="127">
        <f t="shared" si="9"/>
        <v>0</v>
      </c>
      <c r="Y196" s="86"/>
      <c r="Z196" s="65"/>
    </row>
    <row r="197" spans="2:26" ht="12.75" x14ac:dyDescent="0.2">
      <c r="B197" s="64"/>
      <c r="C197" s="86"/>
      <c r="D197" s="104"/>
      <c r="E197" s="105"/>
      <c r="F197" s="105"/>
      <c r="G197" s="106"/>
      <c r="H197" s="105"/>
      <c r="I197" s="93"/>
      <c r="J197" s="173">
        <f>IF(H197="",0,VLOOKUP(H197,tab!$A$47:$C$85,3,FALSE))*G197</f>
        <v>0</v>
      </c>
      <c r="K197" s="129">
        <f>IF(E197="",,tab!$C$2-F197)</f>
        <v>0</v>
      </c>
      <c r="L197" s="129">
        <f>IF(E197="",,E197+tab!$B$15)</f>
        <v>0</v>
      </c>
      <c r="M197" s="93"/>
      <c r="N197" s="129">
        <f t="shared" si="10"/>
        <v>0</v>
      </c>
      <c r="O197" s="130">
        <f>IF(E197="",,IF($K197&gt;=25,0,(VLOOKUP($K197,tab!$B$8:$C$13,2))))</f>
        <v>0</v>
      </c>
      <c r="P197" s="131">
        <f>IF(E197="",,IF($K197&gt;=25,0,(VLOOKUP($K197,tab!$B$8:$E$13,4))))</f>
        <v>0</v>
      </c>
      <c r="Q197" s="132">
        <f>IF((E197+tab!$C$4)&lt;N197,0,IF(E197="",,(K197/25*(J197*1.08*50%)*O197)*P197))</f>
        <v>0</v>
      </c>
      <c r="R197" s="93"/>
      <c r="S197" s="129">
        <f t="shared" si="11"/>
        <v>0</v>
      </c>
      <c r="T197" s="130">
        <f>IF(E197="",,IF($K197&gt;=40,0,(VLOOKUP($K197,tab!$B$8:$D$13,3))))</f>
        <v>0</v>
      </c>
      <c r="U197" s="131">
        <f>IF(E197="",,IF($K197&gt;=40,0,(VLOOKUP($K197,tab!$B$8:$F$13,5))))</f>
        <v>0</v>
      </c>
      <c r="V197" s="132">
        <f>IF((E197+tab!$C$4)&lt;S197,0,(IF(E197="",,(K197/40*J197*1.08*T197)*U197)))</f>
        <v>0</v>
      </c>
      <c r="W197" s="94"/>
      <c r="X197" s="127">
        <f t="shared" si="9"/>
        <v>0</v>
      </c>
      <c r="Y197" s="86"/>
      <c r="Z197" s="65"/>
    </row>
    <row r="198" spans="2:26" ht="12.75" x14ac:dyDescent="0.2">
      <c r="B198" s="64"/>
      <c r="C198" s="86"/>
      <c r="D198" s="104"/>
      <c r="E198" s="105"/>
      <c r="F198" s="105"/>
      <c r="G198" s="106"/>
      <c r="H198" s="105"/>
      <c r="I198" s="93"/>
      <c r="J198" s="173">
        <f>IF(H198="",0,VLOOKUP(H198,tab!$A$47:$C$85,3,FALSE))*G198</f>
        <v>0</v>
      </c>
      <c r="K198" s="129">
        <f>IF(E198="",,tab!$C$2-F198)</f>
        <v>0</v>
      </c>
      <c r="L198" s="129">
        <f>IF(E198="",,E198+tab!$B$15)</f>
        <v>0</v>
      </c>
      <c r="M198" s="93"/>
      <c r="N198" s="129">
        <f t="shared" si="10"/>
        <v>0</v>
      </c>
      <c r="O198" s="130">
        <f>IF(E198="",,IF($K198&gt;=25,0,(VLOOKUP($K198,tab!$B$8:$C$13,2))))</f>
        <v>0</v>
      </c>
      <c r="P198" s="131">
        <f>IF(E198="",,IF($K198&gt;=25,0,(VLOOKUP($K198,tab!$B$8:$E$13,4))))</f>
        <v>0</v>
      </c>
      <c r="Q198" s="132">
        <f>IF((E198+tab!$C$4)&lt;N198,0,IF(E198="",,(K198/25*(J198*1.08*50%)*O198)*P198))</f>
        <v>0</v>
      </c>
      <c r="R198" s="93"/>
      <c r="S198" s="129">
        <f t="shared" si="11"/>
        <v>0</v>
      </c>
      <c r="T198" s="130">
        <f>IF(E198="",,IF($K198&gt;=40,0,(VLOOKUP($K198,tab!$B$8:$D$13,3))))</f>
        <v>0</v>
      </c>
      <c r="U198" s="131">
        <f>IF(E198="",,IF($K198&gt;=40,0,(VLOOKUP($K198,tab!$B$8:$F$13,5))))</f>
        <v>0</v>
      </c>
      <c r="V198" s="132">
        <f>IF((E198+tab!$C$4)&lt;S198,0,(IF(E198="",,(K198/40*J198*1.08*T198)*U198)))</f>
        <v>0</v>
      </c>
      <c r="W198" s="94"/>
      <c r="X198" s="127">
        <f t="shared" si="9"/>
        <v>0</v>
      </c>
      <c r="Y198" s="86"/>
      <c r="Z198" s="65"/>
    </row>
    <row r="199" spans="2:26" ht="12.75" x14ac:dyDescent="0.2">
      <c r="B199" s="64"/>
      <c r="C199" s="86"/>
      <c r="D199" s="104"/>
      <c r="E199" s="105"/>
      <c r="F199" s="105"/>
      <c r="G199" s="106"/>
      <c r="H199" s="105"/>
      <c r="I199" s="93"/>
      <c r="J199" s="173">
        <f>IF(H199="",0,VLOOKUP(H199,tab!$A$47:$C$85,3,FALSE))*G199</f>
        <v>0</v>
      </c>
      <c r="K199" s="129">
        <f>IF(E199="",,tab!$C$2-F199)</f>
        <v>0</v>
      </c>
      <c r="L199" s="129">
        <f>IF(E199="",,E199+tab!$B$15)</f>
        <v>0</v>
      </c>
      <c r="M199" s="93"/>
      <c r="N199" s="129">
        <f t="shared" si="10"/>
        <v>0</v>
      </c>
      <c r="O199" s="130">
        <f>IF(E199="",,IF($K199&gt;=25,0,(VLOOKUP($K199,tab!$B$8:$C$13,2))))</f>
        <v>0</v>
      </c>
      <c r="P199" s="131">
        <f>IF(E199="",,IF($K199&gt;=25,0,(VLOOKUP($K199,tab!$B$8:$E$13,4))))</f>
        <v>0</v>
      </c>
      <c r="Q199" s="132">
        <f>IF((E199+tab!$C$4)&lt;N199,0,IF(E199="",,(K199/25*(J199*1.08*50%)*O199)*P199))</f>
        <v>0</v>
      </c>
      <c r="R199" s="93"/>
      <c r="S199" s="129">
        <f t="shared" si="11"/>
        <v>0</v>
      </c>
      <c r="T199" s="130">
        <f>IF(E199="",,IF($K199&gt;=40,0,(VLOOKUP($K199,tab!$B$8:$D$13,3))))</f>
        <v>0</v>
      </c>
      <c r="U199" s="131">
        <f>IF(E199="",,IF($K199&gt;=40,0,(VLOOKUP($K199,tab!$B$8:$F$13,5))))</f>
        <v>0</v>
      </c>
      <c r="V199" s="132">
        <f>IF((E199+tab!$C$4)&lt;S199,0,(IF(E199="",,(K199/40*J199*1.08*T199)*U199)))</f>
        <v>0</v>
      </c>
      <c r="W199" s="94"/>
      <c r="X199" s="127">
        <f t="shared" si="9"/>
        <v>0</v>
      </c>
      <c r="Y199" s="86"/>
      <c r="Z199" s="65"/>
    </row>
    <row r="200" spans="2:26" ht="12.75" x14ac:dyDescent="0.2">
      <c r="B200" s="64"/>
      <c r="C200" s="86"/>
      <c r="D200" s="104"/>
      <c r="E200" s="105"/>
      <c r="F200" s="105"/>
      <c r="G200" s="106"/>
      <c r="H200" s="105"/>
      <c r="I200" s="93"/>
      <c r="J200" s="173">
        <f>IF(H200="",0,VLOOKUP(H200,tab!$A$47:$C$85,3,FALSE))*G200</f>
        <v>0</v>
      </c>
      <c r="K200" s="129">
        <f>IF(E200="",,tab!$C$2-F200)</f>
        <v>0</v>
      </c>
      <c r="L200" s="129">
        <f>IF(E200="",,E200+tab!$B$15)</f>
        <v>0</v>
      </c>
      <c r="M200" s="93"/>
      <c r="N200" s="129">
        <f t="shared" si="10"/>
        <v>0</v>
      </c>
      <c r="O200" s="130">
        <f>IF(E200="",,IF($K200&gt;=25,0,(VLOOKUP($K200,tab!$B$8:$C$13,2))))</f>
        <v>0</v>
      </c>
      <c r="P200" s="131">
        <f>IF(E200="",,IF($K200&gt;=25,0,(VLOOKUP($K200,tab!$B$8:$E$13,4))))</f>
        <v>0</v>
      </c>
      <c r="Q200" s="132">
        <f>IF((E200+tab!$C$4)&lt;N200,0,IF(E200="",,(K200/25*(J200*1.08*50%)*O200)*P200))</f>
        <v>0</v>
      </c>
      <c r="R200" s="93"/>
      <c r="S200" s="129">
        <f t="shared" si="11"/>
        <v>0</v>
      </c>
      <c r="T200" s="130">
        <f>IF(E200="",,IF($K200&gt;=40,0,(VLOOKUP($K200,tab!$B$8:$D$13,3))))</f>
        <v>0</v>
      </c>
      <c r="U200" s="131">
        <f>IF(E200="",,IF($K200&gt;=40,0,(VLOOKUP($K200,tab!$B$8:$F$13,5))))</f>
        <v>0</v>
      </c>
      <c r="V200" s="132">
        <f>IF((E200+tab!$C$4)&lt;S200,0,(IF(E200="",,(K200/40*J200*1.08*T200)*U200)))</f>
        <v>0</v>
      </c>
      <c r="W200" s="94"/>
      <c r="X200" s="127">
        <f t="shared" si="9"/>
        <v>0</v>
      </c>
      <c r="Y200" s="86"/>
      <c r="Z200" s="65"/>
    </row>
    <row r="201" spans="2:26" ht="12.75" x14ac:dyDescent="0.2">
      <c r="B201" s="64"/>
      <c r="C201" s="86"/>
      <c r="D201" s="104"/>
      <c r="E201" s="105"/>
      <c r="F201" s="105"/>
      <c r="G201" s="106"/>
      <c r="H201" s="105"/>
      <c r="I201" s="93"/>
      <c r="J201" s="173">
        <f>IF(H201="",0,VLOOKUP(H201,tab!$A$47:$C$85,3,FALSE))*G201</f>
        <v>0</v>
      </c>
      <c r="K201" s="129">
        <f>IF(E201="",,tab!$C$2-F201)</f>
        <v>0</v>
      </c>
      <c r="L201" s="129">
        <f>IF(E201="",,E201+tab!$B$15)</f>
        <v>0</v>
      </c>
      <c r="M201" s="93"/>
      <c r="N201" s="129">
        <f t="shared" si="10"/>
        <v>0</v>
      </c>
      <c r="O201" s="130">
        <f>IF(E201="",,IF($K201&gt;=25,0,(VLOOKUP($K201,tab!$B$8:$C$13,2))))</f>
        <v>0</v>
      </c>
      <c r="P201" s="131">
        <f>IF(E201="",,IF($K201&gt;=25,0,(VLOOKUP($K201,tab!$B$8:$E$13,4))))</f>
        <v>0</v>
      </c>
      <c r="Q201" s="132">
        <f>IF((E201+tab!$C$4)&lt;N201,0,IF(E201="",,(K201/25*(J201*1.08*50%)*O201)*P201))</f>
        <v>0</v>
      </c>
      <c r="R201" s="93"/>
      <c r="S201" s="129">
        <f t="shared" si="11"/>
        <v>0</v>
      </c>
      <c r="T201" s="130">
        <f>IF(E201="",,IF($K201&gt;=40,0,(VLOOKUP($K201,tab!$B$8:$D$13,3))))</f>
        <v>0</v>
      </c>
      <c r="U201" s="131">
        <f>IF(E201="",,IF($K201&gt;=40,0,(VLOOKUP($K201,tab!$B$8:$F$13,5))))</f>
        <v>0</v>
      </c>
      <c r="V201" s="132">
        <f>IF((E201+tab!$C$4)&lt;S201,0,(IF(E201="",,(K201/40*J201*1.08*T201)*U201)))</f>
        <v>0</v>
      </c>
      <c r="W201" s="94"/>
      <c r="X201" s="127">
        <f t="shared" si="9"/>
        <v>0</v>
      </c>
      <c r="Y201" s="86"/>
      <c r="Z201" s="65"/>
    </row>
    <row r="202" spans="2:26" ht="12.75" x14ac:dyDescent="0.2">
      <c r="B202" s="64"/>
      <c r="C202" s="86"/>
      <c r="D202" s="104"/>
      <c r="E202" s="105"/>
      <c r="F202" s="105"/>
      <c r="G202" s="106"/>
      <c r="H202" s="105"/>
      <c r="I202" s="93"/>
      <c r="J202" s="173">
        <f>IF(H202="",0,VLOOKUP(H202,tab!$A$47:$C$85,3,FALSE))*G202</f>
        <v>0</v>
      </c>
      <c r="K202" s="129">
        <f>IF(E202="",,tab!$C$2-F202)</f>
        <v>0</v>
      </c>
      <c r="L202" s="129">
        <f>IF(E202="",,E202+tab!$B$15)</f>
        <v>0</v>
      </c>
      <c r="M202" s="93"/>
      <c r="N202" s="129">
        <f t="shared" si="10"/>
        <v>0</v>
      </c>
      <c r="O202" s="130">
        <f>IF(E202="",,IF($K202&gt;=25,0,(VLOOKUP($K202,tab!$B$8:$C$13,2))))</f>
        <v>0</v>
      </c>
      <c r="P202" s="131">
        <f>IF(E202="",,IF($K202&gt;=25,0,(VLOOKUP($K202,tab!$B$8:$E$13,4))))</f>
        <v>0</v>
      </c>
      <c r="Q202" s="132">
        <f>IF((E202+tab!$C$4)&lt;N202,0,IF(E202="",,(K202/25*(J202*1.08*50%)*O202)*P202))</f>
        <v>0</v>
      </c>
      <c r="R202" s="93"/>
      <c r="S202" s="129">
        <f t="shared" si="11"/>
        <v>0</v>
      </c>
      <c r="T202" s="130">
        <f>IF(E202="",,IF($K202&gt;=40,0,(VLOOKUP($K202,tab!$B$8:$D$13,3))))</f>
        <v>0</v>
      </c>
      <c r="U202" s="131">
        <f>IF(E202="",,IF($K202&gt;=40,0,(VLOOKUP($K202,tab!$B$8:$F$13,5))))</f>
        <v>0</v>
      </c>
      <c r="V202" s="132">
        <f>IF((E202+tab!$C$4)&lt;S202,0,(IF(E202="",,(K202/40*J202*1.08*T202)*U202)))</f>
        <v>0</v>
      </c>
      <c r="W202" s="94"/>
      <c r="X202" s="127">
        <f t="shared" si="9"/>
        <v>0</v>
      </c>
      <c r="Y202" s="86"/>
      <c r="Z202" s="65"/>
    </row>
    <row r="203" spans="2:26" ht="12.75" x14ac:dyDescent="0.2">
      <c r="B203" s="64"/>
      <c r="C203" s="86"/>
      <c r="D203" s="104"/>
      <c r="E203" s="105"/>
      <c r="F203" s="105"/>
      <c r="G203" s="106"/>
      <c r="H203" s="105"/>
      <c r="I203" s="93"/>
      <c r="J203" s="173">
        <f>IF(H203="",0,VLOOKUP(H203,tab!$A$47:$C$85,3,FALSE))*G203</f>
        <v>0</v>
      </c>
      <c r="K203" s="129">
        <f>IF(E203="",,tab!$C$2-F203)</f>
        <v>0</v>
      </c>
      <c r="L203" s="129">
        <f>IF(E203="",,E203+tab!$B$15)</f>
        <v>0</v>
      </c>
      <c r="M203" s="93"/>
      <c r="N203" s="129">
        <f t="shared" si="10"/>
        <v>0</v>
      </c>
      <c r="O203" s="130">
        <f>IF(E203="",,IF($K203&gt;=25,0,(VLOOKUP($K203,tab!$B$8:$C$13,2))))</f>
        <v>0</v>
      </c>
      <c r="P203" s="131">
        <f>IF(E203="",,IF($K203&gt;=25,0,(VLOOKUP($K203,tab!$B$8:$E$13,4))))</f>
        <v>0</v>
      </c>
      <c r="Q203" s="132">
        <f>IF((E203+tab!$C$4)&lt;N203,0,IF(E203="",,(K203/25*(J203*1.08*50%)*O203)*P203))</f>
        <v>0</v>
      </c>
      <c r="R203" s="93"/>
      <c r="S203" s="129">
        <f t="shared" si="11"/>
        <v>0</v>
      </c>
      <c r="T203" s="130">
        <f>IF(E203="",,IF($K203&gt;=40,0,(VLOOKUP($K203,tab!$B$8:$D$13,3))))</f>
        <v>0</v>
      </c>
      <c r="U203" s="131">
        <f>IF(E203="",,IF($K203&gt;=40,0,(VLOOKUP($K203,tab!$B$8:$F$13,5))))</f>
        <v>0</v>
      </c>
      <c r="V203" s="132">
        <f>IF((E203+tab!$C$4)&lt;S203,0,(IF(E203="",,(K203/40*J203*1.08*T203)*U203)))</f>
        <v>0</v>
      </c>
      <c r="W203" s="94"/>
      <c r="X203" s="127">
        <f t="shared" si="9"/>
        <v>0</v>
      </c>
      <c r="Y203" s="86"/>
      <c r="Z203" s="65"/>
    </row>
    <row r="204" spans="2:26" ht="12.75" x14ac:dyDescent="0.2">
      <c r="B204" s="64"/>
      <c r="C204" s="86"/>
      <c r="D204" s="104"/>
      <c r="E204" s="105"/>
      <c r="F204" s="105"/>
      <c r="G204" s="106"/>
      <c r="H204" s="105"/>
      <c r="I204" s="93"/>
      <c r="J204" s="173">
        <f>IF(H204="",0,VLOOKUP(H204,tab!$A$47:$C$85,3,FALSE))*G204</f>
        <v>0</v>
      </c>
      <c r="K204" s="129">
        <f>IF(E204="",,tab!$C$2-F204)</f>
        <v>0</v>
      </c>
      <c r="L204" s="129">
        <f>IF(E204="",,E204+tab!$B$15)</f>
        <v>0</v>
      </c>
      <c r="M204" s="93"/>
      <c r="N204" s="129">
        <f t="shared" si="10"/>
        <v>0</v>
      </c>
      <c r="O204" s="130">
        <f>IF(E204="",,IF($K204&gt;=25,0,(VLOOKUP($K204,tab!$B$8:$C$13,2))))</f>
        <v>0</v>
      </c>
      <c r="P204" s="131">
        <f>IF(E204="",,IF($K204&gt;=25,0,(VLOOKUP($K204,tab!$B$8:$E$13,4))))</f>
        <v>0</v>
      </c>
      <c r="Q204" s="132">
        <f>IF((E204+tab!$C$4)&lt;N204,0,IF(E204="",,(K204/25*(J204*1.08*50%)*O204)*P204))</f>
        <v>0</v>
      </c>
      <c r="R204" s="93"/>
      <c r="S204" s="129">
        <f t="shared" si="11"/>
        <v>0</v>
      </c>
      <c r="T204" s="130">
        <f>IF(E204="",,IF($K204&gt;=40,0,(VLOOKUP($K204,tab!$B$8:$D$13,3))))</f>
        <v>0</v>
      </c>
      <c r="U204" s="131">
        <f>IF(E204="",,IF($K204&gt;=40,0,(VLOOKUP($K204,tab!$B$8:$F$13,5))))</f>
        <v>0</v>
      </c>
      <c r="V204" s="132">
        <f>IF((E204+tab!$C$4)&lt;S204,0,(IF(E204="",,(K204/40*J204*1.08*T204)*U204)))</f>
        <v>0</v>
      </c>
      <c r="W204" s="94"/>
      <c r="X204" s="127">
        <f t="shared" si="9"/>
        <v>0</v>
      </c>
      <c r="Y204" s="86"/>
      <c r="Z204" s="65"/>
    </row>
    <row r="205" spans="2:26" ht="12.75" x14ac:dyDescent="0.2">
      <c r="B205" s="64"/>
      <c r="C205" s="86"/>
      <c r="D205" s="104"/>
      <c r="E205" s="105"/>
      <c r="F205" s="105"/>
      <c r="G205" s="106"/>
      <c r="H205" s="105"/>
      <c r="I205" s="93"/>
      <c r="J205" s="173">
        <f>IF(H205="",0,VLOOKUP(H205,tab!$A$47:$C$85,3,FALSE))*G205</f>
        <v>0</v>
      </c>
      <c r="K205" s="129">
        <f>IF(E205="",,tab!$C$2-F205)</f>
        <v>0</v>
      </c>
      <c r="L205" s="129">
        <f>IF(E205="",,E205+tab!$B$15)</f>
        <v>0</v>
      </c>
      <c r="M205" s="93"/>
      <c r="N205" s="129">
        <f t="shared" si="10"/>
        <v>0</v>
      </c>
      <c r="O205" s="130">
        <f>IF(E205="",,IF($K205&gt;=25,0,(VLOOKUP($K205,tab!$B$8:$C$13,2))))</f>
        <v>0</v>
      </c>
      <c r="P205" s="131">
        <f>IF(E205="",,IF($K205&gt;=25,0,(VLOOKUP($K205,tab!$B$8:$E$13,4))))</f>
        <v>0</v>
      </c>
      <c r="Q205" s="132">
        <f>IF((E205+tab!$C$4)&lt;N205,0,IF(E205="",,(K205/25*(J205*1.08*50%)*O205)*P205))</f>
        <v>0</v>
      </c>
      <c r="R205" s="93"/>
      <c r="S205" s="129">
        <f t="shared" si="11"/>
        <v>0</v>
      </c>
      <c r="T205" s="130">
        <f>IF(E205="",,IF($K205&gt;=40,0,(VLOOKUP($K205,tab!$B$8:$D$13,3))))</f>
        <v>0</v>
      </c>
      <c r="U205" s="131">
        <f>IF(E205="",,IF($K205&gt;=40,0,(VLOOKUP($K205,tab!$B$8:$F$13,5))))</f>
        <v>0</v>
      </c>
      <c r="V205" s="132">
        <f>IF((E205+tab!$C$4)&lt;S205,0,(IF(E205="",,(K205/40*J205*1.08*T205)*U205)))</f>
        <v>0</v>
      </c>
      <c r="W205" s="94"/>
      <c r="X205" s="127">
        <f t="shared" si="9"/>
        <v>0</v>
      </c>
      <c r="Y205" s="86"/>
      <c r="Z205" s="65"/>
    </row>
    <row r="206" spans="2:26" ht="12.75" x14ac:dyDescent="0.2">
      <c r="B206" s="64"/>
      <c r="C206" s="86"/>
      <c r="D206" s="104"/>
      <c r="E206" s="105"/>
      <c r="F206" s="105"/>
      <c r="G206" s="106"/>
      <c r="H206" s="105"/>
      <c r="I206" s="93"/>
      <c r="J206" s="173">
        <f>IF(H206="",0,VLOOKUP(H206,tab!$A$47:$C$85,3,FALSE))*G206</f>
        <v>0</v>
      </c>
      <c r="K206" s="129">
        <f>IF(E206="",,tab!$C$2-F206)</f>
        <v>0</v>
      </c>
      <c r="L206" s="129">
        <f>IF(E206="",,E206+tab!$B$15)</f>
        <v>0</v>
      </c>
      <c r="M206" s="93"/>
      <c r="N206" s="129">
        <f t="shared" si="10"/>
        <v>0</v>
      </c>
      <c r="O206" s="130">
        <f>IF(E206="",,IF($K206&gt;=25,0,(VLOOKUP($K206,tab!$B$8:$C$13,2))))</f>
        <v>0</v>
      </c>
      <c r="P206" s="131">
        <f>IF(E206="",,IF($K206&gt;=25,0,(VLOOKUP($K206,tab!$B$8:$E$13,4))))</f>
        <v>0</v>
      </c>
      <c r="Q206" s="132">
        <f>IF((E206+tab!$C$4)&lt;N206,0,IF(E206="",,(K206/25*(J206*1.08*50%)*O206)*P206))</f>
        <v>0</v>
      </c>
      <c r="R206" s="93"/>
      <c r="S206" s="129">
        <f t="shared" si="11"/>
        <v>0</v>
      </c>
      <c r="T206" s="130">
        <f>IF(E206="",,IF($K206&gt;=40,0,(VLOOKUP($K206,tab!$B$8:$D$13,3))))</f>
        <v>0</v>
      </c>
      <c r="U206" s="131">
        <f>IF(E206="",,IF($K206&gt;=40,0,(VLOOKUP($K206,tab!$B$8:$F$13,5))))</f>
        <v>0</v>
      </c>
      <c r="V206" s="132">
        <f>IF((E206+tab!$C$4)&lt;S206,0,(IF(E206="",,(K206/40*J206*1.08*T206)*U206)))</f>
        <v>0</v>
      </c>
      <c r="W206" s="94"/>
      <c r="X206" s="127">
        <f t="shared" si="9"/>
        <v>0</v>
      </c>
      <c r="Y206" s="86"/>
      <c r="Z206" s="65"/>
    </row>
    <row r="207" spans="2:26" ht="12.75" x14ac:dyDescent="0.2">
      <c r="B207" s="64"/>
      <c r="C207" s="86"/>
      <c r="D207" s="104"/>
      <c r="E207" s="105"/>
      <c r="F207" s="105"/>
      <c r="G207" s="106"/>
      <c r="H207" s="105"/>
      <c r="I207" s="93"/>
      <c r="J207" s="173">
        <f>IF(H207="",0,VLOOKUP(H207,tab!$A$47:$C$85,3,FALSE))*G207</f>
        <v>0</v>
      </c>
      <c r="K207" s="129">
        <f>IF(E207="",,tab!$C$2-F207)</f>
        <v>0</v>
      </c>
      <c r="L207" s="129">
        <f>IF(E207="",,E207+tab!$B$15)</f>
        <v>0</v>
      </c>
      <c r="M207" s="93"/>
      <c r="N207" s="129">
        <f t="shared" si="10"/>
        <v>0</v>
      </c>
      <c r="O207" s="130">
        <f>IF(E207="",,IF($K207&gt;=25,0,(VLOOKUP($K207,tab!$B$8:$C$13,2))))</f>
        <v>0</v>
      </c>
      <c r="P207" s="131">
        <f>IF(E207="",,IF($K207&gt;=25,0,(VLOOKUP($K207,tab!$B$8:$E$13,4))))</f>
        <v>0</v>
      </c>
      <c r="Q207" s="132">
        <f>IF((E207+tab!$C$4)&lt;N207,0,IF(E207="",,(K207/25*(J207*1.08*50%)*O207)*P207))</f>
        <v>0</v>
      </c>
      <c r="R207" s="93"/>
      <c r="S207" s="129">
        <f t="shared" si="11"/>
        <v>0</v>
      </c>
      <c r="T207" s="130">
        <f>IF(E207="",,IF($K207&gt;=40,0,(VLOOKUP($K207,tab!$B$8:$D$13,3))))</f>
        <v>0</v>
      </c>
      <c r="U207" s="131">
        <f>IF(E207="",,IF($K207&gt;=40,0,(VLOOKUP($K207,tab!$B$8:$F$13,5))))</f>
        <v>0</v>
      </c>
      <c r="V207" s="132">
        <f>IF((E207+tab!$C$4)&lt;S207,0,(IF(E207="",,(K207/40*J207*1.08*T207)*U207)))</f>
        <v>0</v>
      </c>
      <c r="W207" s="94"/>
      <c r="X207" s="127">
        <f t="shared" si="9"/>
        <v>0</v>
      </c>
      <c r="Y207" s="86"/>
      <c r="Z207" s="65"/>
    </row>
    <row r="208" spans="2:26" ht="12.75" x14ac:dyDescent="0.2">
      <c r="B208" s="64"/>
      <c r="C208" s="86"/>
      <c r="D208" s="104"/>
      <c r="E208" s="105"/>
      <c r="F208" s="105"/>
      <c r="G208" s="106"/>
      <c r="H208" s="105"/>
      <c r="I208" s="93"/>
      <c r="J208" s="173">
        <f>IF(H208="",0,VLOOKUP(H208,tab!$A$47:$C$85,3,FALSE))*G208</f>
        <v>0</v>
      </c>
      <c r="K208" s="129">
        <f>IF(E208="",,tab!$C$2-F208)</f>
        <v>0</v>
      </c>
      <c r="L208" s="129">
        <f>IF(E208="",,E208+tab!$B$15)</f>
        <v>0</v>
      </c>
      <c r="M208" s="93"/>
      <c r="N208" s="129">
        <f t="shared" si="10"/>
        <v>0</v>
      </c>
      <c r="O208" s="130">
        <f>IF(E208="",,IF($K208&gt;=25,0,(VLOOKUP($K208,tab!$B$8:$C$13,2))))</f>
        <v>0</v>
      </c>
      <c r="P208" s="131">
        <f>IF(E208="",,IF($K208&gt;=25,0,(VLOOKUP($K208,tab!$B$8:$E$13,4))))</f>
        <v>0</v>
      </c>
      <c r="Q208" s="132">
        <f>IF((E208+tab!$C$4)&lt;N208,0,IF(E208="",,(K208/25*(J208*1.08*50%)*O208)*P208))</f>
        <v>0</v>
      </c>
      <c r="R208" s="93"/>
      <c r="S208" s="129">
        <f t="shared" si="11"/>
        <v>0</v>
      </c>
      <c r="T208" s="130">
        <f>IF(E208="",,IF($K208&gt;=40,0,(VLOOKUP($K208,tab!$B$8:$D$13,3))))</f>
        <v>0</v>
      </c>
      <c r="U208" s="131">
        <f>IF(E208="",,IF($K208&gt;=40,0,(VLOOKUP($K208,tab!$B$8:$F$13,5))))</f>
        <v>0</v>
      </c>
      <c r="V208" s="132">
        <f>IF((E208+tab!$C$4)&lt;S208,0,(IF(E208="",,(K208/40*J208*1.08*T208)*U208)))</f>
        <v>0</v>
      </c>
      <c r="W208" s="94"/>
      <c r="X208" s="127">
        <f t="shared" si="9"/>
        <v>0</v>
      </c>
      <c r="Y208" s="86"/>
      <c r="Z208" s="65"/>
    </row>
    <row r="209" spans="2:26" ht="12.75" x14ac:dyDescent="0.2">
      <c r="B209" s="64"/>
      <c r="C209" s="86"/>
      <c r="D209" s="104"/>
      <c r="E209" s="105"/>
      <c r="F209" s="105"/>
      <c r="G209" s="106"/>
      <c r="H209" s="105"/>
      <c r="I209" s="93"/>
      <c r="J209" s="173">
        <f>IF(H209="",0,VLOOKUP(H209,tab!$A$47:$C$85,3,FALSE))*G209</f>
        <v>0</v>
      </c>
      <c r="K209" s="129">
        <f>IF(E209="",,tab!$C$2-F209)</f>
        <v>0</v>
      </c>
      <c r="L209" s="129">
        <f>IF(E209="",,E209+tab!$B$15)</f>
        <v>0</v>
      </c>
      <c r="M209" s="93"/>
      <c r="N209" s="129">
        <f t="shared" si="10"/>
        <v>0</v>
      </c>
      <c r="O209" s="130">
        <f>IF(E209="",,IF($K209&gt;=25,0,(VLOOKUP($K209,tab!$B$8:$C$13,2))))</f>
        <v>0</v>
      </c>
      <c r="P209" s="131">
        <f>IF(E209="",,IF($K209&gt;=25,0,(VLOOKUP($K209,tab!$B$8:$E$13,4))))</f>
        <v>0</v>
      </c>
      <c r="Q209" s="132">
        <f>IF((E209+tab!$C$4)&lt;N209,0,IF(E209="",,(K209/25*(J209*1.08*50%)*O209)*P209))</f>
        <v>0</v>
      </c>
      <c r="R209" s="93"/>
      <c r="S209" s="129">
        <f t="shared" si="11"/>
        <v>0</v>
      </c>
      <c r="T209" s="130">
        <f>IF(E209="",,IF($K209&gt;=40,0,(VLOOKUP($K209,tab!$B$8:$D$13,3))))</f>
        <v>0</v>
      </c>
      <c r="U209" s="131">
        <f>IF(E209="",,IF($K209&gt;=40,0,(VLOOKUP($K209,tab!$B$8:$F$13,5))))</f>
        <v>0</v>
      </c>
      <c r="V209" s="132">
        <f>IF((E209+tab!$C$4)&lt;S209,0,(IF(E209="",,(K209/40*J209*1.08*T209)*U209)))</f>
        <v>0</v>
      </c>
      <c r="W209" s="94"/>
      <c r="X209" s="127">
        <f t="shared" si="9"/>
        <v>0</v>
      </c>
      <c r="Y209" s="86"/>
      <c r="Z209" s="65"/>
    </row>
    <row r="210" spans="2:26" ht="12.75" x14ac:dyDescent="0.2">
      <c r="B210" s="64"/>
      <c r="C210" s="86"/>
      <c r="D210" s="104"/>
      <c r="E210" s="105"/>
      <c r="F210" s="105"/>
      <c r="G210" s="106"/>
      <c r="H210" s="105"/>
      <c r="I210" s="93"/>
      <c r="J210" s="173">
        <f>IF(H210="",0,VLOOKUP(H210,tab!$A$47:$C$85,3,FALSE))*G210</f>
        <v>0</v>
      </c>
      <c r="K210" s="129">
        <f>IF(E210="",,tab!$C$2-F210)</f>
        <v>0</v>
      </c>
      <c r="L210" s="129">
        <f>IF(E210="",,E210+tab!$B$15)</f>
        <v>0</v>
      </c>
      <c r="M210" s="93"/>
      <c r="N210" s="129">
        <f t="shared" si="10"/>
        <v>0</v>
      </c>
      <c r="O210" s="130">
        <f>IF(E210="",,IF($K210&gt;=25,0,(VLOOKUP($K210,tab!$B$8:$C$13,2))))</f>
        <v>0</v>
      </c>
      <c r="P210" s="131">
        <f>IF(E210="",,IF($K210&gt;=25,0,(VLOOKUP($K210,tab!$B$8:$E$13,4))))</f>
        <v>0</v>
      </c>
      <c r="Q210" s="132">
        <f>IF((E210+tab!$C$4)&lt;N210,0,IF(E210="",,(K210/25*(J210*1.08*50%)*O210)*P210))</f>
        <v>0</v>
      </c>
      <c r="R210" s="93"/>
      <c r="S210" s="129">
        <f t="shared" si="11"/>
        <v>0</v>
      </c>
      <c r="T210" s="130">
        <f>IF(E210="",,IF($K210&gt;=40,0,(VLOOKUP($K210,tab!$B$8:$D$13,3))))</f>
        <v>0</v>
      </c>
      <c r="U210" s="131">
        <f>IF(E210="",,IF($K210&gt;=40,0,(VLOOKUP($K210,tab!$B$8:$F$13,5))))</f>
        <v>0</v>
      </c>
      <c r="V210" s="132">
        <f>IF((E210+tab!$C$4)&lt;S210,0,(IF(E210="",,(K210/40*J210*1.08*T210)*U210)))</f>
        <v>0</v>
      </c>
      <c r="W210" s="94"/>
      <c r="X210" s="127">
        <f t="shared" si="9"/>
        <v>0</v>
      </c>
      <c r="Y210" s="86"/>
      <c r="Z210" s="65"/>
    </row>
    <row r="211" spans="2:26" ht="12.75" x14ac:dyDescent="0.2">
      <c r="B211" s="64"/>
      <c r="C211" s="86"/>
      <c r="D211" s="104"/>
      <c r="E211" s="105"/>
      <c r="F211" s="105"/>
      <c r="G211" s="106"/>
      <c r="H211" s="105"/>
      <c r="I211" s="93"/>
      <c r="J211" s="173">
        <f>IF(H211="",0,VLOOKUP(H211,tab!$A$47:$C$85,3,FALSE))*G211</f>
        <v>0</v>
      </c>
      <c r="K211" s="129">
        <f>IF(E211="",,tab!$C$2-F211)</f>
        <v>0</v>
      </c>
      <c r="L211" s="129">
        <f>IF(E211="",,E211+tab!$B$15)</f>
        <v>0</v>
      </c>
      <c r="M211" s="93"/>
      <c r="N211" s="129">
        <f t="shared" si="10"/>
        <v>0</v>
      </c>
      <c r="O211" s="130">
        <f>IF(E211="",,IF($K211&gt;=25,0,(VLOOKUP($K211,tab!$B$8:$C$13,2))))</f>
        <v>0</v>
      </c>
      <c r="P211" s="131">
        <f>IF(E211="",,IF($K211&gt;=25,0,(VLOOKUP($K211,tab!$B$8:$E$13,4))))</f>
        <v>0</v>
      </c>
      <c r="Q211" s="132">
        <f>IF((E211+tab!$C$4)&lt;N211,0,IF(E211="",,(K211/25*(J211*1.08*50%)*O211)*P211))</f>
        <v>0</v>
      </c>
      <c r="R211" s="93"/>
      <c r="S211" s="129">
        <f t="shared" si="11"/>
        <v>0</v>
      </c>
      <c r="T211" s="130">
        <f>IF(E211="",,IF($K211&gt;=40,0,(VLOOKUP($K211,tab!$B$8:$D$13,3))))</f>
        <v>0</v>
      </c>
      <c r="U211" s="131">
        <f>IF(E211="",,IF($K211&gt;=40,0,(VLOOKUP($K211,tab!$B$8:$F$13,5))))</f>
        <v>0</v>
      </c>
      <c r="V211" s="132">
        <f>IF((E211+tab!$C$4)&lt;S211,0,(IF(E211="",,(K211/40*J211*1.08*T211)*U211)))</f>
        <v>0</v>
      </c>
      <c r="W211" s="94"/>
      <c r="X211" s="127">
        <f t="shared" ref="X211:X212" si="12">IF(E211="",,Q211+V211)</f>
        <v>0</v>
      </c>
      <c r="Y211" s="86"/>
      <c r="Z211" s="65"/>
    </row>
    <row r="212" spans="2:26" ht="12.75" x14ac:dyDescent="0.2">
      <c r="B212" s="64"/>
      <c r="C212" s="86"/>
      <c r="D212" s="107"/>
      <c r="E212" s="108"/>
      <c r="F212" s="108"/>
      <c r="G212" s="109"/>
      <c r="H212" s="108"/>
      <c r="I212" s="93"/>
      <c r="J212" s="173">
        <f>IF(H212="",0,VLOOKUP(H212,tab!$A$47:$C$85,3,FALSE))*G212</f>
        <v>0</v>
      </c>
      <c r="K212" s="129">
        <f>IF(E212="",,tab!$C$2-F212)</f>
        <v>0</v>
      </c>
      <c r="L212" s="129">
        <f>IF(E212="",,E212+tab!$B$15)</f>
        <v>0</v>
      </c>
      <c r="M212" s="143"/>
      <c r="N212" s="129">
        <f t="shared" si="10"/>
        <v>0</v>
      </c>
      <c r="O212" s="130">
        <f>IF(E212="",,IF($K212&gt;=25,0,(VLOOKUP($K212,tab!$B$8:$C$13,2))))</f>
        <v>0</v>
      </c>
      <c r="P212" s="131">
        <f>IF(E212="",,IF($K212&gt;=25,0,(VLOOKUP($K212,tab!$B$8:$E$13,4))))</f>
        <v>0</v>
      </c>
      <c r="Q212" s="132">
        <f>IF((E212+tab!$C$4)&lt;N212,0,IF(E212="",,(K212/25*(J212*1.08*50%)*O212)*P212))</f>
        <v>0</v>
      </c>
      <c r="R212" s="143"/>
      <c r="S212" s="129">
        <f t="shared" si="11"/>
        <v>0</v>
      </c>
      <c r="T212" s="130">
        <f>IF(E212="",,IF($K212&gt;=40,0,(VLOOKUP($K212,tab!$B$8:$D$13,3))))</f>
        <v>0</v>
      </c>
      <c r="U212" s="131">
        <f>IF(E212="",,IF($K212&gt;=40,0,(VLOOKUP($K212,tab!$B$8:$F$13,5))))</f>
        <v>0</v>
      </c>
      <c r="V212" s="132">
        <f>IF((E212+tab!$C$4)&lt;S212,0,(IF(E212="",,(K212/40*J212*1.08*T212)*U212)))</f>
        <v>0</v>
      </c>
      <c r="W212" s="94"/>
      <c r="X212" s="127">
        <f t="shared" si="12"/>
        <v>0</v>
      </c>
      <c r="Y212" s="86"/>
      <c r="Z212" s="65"/>
    </row>
    <row r="213" spans="2:26" ht="12.75" x14ac:dyDescent="0.2">
      <c r="B213" s="64"/>
      <c r="C213" s="86"/>
      <c r="D213" s="87"/>
      <c r="E213" s="87"/>
      <c r="F213" s="87"/>
      <c r="G213" s="87"/>
      <c r="H213" s="87"/>
      <c r="I213" s="93"/>
      <c r="J213" s="87"/>
      <c r="K213" s="87"/>
      <c r="L213" s="87"/>
      <c r="M213" s="93"/>
      <c r="N213" s="87"/>
      <c r="O213" s="87"/>
      <c r="P213" s="87"/>
      <c r="Q213" s="95"/>
      <c r="R213" s="93"/>
      <c r="S213" s="87"/>
      <c r="T213" s="87"/>
      <c r="U213" s="87"/>
      <c r="V213" s="95"/>
      <c r="W213" s="94"/>
      <c r="X213" s="96"/>
      <c r="Y213" s="86"/>
      <c r="Z213" s="65"/>
    </row>
    <row r="214" spans="2:26" ht="12.75" x14ac:dyDescent="0.2">
      <c r="B214" s="64"/>
      <c r="C214" s="29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1"/>
      <c r="R214" s="30"/>
      <c r="S214" s="30"/>
      <c r="T214" s="30"/>
      <c r="U214" s="30"/>
      <c r="V214" s="31"/>
      <c r="W214" s="30"/>
      <c r="X214" s="32"/>
      <c r="Y214" s="29"/>
      <c r="Z214" s="65"/>
    </row>
    <row r="215" spans="2:26" ht="14.25" x14ac:dyDescent="0.2">
      <c r="B215" s="110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3"/>
      <c r="R215" s="112"/>
      <c r="S215" s="112"/>
      <c r="T215" s="112"/>
      <c r="U215" s="112"/>
      <c r="V215" s="113"/>
      <c r="W215" s="112"/>
      <c r="X215" s="114"/>
      <c r="Y215" s="115" t="s">
        <v>66</v>
      </c>
      <c r="Z215" s="116"/>
    </row>
  </sheetData>
  <sheetProtection algorithmName="SHA-512" hashValue="439KNt1YXloK1ffXmOb3xpzzqDLFEEIHLtzSlCN31Hc04Y5fR8X+ctjn8AzKhyIs0R2qkF17+4/dTyoRLGInWQ==" saltValue="z2Gr0oKg6Gus8eAGyfxYkA==" spinCount="100000" sheet="1" objects="1" scenarios="1"/>
  <mergeCells count="6">
    <mergeCell ref="S15:V15"/>
    <mergeCell ref="G9:H9"/>
    <mergeCell ref="G10:H10"/>
    <mergeCell ref="G11:H11"/>
    <mergeCell ref="G12:H12"/>
    <mergeCell ref="N15:Q15"/>
  </mergeCells>
  <dataValidations count="4">
    <dataValidation type="list" allowBlank="1" showInputMessage="1" showErrorMessage="1" sqref="C8">
      <formula1>"PO,VO"</formula1>
    </dataValidation>
    <dataValidation type="list" allowBlank="1" showInputMessage="1" showErrorMessage="1" sqref="H212">
      <formula1>$AK$8:$AK$49</formula1>
    </dataValidation>
    <dataValidation type="list" allowBlank="1" showInputMessage="1" showErrorMessage="1" sqref="H18:H211">
      <formula1>$AK$8:$AK$46</formula1>
    </dataValidation>
    <dataValidation type="list" allowBlank="1" showInputMessage="1" showErrorMessage="1" sqref="AK8">
      <formula1>$AK$8:$AK$47</formula1>
    </dataValidation>
  </dataValidations>
  <pageMargins left="0.75" right="0.75" top="1" bottom="1" header="0.5" footer="0.5"/>
  <pageSetup paperSize="9" scale="50" orientation="portrait" r:id="rId1"/>
  <headerFooter alignWithMargins="0">
    <oddHeader>&amp;L&amp;"Arial,Vet"&amp;F</oddHeader>
    <oddFooter>&amp;L&amp;"Arial,Vet"PO-Raad, R. Goedhart en B. Keizer&amp;C&amp;"Arial,Vet"&amp;A&amp;R&amp;"Arial,Vet"&amp;D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215"/>
  <sheetViews>
    <sheetView tabSelected="1" zoomScale="85" zoomScaleNormal="85" workbookViewId="0">
      <pane ySplit="17" topLeftCell="A18" activePane="bottomLeft" state="frozen"/>
      <selection activeCell="J13" sqref="J13"/>
      <selection pane="bottomLeft" activeCell="B2" sqref="B2"/>
    </sheetView>
  </sheetViews>
  <sheetFormatPr defaultColWidth="9.140625" defaultRowHeight="12" customHeight="1" x14ac:dyDescent="0.2"/>
  <cols>
    <col min="1" max="1" width="3.5703125" style="47" customWidth="1"/>
    <col min="2" max="2" width="2.5703125" style="47" customWidth="1"/>
    <col min="3" max="3" width="1.5703125" style="47" customWidth="1"/>
    <col min="4" max="4" width="20.5703125" style="48" customWidth="1"/>
    <col min="5" max="8" width="8.5703125" style="48" customWidth="1"/>
    <col min="9" max="9" width="1.5703125" style="48" customWidth="1"/>
    <col min="10" max="10" width="8.5703125" style="48" customWidth="1"/>
    <col min="11" max="11" width="7.5703125" style="48" customWidth="1"/>
    <col min="12" max="12" width="7.5703125" style="48" hidden="1" customWidth="1"/>
    <col min="13" max="13" width="1.85546875" style="48" customWidth="1"/>
    <col min="14" max="16" width="7.5703125" style="48" customWidth="1"/>
    <col min="17" max="17" width="8.5703125" style="49" customWidth="1"/>
    <col min="18" max="18" width="1.85546875" style="48" customWidth="1"/>
    <col min="19" max="21" width="8.42578125" style="48" customWidth="1"/>
    <col min="22" max="22" width="9" style="49" customWidth="1"/>
    <col min="23" max="23" width="1.85546875" style="48" customWidth="1"/>
    <col min="24" max="24" width="12.85546875" style="50" customWidth="1"/>
    <col min="25" max="25" width="1.5703125" style="47" customWidth="1"/>
    <col min="26" max="26" width="2.5703125" style="47" customWidth="1"/>
    <col min="27" max="16384" width="9.140625" style="47"/>
  </cols>
  <sheetData>
    <row r="1" spans="2:37" ht="12.75" x14ac:dyDescent="0.2"/>
    <row r="2" spans="2:37" ht="12.75" x14ac:dyDescent="0.2">
      <c r="B2" s="58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60"/>
      <c r="S2" s="60"/>
      <c r="T2" s="60"/>
      <c r="U2" s="60"/>
      <c r="V2" s="61"/>
      <c r="W2" s="60"/>
      <c r="X2" s="62"/>
      <c r="Y2" s="59"/>
      <c r="Z2" s="63"/>
    </row>
    <row r="3" spans="2:37" ht="12.75" x14ac:dyDescent="0.2">
      <c r="B3" s="64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0"/>
      <c r="S3" s="30"/>
      <c r="T3" s="30"/>
      <c r="U3" s="30"/>
      <c r="V3" s="31"/>
      <c r="W3" s="30"/>
      <c r="X3" s="32"/>
      <c r="Y3" s="29"/>
      <c r="Z3" s="65"/>
    </row>
    <row r="4" spans="2:37" s="51" customFormat="1" ht="18.75" x14ac:dyDescent="0.3">
      <c r="B4" s="66"/>
      <c r="C4" s="126" t="s">
        <v>22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  <c r="R4" s="34"/>
      <c r="S4" s="34"/>
      <c r="T4" s="34"/>
      <c r="U4" s="34"/>
      <c r="V4" s="35"/>
      <c r="W4" s="34"/>
      <c r="X4" s="36"/>
      <c r="Y4" s="33"/>
      <c r="Z4" s="67"/>
    </row>
    <row r="5" spans="2:37" s="52" customFormat="1" ht="15.75" x14ac:dyDescent="0.25">
      <c r="B5" s="68"/>
      <c r="C5" s="37" t="str">
        <f>"situatie per 31/12/"&amp;tab!D2</f>
        <v>situatie per 31/12/2020</v>
      </c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R5" s="38"/>
      <c r="S5" s="38"/>
      <c r="T5" s="38"/>
      <c r="U5" s="38"/>
      <c r="V5" s="39"/>
      <c r="W5" s="38"/>
      <c r="X5" s="40"/>
      <c r="Y5" s="41"/>
      <c r="Z5" s="69"/>
      <c r="AK5" s="47"/>
    </row>
    <row r="6" spans="2:37" ht="12.75" x14ac:dyDescent="0.2">
      <c r="B6" s="64"/>
      <c r="C6" s="29"/>
      <c r="D6" s="42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0"/>
      <c r="S6" s="30"/>
      <c r="T6" s="30"/>
      <c r="U6" s="30"/>
      <c r="V6" s="31"/>
      <c r="W6" s="30"/>
      <c r="X6" s="32"/>
      <c r="Y6" s="29"/>
      <c r="Z6" s="65"/>
    </row>
    <row r="7" spans="2:37" ht="12.75" x14ac:dyDescent="0.2">
      <c r="B7" s="64"/>
      <c r="C7" s="29"/>
      <c r="D7" s="4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0"/>
      <c r="S7" s="30"/>
      <c r="T7" s="30"/>
      <c r="U7" s="30"/>
      <c r="V7" s="31"/>
      <c r="W7" s="30"/>
      <c r="X7" s="32"/>
      <c r="Y7" s="29"/>
      <c r="Z7" s="65"/>
    </row>
    <row r="8" spans="2:37" ht="12.75" x14ac:dyDescent="0.2">
      <c r="B8" s="64"/>
      <c r="C8" s="100" t="s">
        <v>3</v>
      </c>
      <c r="D8" s="101"/>
      <c r="E8" s="87"/>
      <c r="F8" s="87"/>
      <c r="G8" s="87"/>
      <c r="H8" s="87"/>
      <c r="I8" s="87"/>
      <c r="J8" s="30"/>
      <c r="K8" s="30"/>
      <c r="L8" s="30"/>
      <c r="M8" s="97"/>
      <c r="N8" s="97"/>
      <c r="O8" s="97"/>
      <c r="P8" s="97"/>
      <c r="Q8" s="117"/>
      <c r="R8" s="97"/>
      <c r="S8" s="97"/>
      <c r="T8" s="97"/>
      <c r="U8" s="30"/>
      <c r="V8" s="31"/>
      <c r="W8" s="30"/>
      <c r="X8" s="32"/>
      <c r="Y8" s="29"/>
      <c r="Z8" s="65"/>
      <c r="AI8" s="53"/>
      <c r="AK8" s="81" t="s">
        <v>91</v>
      </c>
    </row>
    <row r="9" spans="2:37" ht="12.75" x14ac:dyDescent="0.2">
      <c r="B9" s="64"/>
      <c r="C9" s="86"/>
      <c r="D9" s="92" t="s">
        <v>54</v>
      </c>
      <c r="E9" s="87"/>
      <c r="F9" s="87"/>
      <c r="G9" s="181">
        <f>SUM(X18:X212)</f>
        <v>1853.2346399999999</v>
      </c>
      <c r="H9" s="182"/>
      <c r="I9" s="87"/>
      <c r="J9" s="30"/>
      <c r="K9" s="43"/>
      <c r="L9" s="44"/>
      <c r="M9" s="97"/>
      <c r="N9" s="97"/>
      <c r="O9" s="97"/>
      <c r="P9" s="97"/>
      <c r="Q9" s="117"/>
      <c r="R9" s="97"/>
      <c r="S9" s="97"/>
      <c r="T9" s="97"/>
      <c r="U9" s="30"/>
      <c r="V9" s="31"/>
      <c r="W9" s="30"/>
      <c r="X9" s="32"/>
      <c r="Y9" s="29"/>
      <c r="Z9" s="65"/>
      <c r="AI9" s="53"/>
      <c r="AK9" s="81" t="s">
        <v>92</v>
      </c>
    </row>
    <row r="10" spans="2:37" ht="12.75" x14ac:dyDescent="0.2">
      <c r="B10" s="64"/>
      <c r="C10" s="86"/>
      <c r="D10" s="92" t="s">
        <v>53</v>
      </c>
      <c r="E10" s="87"/>
      <c r="F10" s="87"/>
      <c r="G10" s="183">
        <f>SUM(G18:G212)</f>
        <v>2</v>
      </c>
      <c r="H10" s="184"/>
      <c r="I10" s="87"/>
      <c r="J10" s="30"/>
      <c r="K10" s="30"/>
      <c r="L10" s="30"/>
      <c r="M10" s="97"/>
      <c r="N10" s="97"/>
      <c r="O10" s="97"/>
      <c r="P10" s="97"/>
      <c r="Q10" s="117"/>
      <c r="R10" s="97"/>
      <c r="S10" s="97"/>
      <c r="T10" s="97"/>
      <c r="U10" s="30"/>
      <c r="V10" s="31"/>
      <c r="W10" s="30"/>
      <c r="X10" s="32"/>
      <c r="Y10" s="29"/>
      <c r="Z10" s="65"/>
      <c r="AI10" s="53"/>
      <c r="AK10" s="81" t="s">
        <v>93</v>
      </c>
    </row>
    <row r="11" spans="2:37" s="54" customFormat="1" ht="12.75" x14ac:dyDescent="0.2">
      <c r="B11" s="70"/>
      <c r="C11" s="99"/>
      <c r="D11" s="86" t="s">
        <v>46</v>
      </c>
      <c r="E11" s="87"/>
      <c r="F11" s="87"/>
      <c r="G11" s="185">
        <f>G9/G10</f>
        <v>926.61731999999995</v>
      </c>
      <c r="H11" s="186"/>
      <c r="I11" s="87"/>
      <c r="J11" s="30"/>
      <c r="K11" s="45"/>
      <c r="L11" s="44"/>
      <c r="M11" s="97"/>
      <c r="N11" s="98"/>
      <c r="O11" s="98"/>
      <c r="P11" s="98"/>
      <c r="Q11" s="118"/>
      <c r="R11" s="97"/>
      <c r="S11" s="98"/>
      <c r="T11" s="98"/>
      <c r="U11" s="44"/>
      <c r="V11" s="46"/>
      <c r="W11" s="44"/>
      <c r="X11" s="32"/>
      <c r="Y11" s="45"/>
      <c r="Z11" s="71"/>
      <c r="AI11" s="53"/>
      <c r="AK11" s="81" t="s">
        <v>94</v>
      </c>
    </row>
    <row r="12" spans="2:37" ht="12.75" x14ac:dyDescent="0.2">
      <c r="B12" s="64"/>
      <c r="C12" s="86"/>
      <c r="D12" s="164" t="s">
        <v>81</v>
      </c>
      <c r="E12" s="165"/>
      <c r="F12" s="165"/>
      <c r="G12" s="189">
        <f>'2020'!G9:H9-'2019'!G9:H9</f>
        <v>-3163.433535000001</v>
      </c>
      <c r="H12" s="190"/>
      <c r="I12" s="87"/>
      <c r="J12" s="30"/>
      <c r="K12" s="30"/>
      <c r="L12" s="30"/>
      <c r="M12" s="97"/>
      <c r="N12" s="97"/>
      <c r="O12" s="97"/>
      <c r="P12" s="97"/>
      <c r="Q12" s="117"/>
      <c r="R12" s="97"/>
      <c r="S12" s="97"/>
      <c r="T12" s="97"/>
      <c r="U12" s="30"/>
      <c r="V12" s="31"/>
      <c r="W12" s="30"/>
      <c r="X12" s="32"/>
      <c r="Y12" s="29"/>
      <c r="Z12" s="65"/>
      <c r="AI12" s="53"/>
      <c r="AK12" s="81" t="s">
        <v>95</v>
      </c>
    </row>
    <row r="13" spans="2:37" ht="12.75" x14ac:dyDescent="0.2">
      <c r="B13" s="64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30"/>
      <c r="S13" s="30"/>
      <c r="T13" s="30"/>
      <c r="U13" s="30"/>
      <c r="V13" s="31"/>
      <c r="W13" s="30"/>
      <c r="X13" s="32"/>
      <c r="Y13" s="29"/>
      <c r="Z13" s="65"/>
      <c r="AI13" s="53"/>
      <c r="AK13" s="81" t="s">
        <v>96</v>
      </c>
    </row>
    <row r="14" spans="2:37" ht="12.75" x14ac:dyDescent="0.2">
      <c r="B14" s="64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87"/>
      <c r="S14" s="87"/>
      <c r="T14" s="87"/>
      <c r="U14" s="87"/>
      <c r="V14" s="88"/>
      <c r="W14" s="87"/>
      <c r="X14" s="89"/>
      <c r="Y14" s="86"/>
      <c r="Z14" s="65"/>
      <c r="AI14" s="53"/>
      <c r="AK14" s="81" t="s">
        <v>97</v>
      </c>
    </row>
    <row r="15" spans="2:37" s="76" customFormat="1" ht="12.75" x14ac:dyDescent="0.2">
      <c r="B15" s="74"/>
      <c r="C15" s="90"/>
      <c r="D15" s="141" t="s">
        <v>43</v>
      </c>
      <c r="E15" s="166" t="s">
        <v>51</v>
      </c>
      <c r="F15" s="166" t="s">
        <v>65</v>
      </c>
      <c r="G15" s="166" t="s">
        <v>49</v>
      </c>
      <c r="H15" s="166" t="s">
        <v>14</v>
      </c>
      <c r="I15" s="166"/>
      <c r="J15" s="166" t="s">
        <v>47</v>
      </c>
      <c r="K15" s="166" t="s">
        <v>13</v>
      </c>
      <c r="L15" s="166" t="s">
        <v>12</v>
      </c>
      <c r="M15" s="166"/>
      <c r="N15" s="187" t="s">
        <v>11</v>
      </c>
      <c r="O15" s="188"/>
      <c r="P15" s="188"/>
      <c r="Q15" s="188"/>
      <c r="R15" s="166"/>
      <c r="S15" s="187" t="s">
        <v>10</v>
      </c>
      <c r="T15" s="188"/>
      <c r="U15" s="188"/>
      <c r="V15" s="188"/>
      <c r="W15" s="166"/>
      <c r="X15" s="138" t="s">
        <v>9</v>
      </c>
      <c r="Y15" s="102"/>
      <c r="Z15" s="75"/>
      <c r="AI15" s="77"/>
      <c r="AK15" s="81" t="s">
        <v>98</v>
      </c>
    </row>
    <row r="16" spans="2:37" s="80" customFormat="1" ht="12.75" x14ac:dyDescent="0.2">
      <c r="B16" s="78"/>
      <c r="C16" s="91"/>
      <c r="D16" s="139"/>
      <c r="E16" s="166" t="s">
        <v>1</v>
      </c>
      <c r="F16" s="166" t="s">
        <v>8</v>
      </c>
      <c r="G16" s="166" t="s">
        <v>50</v>
      </c>
      <c r="H16" s="167"/>
      <c r="I16" s="167"/>
      <c r="J16" s="166" t="s">
        <v>48</v>
      </c>
      <c r="K16" s="166" t="s">
        <v>7</v>
      </c>
      <c r="L16" s="166" t="s">
        <v>63</v>
      </c>
      <c r="M16" s="167"/>
      <c r="N16" s="166" t="s">
        <v>1</v>
      </c>
      <c r="O16" s="166" t="s">
        <v>0</v>
      </c>
      <c r="P16" s="166" t="s">
        <v>52</v>
      </c>
      <c r="Q16" s="138" t="s">
        <v>6</v>
      </c>
      <c r="R16" s="167"/>
      <c r="S16" s="166" t="s">
        <v>1</v>
      </c>
      <c r="T16" s="166" t="s">
        <v>0</v>
      </c>
      <c r="U16" s="166" t="s">
        <v>52</v>
      </c>
      <c r="V16" s="138" t="s">
        <v>6</v>
      </c>
      <c r="W16" s="166"/>
      <c r="X16" s="138" t="s">
        <v>82</v>
      </c>
      <c r="Y16" s="103"/>
      <c r="Z16" s="79"/>
      <c r="AI16" s="77"/>
      <c r="AK16" s="81" t="s">
        <v>99</v>
      </c>
    </row>
    <row r="17" spans="2:37" ht="12.75" x14ac:dyDescent="0.2">
      <c r="B17" s="64"/>
      <c r="C17" s="86"/>
      <c r="D17" s="139"/>
      <c r="E17" s="167"/>
      <c r="F17" s="167" t="s">
        <v>89</v>
      </c>
      <c r="G17" s="167"/>
      <c r="H17" s="140"/>
      <c r="I17" s="140"/>
      <c r="J17" s="167"/>
      <c r="K17" s="167"/>
      <c r="L17" s="167"/>
      <c r="M17" s="140"/>
      <c r="N17" s="167"/>
      <c r="O17" s="167"/>
      <c r="P17" s="167"/>
      <c r="Q17" s="138"/>
      <c r="R17" s="140"/>
      <c r="S17" s="167"/>
      <c r="T17" s="167"/>
      <c r="U17" s="167"/>
      <c r="V17" s="138"/>
      <c r="W17" s="167"/>
      <c r="X17" s="142"/>
      <c r="Y17" s="86"/>
      <c r="Z17" s="65"/>
      <c r="AI17" s="53"/>
      <c r="AK17" s="81" t="s">
        <v>85</v>
      </c>
    </row>
    <row r="18" spans="2:37" ht="12.75" x14ac:dyDescent="0.2">
      <c r="B18" s="64"/>
      <c r="C18" s="86"/>
      <c r="D18" s="104" t="s">
        <v>68</v>
      </c>
      <c r="E18" s="105">
        <v>1970</v>
      </c>
      <c r="F18" s="105">
        <v>1990</v>
      </c>
      <c r="G18" s="106">
        <v>1</v>
      </c>
      <c r="H18" s="105" t="s">
        <v>92</v>
      </c>
      <c r="I18" s="93"/>
      <c r="J18" s="137">
        <f>IF(H18="",0,VLOOKUP(H18,tab!$D$47:$E$80,2,FALSE))*G18</f>
        <v>4434</v>
      </c>
      <c r="K18" s="129">
        <f>IF(E18="",,tab!$D$2-F18)</f>
        <v>30</v>
      </c>
      <c r="L18" s="129">
        <f>IF(E18="",,E18+tab!$B$15)</f>
        <v>2032</v>
      </c>
      <c r="M18" s="93"/>
      <c r="N18" s="129">
        <f>IF(E18="",,F18+25)</f>
        <v>2015</v>
      </c>
      <c r="O18" s="130">
        <f>IF(E18="",,IF($K18&gt;=25,0,(VLOOKUP($K18,tab!$B$8:$C$13,2))))</f>
        <v>0</v>
      </c>
      <c r="P18" s="131">
        <f>IF(E18="",,IF($K18&gt;=25,0,(VLOOKUP($K18,tab!$B$8:$E$13,4))))</f>
        <v>0</v>
      </c>
      <c r="Q18" s="132">
        <f>IF((E18+tab!$D$4)&lt;N18,0,IF(E18="",,(K18/25*(J18*1.08*50%)*O18)*P18))</f>
        <v>0</v>
      </c>
      <c r="R18" s="93"/>
      <c r="S18" s="129">
        <f>IF(E18="",,F18+40)</f>
        <v>2030</v>
      </c>
      <c r="T18" s="130">
        <f>IF(E18="",,IF($K18&gt;=40,0,(VLOOKUP($K18,tab!$B$8:$D$13,3))))</f>
        <v>0.6</v>
      </c>
      <c r="U18" s="131">
        <f>IF(E18="",,IF($K18&gt;=40,0,(VLOOKUP($K18,tab!$B$8:$F$13,5))))</f>
        <v>0.86</v>
      </c>
      <c r="V18" s="132">
        <f>IF((E18+tab!$D$4)&lt;S18,0,(IF(E18="",,(K18/40*J18*1.08*T18)*U18)))</f>
        <v>1853.2346399999999</v>
      </c>
      <c r="W18" s="94"/>
      <c r="X18" s="127">
        <f t="shared" ref="X18:X81" si="0">IF(E18="",,Q18+V18)</f>
        <v>1853.2346399999999</v>
      </c>
      <c r="Y18" s="86"/>
      <c r="Z18" s="65"/>
      <c r="AI18" s="53"/>
      <c r="AK18" s="81" t="s">
        <v>86</v>
      </c>
    </row>
    <row r="19" spans="2:37" ht="12.75" x14ac:dyDescent="0.2">
      <c r="B19" s="64"/>
      <c r="C19" s="86"/>
      <c r="D19" s="104" t="s">
        <v>69</v>
      </c>
      <c r="E19" s="105">
        <v>1960</v>
      </c>
      <c r="F19" s="105">
        <v>1980</v>
      </c>
      <c r="G19" s="106">
        <v>1</v>
      </c>
      <c r="H19" s="105" t="s">
        <v>85</v>
      </c>
      <c r="I19" s="93"/>
      <c r="J19" s="173">
        <f>IF(H19="",0,VLOOKUP(H19,tab!$D$47:$E$80,2,FALSE))*G19</f>
        <v>4113</v>
      </c>
      <c r="K19" s="129">
        <f>IF(E19="",,tab!$D$2-F19)</f>
        <v>40</v>
      </c>
      <c r="L19" s="129">
        <f>IF(E19="",,E19+tab!$B$15)</f>
        <v>2022</v>
      </c>
      <c r="M19" s="93"/>
      <c r="N19" s="129">
        <f>IF(E19="",,F19+25)</f>
        <v>2005</v>
      </c>
      <c r="O19" s="130">
        <f>IF(E19="",,IF($K19&gt;=25,0,(VLOOKUP($K19,tab!$B$8:$C$13,2))))</f>
        <v>0</v>
      </c>
      <c r="P19" s="131">
        <f>IF(E19="",,IF($K19&gt;=25,0,(VLOOKUP($K19,tab!$B$8:$E$13,4))))</f>
        <v>0</v>
      </c>
      <c r="Q19" s="132">
        <f>IF((E19+tab!$D$4)&lt;N19,0,IF(E19="",,(K19/25*(J19*1.08*50%)*O19)*P19))</f>
        <v>0</v>
      </c>
      <c r="R19" s="93"/>
      <c r="S19" s="129">
        <f>IF(E19="",,F19+40)</f>
        <v>2020</v>
      </c>
      <c r="T19" s="130">
        <f>IF(E19="",,IF($K19&gt;=40,0,(VLOOKUP($K19,tab!$B$8:$D$13,3))))</f>
        <v>0</v>
      </c>
      <c r="U19" s="131">
        <f>IF(E19="",,IF($K19&gt;=40,0,(VLOOKUP($K19,tab!$B$8:$F$13,5))))</f>
        <v>0</v>
      </c>
      <c r="V19" s="132">
        <f>IF((E19+tab!$D$4)&lt;S19,0,(IF(E19="",,(K19/40*J19*1.08*T19)*U19)))</f>
        <v>0</v>
      </c>
      <c r="W19" s="94"/>
      <c r="X19" s="127">
        <f t="shared" si="0"/>
        <v>0</v>
      </c>
      <c r="Y19" s="86"/>
      <c r="Z19" s="65"/>
      <c r="AI19" s="53"/>
      <c r="AK19" s="81" t="s">
        <v>87</v>
      </c>
    </row>
    <row r="20" spans="2:37" ht="12.75" x14ac:dyDescent="0.2">
      <c r="B20" s="64"/>
      <c r="C20" s="86"/>
      <c r="D20" s="104"/>
      <c r="E20" s="105"/>
      <c r="F20" s="105"/>
      <c r="G20" s="106"/>
      <c r="H20" s="105"/>
      <c r="I20" s="93"/>
      <c r="J20" s="173">
        <f>IF(H20="",0,VLOOKUP(H20,tab!$D$47:$E$80,2,FALSE))*G20</f>
        <v>0</v>
      </c>
      <c r="K20" s="129">
        <f>IF(E20="",,tab!$D$2-F20)</f>
        <v>0</v>
      </c>
      <c r="L20" s="129">
        <f>IF(E20="",,E20+tab!$B$15)</f>
        <v>0</v>
      </c>
      <c r="M20" s="93"/>
      <c r="N20" s="129">
        <f t="shared" ref="N20:N83" si="1">IF(E20="",,F20+25)</f>
        <v>0</v>
      </c>
      <c r="O20" s="130">
        <f>IF(E20="",,IF($K20&gt;=25,0,(VLOOKUP($K20,tab!$B$8:$C$13,2))))</f>
        <v>0</v>
      </c>
      <c r="P20" s="131">
        <f>IF(E20="",,IF($K20&gt;=25,0,(VLOOKUP($K20,tab!$B$8:$E$13,4))))</f>
        <v>0</v>
      </c>
      <c r="Q20" s="132">
        <f>IF((E20+tab!$D$4)&lt;N20,0,IF(E20="",,(K20/25*(J20*1.08*50%)*O20)*P20))</f>
        <v>0</v>
      </c>
      <c r="R20" s="93"/>
      <c r="S20" s="129">
        <f t="shared" ref="S20:S83" si="2">IF(E20="",,F20+40)</f>
        <v>0</v>
      </c>
      <c r="T20" s="130">
        <f>IF(E20="",,IF($K20&gt;=40,0,(VLOOKUP($K20,tab!$B$8:$D$13,3))))</f>
        <v>0</v>
      </c>
      <c r="U20" s="131">
        <f>IF(E20="",,IF($K20&gt;=40,0,(VLOOKUP($K20,tab!$B$8:$F$13,5))))</f>
        <v>0</v>
      </c>
      <c r="V20" s="132">
        <f>IF((E20+tab!$D$4)&lt;S20,0,(IF(E20="",,(K20/40*J20*1.08*T20)*U20)))</f>
        <v>0</v>
      </c>
      <c r="W20" s="94"/>
      <c r="X20" s="127">
        <f t="shared" si="0"/>
        <v>0</v>
      </c>
      <c r="Y20" s="86"/>
      <c r="Z20" s="65"/>
      <c r="AI20" s="53"/>
      <c r="AK20" s="82" t="s">
        <v>88</v>
      </c>
    </row>
    <row r="21" spans="2:37" ht="12.75" x14ac:dyDescent="0.2">
      <c r="B21" s="64"/>
      <c r="C21" s="86"/>
      <c r="D21" s="104"/>
      <c r="E21" s="105"/>
      <c r="F21" s="105"/>
      <c r="G21" s="106"/>
      <c r="H21" s="105"/>
      <c r="I21" s="93"/>
      <c r="J21" s="173">
        <f>IF(H21="",0,VLOOKUP(H21,tab!$D$47:$E$80,2,FALSE))*G21</f>
        <v>0</v>
      </c>
      <c r="K21" s="129">
        <f>IF(E21="",,tab!$D$2-F21)</f>
        <v>0</v>
      </c>
      <c r="L21" s="129">
        <f>IF(E21="",,E21+tab!$B$15)</f>
        <v>0</v>
      </c>
      <c r="M21" s="93"/>
      <c r="N21" s="129">
        <f t="shared" si="1"/>
        <v>0</v>
      </c>
      <c r="O21" s="130">
        <f>IF(E21="",,IF($K21&gt;=25,0,(VLOOKUP($K21,tab!$B$8:$C$13,2))))</f>
        <v>0</v>
      </c>
      <c r="P21" s="131">
        <f>IF(E21="",,IF($K21&gt;=25,0,(VLOOKUP($K21,tab!$B$8:$E$13,4))))</f>
        <v>0</v>
      </c>
      <c r="Q21" s="132">
        <f>IF((E21+tab!$D$4)&lt;N21,0,IF(E21="",,(K21/25*(J21*1.08*50%)*O21)*P21))</f>
        <v>0</v>
      </c>
      <c r="R21" s="93"/>
      <c r="S21" s="129">
        <f t="shared" si="2"/>
        <v>0</v>
      </c>
      <c r="T21" s="130">
        <f>IF(E21="",,IF($K21&gt;=40,0,(VLOOKUP($K21,tab!$B$8:$D$13,3))))</f>
        <v>0</v>
      </c>
      <c r="U21" s="131">
        <f>IF(E21="",,IF($K21&gt;=40,0,(VLOOKUP($K21,tab!$B$8:$F$13,5))))</f>
        <v>0</v>
      </c>
      <c r="V21" s="132">
        <f>IF((E21+tab!$D$4)&lt;S21,0,(IF(E21="",,(K21/40*J21*1.08*T21)*U21)))</f>
        <v>0</v>
      </c>
      <c r="W21" s="94"/>
      <c r="X21" s="127">
        <f t="shared" si="0"/>
        <v>0</v>
      </c>
      <c r="Y21" s="86"/>
      <c r="Z21" s="65"/>
      <c r="AI21" s="53"/>
      <c r="AK21" s="82" t="s">
        <v>100</v>
      </c>
    </row>
    <row r="22" spans="2:37" ht="12.75" x14ac:dyDescent="0.2">
      <c r="B22" s="64"/>
      <c r="C22" s="86"/>
      <c r="D22" s="104"/>
      <c r="E22" s="105"/>
      <c r="F22" s="105"/>
      <c r="G22" s="106"/>
      <c r="H22" s="105"/>
      <c r="I22" s="93"/>
      <c r="J22" s="173">
        <f>IF(H22="",0,VLOOKUP(H22,tab!$D$47:$E$80,2,FALSE))*G22</f>
        <v>0</v>
      </c>
      <c r="K22" s="129">
        <f>IF(E22="",,tab!$D$2-F22)</f>
        <v>0</v>
      </c>
      <c r="L22" s="129">
        <f>IF(E22="",,E22+tab!$B$15)</f>
        <v>0</v>
      </c>
      <c r="M22" s="93"/>
      <c r="N22" s="129">
        <f t="shared" si="1"/>
        <v>0</v>
      </c>
      <c r="O22" s="130">
        <f>IF(E22="",,IF($K22&gt;=25,0,(VLOOKUP($K22,tab!$B$8:$C$13,2))))</f>
        <v>0</v>
      </c>
      <c r="P22" s="131">
        <f>IF(E22="",,IF($K22&gt;=25,0,(VLOOKUP($K22,tab!$B$8:$E$13,4))))</f>
        <v>0</v>
      </c>
      <c r="Q22" s="132">
        <f>IF((E22+tab!$D$4)&lt;N22,0,IF(E22="",,(K22/25*(J22*1.08*50%)*O22)*P22))</f>
        <v>0</v>
      </c>
      <c r="R22" s="93"/>
      <c r="S22" s="129">
        <f t="shared" si="2"/>
        <v>0</v>
      </c>
      <c r="T22" s="130">
        <f>IF(E22="",,IF($K22&gt;=40,0,(VLOOKUP($K22,tab!$B$8:$D$13,3))))</f>
        <v>0</v>
      </c>
      <c r="U22" s="131">
        <f>IF(E22="",,IF($K22&gt;=40,0,(VLOOKUP($K22,tab!$B$8:$F$13,5))))</f>
        <v>0</v>
      </c>
      <c r="V22" s="132">
        <f>IF((E22+tab!$D$4)&lt;S22,0,(IF(E22="",,(K22/40*J22*1.08*T22)*U22)))</f>
        <v>0</v>
      </c>
      <c r="W22" s="94"/>
      <c r="X22" s="127">
        <f t="shared" si="0"/>
        <v>0</v>
      </c>
      <c r="Y22" s="86"/>
      <c r="Z22" s="65"/>
      <c r="AI22" s="53"/>
      <c r="AK22" s="82" t="s">
        <v>34</v>
      </c>
    </row>
    <row r="23" spans="2:37" ht="12.75" x14ac:dyDescent="0.2">
      <c r="B23" s="64"/>
      <c r="C23" s="86"/>
      <c r="D23" s="104"/>
      <c r="E23" s="105"/>
      <c r="F23" s="105"/>
      <c r="G23" s="106"/>
      <c r="H23" s="105"/>
      <c r="I23" s="93"/>
      <c r="J23" s="173">
        <f>IF(H23="",0,VLOOKUP(H23,tab!$D$47:$E$80,2,FALSE))*G23</f>
        <v>0</v>
      </c>
      <c r="K23" s="129">
        <f>IF(E23="",,tab!$D$2-F23)</f>
        <v>0</v>
      </c>
      <c r="L23" s="129">
        <f>IF(E23="",,E23+tab!$B$15)</f>
        <v>0</v>
      </c>
      <c r="M23" s="93"/>
      <c r="N23" s="129">
        <f t="shared" si="1"/>
        <v>0</v>
      </c>
      <c r="O23" s="130">
        <f>IF(E23="",,IF($K23&gt;=25,0,(VLOOKUP($K23,tab!$B$8:$C$13,2))))</f>
        <v>0</v>
      </c>
      <c r="P23" s="131">
        <f>IF(E23="",,IF($K23&gt;=25,0,(VLOOKUP($K23,tab!$B$8:$E$13,4))))</f>
        <v>0</v>
      </c>
      <c r="Q23" s="132">
        <f>IF((E23+tab!$D$4)&lt;N23,0,IF(E23="",,(K23/25*(J23*1.08*50%)*O23)*P23))</f>
        <v>0</v>
      </c>
      <c r="R23" s="93"/>
      <c r="S23" s="129">
        <f t="shared" si="2"/>
        <v>0</v>
      </c>
      <c r="T23" s="130">
        <f>IF(E23="",,IF($K23&gt;=40,0,(VLOOKUP($K23,tab!$B$8:$D$13,3))))</f>
        <v>0</v>
      </c>
      <c r="U23" s="131">
        <f>IF(E23="",,IF($K23&gt;=40,0,(VLOOKUP($K23,tab!$B$8:$F$13,5))))</f>
        <v>0</v>
      </c>
      <c r="V23" s="132">
        <f>IF((E23+tab!$D$4)&lt;S23,0,(IF(E23="",,(K23/40*J23*1.08*T23)*U23)))</f>
        <v>0</v>
      </c>
      <c r="W23" s="94"/>
      <c r="X23" s="127">
        <f t="shared" si="0"/>
        <v>0</v>
      </c>
      <c r="Y23" s="86"/>
      <c r="Z23" s="65"/>
      <c r="AI23" s="53"/>
      <c r="AK23" s="81" t="s">
        <v>35</v>
      </c>
    </row>
    <row r="24" spans="2:37" ht="12.75" x14ac:dyDescent="0.2">
      <c r="B24" s="64"/>
      <c r="C24" s="86"/>
      <c r="D24" s="104"/>
      <c r="E24" s="105"/>
      <c r="F24" s="105"/>
      <c r="G24" s="106"/>
      <c r="H24" s="105"/>
      <c r="I24" s="93"/>
      <c r="J24" s="173">
        <f>IF(H24="",0,VLOOKUP(H24,tab!$D$47:$E$80,2,FALSE))*G24</f>
        <v>0</v>
      </c>
      <c r="K24" s="129">
        <f>IF(E24="",,tab!$D$2-F24)</f>
        <v>0</v>
      </c>
      <c r="L24" s="129">
        <f>IF(E24="",,E24+tab!$B$15)</f>
        <v>0</v>
      </c>
      <c r="M24" s="93"/>
      <c r="N24" s="129">
        <f t="shared" si="1"/>
        <v>0</v>
      </c>
      <c r="O24" s="130">
        <f>IF(E24="",,IF($K24&gt;=25,0,(VLOOKUP($K24,tab!$B$8:$C$13,2))))</f>
        <v>0</v>
      </c>
      <c r="P24" s="131">
        <f>IF(E24="",,IF($K24&gt;=25,0,(VLOOKUP($K24,tab!$B$8:$E$13,4))))</f>
        <v>0</v>
      </c>
      <c r="Q24" s="132">
        <f>IF((E24+tab!$D$4)&lt;N24,0,IF(E24="",,(K24/25*(J24*1.08*50%)*O24)*P24))</f>
        <v>0</v>
      </c>
      <c r="R24" s="93"/>
      <c r="S24" s="129">
        <f t="shared" si="2"/>
        <v>0</v>
      </c>
      <c r="T24" s="130">
        <f>IF(E24="",,IF($K24&gt;=40,0,(VLOOKUP($K24,tab!$B$8:$D$13,3))))</f>
        <v>0</v>
      </c>
      <c r="U24" s="131">
        <f>IF(E24="",,IF($K24&gt;=40,0,(VLOOKUP($K24,tab!$B$8:$F$13,5))))</f>
        <v>0</v>
      </c>
      <c r="V24" s="132">
        <f>IF((E24+tab!$D$4)&lt;S24,0,(IF(E24="",,(K24/40*J24*1.08*T24)*U24)))</f>
        <v>0</v>
      </c>
      <c r="W24" s="94"/>
      <c r="X24" s="127">
        <f t="shared" si="0"/>
        <v>0</v>
      </c>
      <c r="Y24" s="86"/>
      <c r="Z24" s="65"/>
      <c r="AI24" s="53"/>
      <c r="AK24" s="81" t="s">
        <v>36</v>
      </c>
    </row>
    <row r="25" spans="2:37" ht="12.75" x14ac:dyDescent="0.2">
      <c r="B25" s="64"/>
      <c r="C25" s="86"/>
      <c r="D25" s="104"/>
      <c r="E25" s="105"/>
      <c r="F25" s="105"/>
      <c r="G25" s="106"/>
      <c r="H25" s="105"/>
      <c r="I25" s="93"/>
      <c r="J25" s="173">
        <f>IF(H25="",0,VLOOKUP(H25,tab!$D$47:$E$80,2,FALSE))*G25</f>
        <v>0</v>
      </c>
      <c r="K25" s="129">
        <f>IF(E25="",,tab!$D$2-F25)</f>
        <v>0</v>
      </c>
      <c r="L25" s="129">
        <f>IF(E25="",,E25+tab!$B$15)</f>
        <v>0</v>
      </c>
      <c r="M25" s="93"/>
      <c r="N25" s="129">
        <f t="shared" si="1"/>
        <v>0</v>
      </c>
      <c r="O25" s="130">
        <f>IF(E25="",,IF($K25&gt;=25,0,(VLOOKUP($K25,tab!$B$8:$C$13,2))))</f>
        <v>0</v>
      </c>
      <c r="P25" s="131">
        <f>IF(E25="",,IF($K25&gt;=25,0,(VLOOKUP($K25,tab!$B$8:$E$13,4))))</f>
        <v>0</v>
      </c>
      <c r="Q25" s="132">
        <f>IF((E25+tab!$D$4)&lt;N25,0,IF(E25="",,(K25/25*(J25*1.08*50%)*O25)*P25))</f>
        <v>0</v>
      </c>
      <c r="R25" s="93"/>
      <c r="S25" s="129">
        <f t="shared" si="2"/>
        <v>0</v>
      </c>
      <c r="T25" s="130">
        <f>IF(E25="",,IF($K25&gt;=40,0,(VLOOKUP($K25,tab!$B$8:$D$13,3))))</f>
        <v>0</v>
      </c>
      <c r="U25" s="131">
        <f>IF(E25="",,IF($K25&gt;=40,0,(VLOOKUP($K25,tab!$B$8:$F$13,5))))</f>
        <v>0</v>
      </c>
      <c r="V25" s="132">
        <f>IF((E25+tab!$D$4)&lt;S25,0,(IF(E25="",,(K25/40*J25*1.08*T25)*U25)))</f>
        <v>0</v>
      </c>
      <c r="W25" s="94"/>
      <c r="X25" s="127">
        <f t="shared" si="0"/>
        <v>0</v>
      </c>
      <c r="Y25" s="86"/>
      <c r="Z25" s="65"/>
      <c r="AI25" s="55"/>
      <c r="AK25" s="81" t="s">
        <v>101</v>
      </c>
    </row>
    <row r="26" spans="2:37" ht="12.75" x14ac:dyDescent="0.2">
      <c r="B26" s="64"/>
      <c r="C26" s="86"/>
      <c r="D26" s="104"/>
      <c r="E26" s="105"/>
      <c r="F26" s="105"/>
      <c r="G26" s="106"/>
      <c r="H26" s="105"/>
      <c r="I26" s="93"/>
      <c r="J26" s="173">
        <f>IF(H26="",0,VLOOKUP(H26,tab!$D$47:$E$80,2,FALSE))*G26</f>
        <v>0</v>
      </c>
      <c r="K26" s="129">
        <f>IF(E26="",,tab!$D$2-F26)</f>
        <v>0</v>
      </c>
      <c r="L26" s="129">
        <f>IF(E26="",,E26+tab!$B$15)</f>
        <v>0</v>
      </c>
      <c r="M26" s="93"/>
      <c r="N26" s="129">
        <f t="shared" si="1"/>
        <v>0</v>
      </c>
      <c r="O26" s="130">
        <f>IF(E26="",,IF($K26&gt;=25,0,(VLOOKUP($K26,tab!$B$8:$C$13,2))))</f>
        <v>0</v>
      </c>
      <c r="P26" s="131">
        <f>IF(E26="",,IF($K26&gt;=25,0,(VLOOKUP($K26,tab!$B$8:$E$13,4))))</f>
        <v>0</v>
      </c>
      <c r="Q26" s="132">
        <f>IF((E26+tab!$D$4)&lt;N26,0,IF(E26="",,(K26/25*(J26*1.08*50%)*O26)*P26))</f>
        <v>0</v>
      </c>
      <c r="R26" s="93"/>
      <c r="S26" s="129">
        <f t="shared" si="2"/>
        <v>0</v>
      </c>
      <c r="T26" s="130">
        <f>IF(E26="",,IF($K26&gt;=40,0,(VLOOKUP($K26,tab!$B$8:$D$13,3))))</f>
        <v>0</v>
      </c>
      <c r="U26" s="131">
        <f>IF(E26="",,IF($K26&gt;=40,0,(VLOOKUP($K26,tab!$B$8:$F$13,5))))</f>
        <v>0</v>
      </c>
      <c r="V26" s="132">
        <f>IF((E26+tab!$D$4)&lt;S26,0,(IF(E26="",,(K26/40*J26*1.08*T26)*U26)))</f>
        <v>0</v>
      </c>
      <c r="W26" s="94"/>
      <c r="X26" s="127">
        <f t="shared" si="0"/>
        <v>0</v>
      </c>
      <c r="Y26" s="86"/>
      <c r="Z26" s="65"/>
      <c r="AI26" s="55"/>
      <c r="AK26" s="81">
        <v>1</v>
      </c>
    </row>
    <row r="27" spans="2:37" ht="12.75" x14ac:dyDescent="0.2">
      <c r="B27" s="64"/>
      <c r="C27" s="86"/>
      <c r="D27" s="104"/>
      <c r="E27" s="105"/>
      <c r="F27" s="105"/>
      <c r="G27" s="106"/>
      <c r="H27" s="105"/>
      <c r="I27" s="93"/>
      <c r="J27" s="173">
        <f>IF(H27="",0,VLOOKUP(H27,tab!$D$47:$E$80,2,FALSE))*G27</f>
        <v>0</v>
      </c>
      <c r="K27" s="129">
        <f>IF(E27="",,tab!$D$2-F27)</f>
        <v>0</v>
      </c>
      <c r="L27" s="129">
        <f>IF(E27="",,E27+tab!$B$15)</f>
        <v>0</v>
      </c>
      <c r="M27" s="93"/>
      <c r="N27" s="129">
        <f t="shared" si="1"/>
        <v>0</v>
      </c>
      <c r="O27" s="130">
        <f>IF(E27="",,IF($K27&gt;=25,0,(VLOOKUP($K27,tab!$B$8:$C$13,2))))</f>
        <v>0</v>
      </c>
      <c r="P27" s="131">
        <f>IF(E27="",,IF($K27&gt;=25,0,(VLOOKUP($K27,tab!$B$8:$E$13,4))))</f>
        <v>0</v>
      </c>
      <c r="Q27" s="132">
        <f>IF((E27+tab!$D$4)&lt;N27,0,IF(E27="",,(K27/25*(J27*1.08*50%)*O27)*P27))</f>
        <v>0</v>
      </c>
      <c r="R27" s="93"/>
      <c r="S27" s="129">
        <f t="shared" si="2"/>
        <v>0</v>
      </c>
      <c r="T27" s="130">
        <f>IF(E27="",,IF($K27&gt;=40,0,(VLOOKUP($K27,tab!$B$8:$D$13,3))))</f>
        <v>0</v>
      </c>
      <c r="U27" s="131">
        <f>IF(E27="",,IF($K27&gt;=40,0,(VLOOKUP($K27,tab!$B$8:$F$13,5))))</f>
        <v>0</v>
      </c>
      <c r="V27" s="132">
        <f>IF((E27+tab!$D$4)&lt;S27,0,(IF(E27="",,(K27/40*J27*1.08*T27)*U27)))</f>
        <v>0</v>
      </c>
      <c r="W27" s="94"/>
      <c r="X27" s="127">
        <f t="shared" si="0"/>
        <v>0</v>
      </c>
      <c r="Y27" s="86"/>
      <c r="Z27" s="65"/>
      <c r="AI27" s="55"/>
      <c r="AK27" s="83">
        <v>2</v>
      </c>
    </row>
    <row r="28" spans="2:37" ht="12.75" x14ac:dyDescent="0.2">
      <c r="B28" s="64"/>
      <c r="C28" s="86"/>
      <c r="D28" s="104"/>
      <c r="E28" s="105"/>
      <c r="F28" s="105"/>
      <c r="G28" s="106"/>
      <c r="H28" s="105"/>
      <c r="I28" s="93"/>
      <c r="J28" s="173">
        <f>IF(H28="",0,VLOOKUP(H28,tab!$D$47:$E$80,2,FALSE))*G28</f>
        <v>0</v>
      </c>
      <c r="K28" s="129">
        <f>IF(E28="",,tab!$D$2-F28)</f>
        <v>0</v>
      </c>
      <c r="L28" s="129">
        <f>IF(E28="",,E28+tab!$B$15)</f>
        <v>0</v>
      </c>
      <c r="M28" s="93"/>
      <c r="N28" s="129">
        <f t="shared" si="1"/>
        <v>0</v>
      </c>
      <c r="O28" s="130">
        <f>IF(E28="",,IF($K28&gt;=25,0,(VLOOKUP($K28,tab!$B$8:$C$13,2))))</f>
        <v>0</v>
      </c>
      <c r="P28" s="131">
        <f>IF(E28="",,IF($K28&gt;=25,0,(VLOOKUP($K28,tab!$B$8:$E$13,4))))</f>
        <v>0</v>
      </c>
      <c r="Q28" s="132">
        <f>IF((E28+tab!$D$4)&lt;N28,0,IF(E28="",,(K28/25*(J28*1.08*50%)*O28)*P28))</f>
        <v>0</v>
      </c>
      <c r="R28" s="93"/>
      <c r="S28" s="129">
        <f t="shared" si="2"/>
        <v>0</v>
      </c>
      <c r="T28" s="130">
        <f>IF(E28="",,IF($K28&gt;=40,0,(VLOOKUP($K28,tab!$B$8:$D$13,3))))</f>
        <v>0</v>
      </c>
      <c r="U28" s="131">
        <f>IF(E28="",,IF($K28&gt;=40,0,(VLOOKUP($K28,tab!$B$8:$F$13,5))))</f>
        <v>0</v>
      </c>
      <c r="V28" s="132">
        <f>IF((E28+tab!$D$4)&lt;S28,0,(IF(E28="",,(K28/40*J28*1.08*T28)*U28)))</f>
        <v>0</v>
      </c>
      <c r="W28" s="94"/>
      <c r="X28" s="127">
        <f t="shared" si="0"/>
        <v>0</v>
      </c>
      <c r="Y28" s="86"/>
      <c r="Z28" s="65"/>
      <c r="AI28" s="55"/>
      <c r="AK28" s="83">
        <v>3</v>
      </c>
    </row>
    <row r="29" spans="2:37" ht="12.75" x14ac:dyDescent="0.2">
      <c r="B29" s="64"/>
      <c r="C29" s="86"/>
      <c r="D29" s="104"/>
      <c r="E29" s="105"/>
      <c r="F29" s="105"/>
      <c r="G29" s="106"/>
      <c r="H29" s="105"/>
      <c r="I29" s="93"/>
      <c r="J29" s="173">
        <f>IF(H29="",0,VLOOKUP(H29,tab!$D$47:$E$80,2,FALSE))*G29</f>
        <v>0</v>
      </c>
      <c r="K29" s="129">
        <f>IF(E29="",,tab!$D$2-F29)</f>
        <v>0</v>
      </c>
      <c r="L29" s="129">
        <f>IF(E29="",,E29+tab!$B$15)</f>
        <v>0</v>
      </c>
      <c r="M29" s="93"/>
      <c r="N29" s="129">
        <f t="shared" si="1"/>
        <v>0</v>
      </c>
      <c r="O29" s="130">
        <f>IF(E29="",,IF($K29&gt;=25,0,(VLOOKUP($K29,tab!$B$8:$C$13,2))))</f>
        <v>0</v>
      </c>
      <c r="P29" s="131">
        <f>IF(E29="",,IF($K29&gt;=25,0,(VLOOKUP($K29,tab!$B$8:$E$13,4))))</f>
        <v>0</v>
      </c>
      <c r="Q29" s="132">
        <f>IF((E29+tab!$D$4)&lt;N29,0,IF(E29="",,(K29/25*(J29*1.08*50%)*O29)*P29))</f>
        <v>0</v>
      </c>
      <c r="R29" s="93"/>
      <c r="S29" s="129">
        <f t="shared" si="2"/>
        <v>0</v>
      </c>
      <c r="T29" s="130">
        <f>IF(E29="",,IF($K29&gt;=40,0,(VLOOKUP($K29,tab!$B$8:$D$13,3))))</f>
        <v>0</v>
      </c>
      <c r="U29" s="131">
        <f>IF(E29="",,IF($K29&gt;=40,0,(VLOOKUP($K29,tab!$B$8:$F$13,5))))</f>
        <v>0</v>
      </c>
      <c r="V29" s="132">
        <f>IF((E29+tab!$D$4)&lt;S29,0,(IF(E29="",,(K29/40*J29*1.08*T29)*U29)))</f>
        <v>0</v>
      </c>
      <c r="W29" s="94"/>
      <c r="X29" s="127">
        <f t="shared" si="0"/>
        <v>0</v>
      </c>
      <c r="Y29" s="86"/>
      <c r="Z29" s="65"/>
      <c r="AI29" s="55"/>
      <c r="AK29" s="83">
        <v>4</v>
      </c>
    </row>
    <row r="30" spans="2:37" ht="12.75" x14ac:dyDescent="0.2">
      <c r="B30" s="64"/>
      <c r="C30" s="86"/>
      <c r="D30" s="104"/>
      <c r="E30" s="105"/>
      <c r="F30" s="105"/>
      <c r="G30" s="106"/>
      <c r="H30" s="105"/>
      <c r="I30" s="93"/>
      <c r="J30" s="173">
        <f>IF(H30="",0,VLOOKUP(H30,tab!$D$47:$E$80,2,FALSE))*G30</f>
        <v>0</v>
      </c>
      <c r="K30" s="129">
        <f>IF(E30="",,tab!$D$2-F30)</f>
        <v>0</v>
      </c>
      <c r="L30" s="129">
        <f>IF(E30="",,E30+tab!$B$15)</f>
        <v>0</v>
      </c>
      <c r="M30" s="93"/>
      <c r="N30" s="129">
        <f t="shared" si="1"/>
        <v>0</v>
      </c>
      <c r="O30" s="130">
        <f>IF(E30="",,IF($K30&gt;=25,0,(VLOOKUP($K30,tab!$B$8:$C$13,2))))</f>
        <v>0</v>
      </c>
      <c r="P30" s="131">
        <f>IF(E30="",,IF($K30&gt;=25,0,(VLOOKUP($K30,tab!$B$8:$E$13,4))))</f>
        <v>0</v>
      </c>
      <c r="Q30" s="132">
        <f>IF((E30+tab!$D$4)&lt;N30,0,IF(E30="",,(K30/25*(J30*1.08*50%)*O30)*P30))</f>
        <v>0</v>
      </c>
      <c r="R30" s="93"/>
      <c r="S30" s="129">
        <f t="shared" si="2"/>
        <v>0</v>
      </c>
      <c r="T30" s="130">
        <f>IF(E30="",,IF($K30&gt;=40,0,(VLOOKUP($K30,tab!$B$8:$D$13,3))))</f>
        <v>0</v>
      </c>
      <c r="U30" s="131">
        <f>IF(E30="",,IF($K30&gt;=40,0,(VLOOKUP($K30,tab!$B$8:$F$13,5))))</f>
        <v>0</v>
      </c>
      <c r="V30" s="132">
        <f>IF((E30+tab!$D$4)&lt;S30,0,(IF(E30="",,(K30/40*J30*1.08*T30)*U30)))</f>
        <v>0</v>
      </c>
      <c r="W30" s="94"/>
      <c r="X30" s="127">
        <f t="shared" si="0"/>
        <v>0</v>
      </c>
      <c r="Y30" s="86"/>
      <c r="Z30" s="65"/>
      <c r="AI30" s="55"/>
      <c r="AK30" s="83">
        <v>5</v>
      </c>
    </row>
    <row r="31" spans="2:37" ht="12.75" x14ac:dyDescent="0.2">
      <c r="B31" s="64"/>
      <c r="C31" s="86"/>
      <c r="D31" s="104"/>
      <c r="E31" s="105"/>
      <c r="F31" s="105"/>
      <c r="G31" s="106"/>
      <c r="H31" s="105"/>
      <c r="I31" s="93"/>
      <c r="J31" s="173">
        <f>IF(H31="",0,VLOOKUP(H31,tab!$D$47:$E$80,2,FALSE))*G31</f>
        <v>0</v>
      </c>
      <c r="K31" s="129">
        <f>IF(E31="",,tab!$D$2-F31)</f>
        <v>0</v>
      </c>
      <c r="L31" s="129">
        <f>IF(E31="",,E31+tab!$B$15)</f>
        <v>0</v>
      </c>
      <c r="M31" s="93"/>
      <c r="N31" s="129">
        <f t="shared" si="1"/>
        <v>0</v>
      </c>
      <c r="O31" s="130">
        <f>IF(E31="",,IF($K31&gt;=25,0,(VLOOKUP($K31,tab!$B$8:$C$13,2))))</f>
        <v>0</v>
      </c>
      <c r="P31" s="131">
        <f>IF(E31="",,IF($K31&gt;=25,0,(VLOOKUP($K31,tab!$B$8:$E$13,4))))</f>
        <v>0</v>
      </c>
      <c r="Q31" s="132">
        <f>IF((E31+tab!$D$4)&lt;N31,0,IF(E31="",,(K31/25*(J31*1.08*50%)*O31)*P31))</f>
        <v>0</v>
      </c>
      <c r="R31" s="93"/>
      <c r="S31" s="129">
        <f t="shared" si="2"/>
        <v>0</v>
      </c>
      <c r="T31" s="130">
        <f>IF(E31="",,IF($K31&gt;=40,0,(VLOOKUP($K31,tab!$B$8:$D$13,3))))</f>
        <v>0</v>
      </c>
      <c r="U31" s="131">
        <f>IF(E31="",,IF($K31&gt;=40,0,(VLOOKUP($K31,tab!$B$8:$F$13,5))))</f>
        <v>0</v>
      </c>
      <c r="V31" s="132">
        <f>IF((E31+tab!$D$4)&lt;S31,0,(IF(E31="",,(K31/40*J31*1.08*T31)*U31)))</f>
        <v>0</v>
      </c>
      <c r="W31" s="94"/>
      <c r="X31" s="127">
        <f t="shared" si="0"/>
        <v>0</v>
      </c>
      <c r="Y31" s="86"/>
      <c r="Z31" s="65"/>
      <c r="AI31" s="55"/>
      <c r="AK31" s="83">
        <v>6</v>
      </c>
    </row>
    <row r="32" spans="2:37" ht="12.75" x14ac:dyDescent="0.2">
      <c r="B32" s="64"/>
      <c r="C32" s="86"/>
      <c r="D32" s="104"/>
      <c r="E32" s="105"/>
      <c r="F32" s="105"/>
      <c r="G32" s="106"/>
      <c r="H32" s="105"/>
      <c r="I32" s="93"/>
      <c r="J32" s="173">
        <f>IF(H32="",0,VLOOKUP(H32,tab!$D$47:$E$80,2,FALSE))*G32</f>
        <v>0</v>
      </c>
      <c r="K32" s="129">
        <f>IF(E32="",,tab!$D$2-F32)</f>
        <v>0</v>
      </c>
      <c r="L32" s="129">
        <f>IF(E32="",,E32+tab!$B$15)</f>
        <v>0</v>
      </c>
      <c r="M32" s="93"/>
      <c r="N32" s="129">
        <f t="shared" si="1"/>
        <v>0</v>
      </c>
      <c r="O32" s="130">
        <f>IF(E32="",,IF($K32&gt;=25,0,(VLOOKUP($K32,tab!$B$8:$C$13,2))))</f>
        <v>0</v>
      </c>
      <c r="P32" s="131">
        <f>IF(E32="",,IF($K32&gt;=25,0,(VLOOKUP($K32,tab!$B$8:$E$13,4))))</f>
        <v>0</v>
      </c>
      <c r="Q32" s="132">
        <f>IF((E32+tab!$D$4)&lt;N32,0,IF(E32="",,(K32/25*(J32*1.08*50%)*O32)*P32))</f>
        <v>0</v>
      </c>
      <c r="R32" s="93"/>
      <c r="S32" s="129">
        <f t="shared" si="2"/>
        <v>0</v>
      </c>
      <c r="T32" s="130">
        <f>IF(E32="",,IF($K32&gt;=40,0,(VLOOKUP($K32,tab!$B$8:$D$13,3))))</f>
        <v>0</v>
      </c>
      <c r="U32" s="131">
        <f>IF(E32="",,IF($K32&gt;=40,0,(VLOOKUP($K32,tab!$B$8:$F$13,5))))</f>
        <v>0</v>
      </c>
      <c r="V32" s="132">
        <f>IF((E32+tab!$D$4)&lt;S32,0,(IF(E32="",,(K32/40*J32*1.08*T32)*U32)))</f>
        <v>0</v>
      </c>
      <c r="W32" s="94"/>
      <c r="X32" s="127">
        <f t="shared" si="0"/>
        <v>0</v>
      </c>
      <c r="Y32" s="86"/>
      <c r="Z32" s="65"/>
      <c r="AI32" s="55"/>
      <c r="AK32" s="82">
        <v>7</v>
      </c>
    </row>
    <row r="33" spans="2:37" ht="12.75" x14ac:dyDescent="0.2">
      <c r="B33" s="64"/>
      <c r="C33" s="86"/>
      <c r="D33" s="104"/>
      <c r="E33" s="105"/>
      <c r="F33" s="105"/>
      <c r="G33" s="106"/>
      <c r="H33" s="105"/>
      <c r="I33" s="93"/>
      <c r="J33" s="173">
        <f>IF(H33="",0,VLOOKUP(H33,tab!$D$47:$E$80,2,FALSE))*G33</f>
        <v>0</v>
      </c>
      <c r="K33" s="129">
        <f>IF(E33="",,tab!$D$2-F33)</f>
        <v>0</v>
      </c>
      <c r="L33" s="129">
        <f>IF(E33="",,E33+tab!$B$15)</f>
        <v>0</v>
      </c>
      <c r="M33" s="93"/>
      <c r="N33" s="129">
        <f t="shared" si="1"/>
        <v>0</v>
      </c>
      <c r="O33" s="130">
        <f>IF(E33="",,IF($K33&gt;=25,0,(VLOOKUP($K33,tab!$B$8:$C$13,2))))</f>
        <v>0</v>
      </c>
      <c r="P33" s="131">
        <f>IF(E33="",,IF($K33&gt;=25,0,(VLOOKUP($K33,tab!$B$8:$E$13,4))))</f>
        <v>0</v>
      </c>
      <c r="Q33" s="132">
        <f>IF((E33+tab!$D$4)&lt;N33,0,IF(E33="",,(K33/25*(J33*1.08*50%)*O33)*P33))</f>
        <v>0</v>
      </c>
      <c r="R33" s="93"/>
      <c r="S33" s="129">
        <f t="shared" si="2"/>
        <v>0</v>
      </c>
      <c r="T33" s="130">
        <f>IF(E33="",,IF($K33&gt;=40,0,(VLOOKUP($K33,tab!$B$8:$D$13,3))))</f>
        <v>0</v>
      </c>
      <c r="U33" s="131">
        <f>IF(E33="",,IF($K33&gt;=40,0,(VLOOKUP($K33,tab!$B$8:$F$13,5))))</f>
        <v>0</v>
      </c>
      <c r="V33" s="132">
        <f>IF((E33+tab!$D$4)&lt;S33,0,(IF(E33="",,(K33/40*J33*1.08*T33)*U33)))</f>
        <v>0</v>
      </c>
      <c r="W33" s="94"/>
      <c r="X33" s="127">
        <f t="shared" si="0"/>
        <v>0</v>
      </c>
      <c r="Y33" s="86"/>
      <c r="Z33" s="65"/>
      <c r="AI33" s="55"/>
      <c r="AK33" s="82">
        <v>8</v>
      </c>
    </row>
    <row r="34" spans="2:37" ht="12.75" x14ac:dyDescent="0.2">
      <c r="B34" s="64"/>
      <c r="C34" s="86"/>
      <c r="D34" s="104"/>
      <c r="E34" s="105"/>
      <c r="F34" s="105"/>
      <c r="G34" s="106"/>
      <c r="H34" s="105"/>
      <c r="I34" s="93"/>
      <c r="J34" s="173">
        <f>IF(H34="",0,VLOOKUP(H34,tab!$D$47:$E$80,2,FALSE))*G34</f>
        <v>0</v>
      </c>
      <c r="K34" s="129">
        <f>IF(E34="",,tab!$D$2-F34)</f>
        <v>0</v>
      </c>
      <c r="L34" s="129">
        <f>IF(E34="",,E34+tab!$B$15)</f>
        <v>0</v>
      </c>
      <c r="M34" s="93"/>
      <c r="N34" s="129">
        <f t="shared" si="1"/>
        <v>0</v>
      </c>
      <c r="O34" s="130">
        <f>IF(E34="",,IF($K34&gt;=25,0,(VLOOKUP($K34,tab!$B$8:$C$13,2))))</f>
        <v>0</v>
      </c>
      <c r="P34" s="131">
        <f>IF(E34="",,IF($K34&gt;=25,0,(VLOOKUP($K34,tab!$B$8:$E$13,4))))</f>
        <v>0</v>
      </c>
      <c r="Q34" s="132">
        <f>IF((E34+tab!$D$4)&lt;N34,0,IF(E34="",,(K34/25*(J34*1.08*50%)*O34)*P34))</f>
        <v>0</v>
      </c>
      <c r="R34" s="93"/>
      <c r="S34" s="129">
        <f t="shared" si="2"/>
        <v>0</v>
      </c>
      <c r="T34" s="130">
        <f>IF(E34="",,IF($K34&gt;=40,0,(VLOOKUP($K34,tab!$B$8:$D$13,3))))</f>
        <v>0</v>
      </c>
      <c r="U34" s="131">
        <f>IF(E34="",,IF($K34&gt;=40,0,(VLOOKUP($K34,tab!$B$8:$F$13,5))))</f>
        <v>0</v>
      </c>
      <c r="V34" s="132">
        <f>IF((E34+tab!$D$4)&lt;S34,0,(IF(E34="",,(K34/40*J34*1.08*T34)*U34)))</f>
        <v>0</v>
      </c>
      <c r="W34" s="94"/>
      <c r="X34" s="127">
        <f t="shared" si="0"/>
        <v>0</v>
      </c>
      <c r="Y34" s="86"/>
      <c r="Z34" s="65"/>
      <c r="AI34" s="55"/>
      <c r="AK34" s="82">
        <v>9</v>
      </c>
    </row>
    <row r="35" spans="2:37" ht="12.75" x14ac:dyDescent="0.2">
      <c r="B35" s="64"/>
      <c r="C35" s="86"/>
      <c r="D35" s="104"/>
      <c r="E35" s="105"/>
      <c r="F35" s="105"/>
      <c r="G35" s="106"/>
      <c r="H35" s="105"/>
      <c r="I35" s="93"/>
      <c r="J35" s="173">
        <f>IF(H35="",0,VLOOKUP(H35,tab!$D$47:$E$80,2,FALSE))*G35</f>
        <v>0</v>
      </c>
      <c r="K35" s="129">
        <f>IF(E35="",,tab!$D$2-F35)</f>
        <v>0</v>
      </c>
      <c r="L35" s="129">
        <f>IF(E35="",,E35+tab!$B$15)</f>
        <v>0</v>
      </c>
      <c r="M35" s="93"/>
      <c r="N35" s="129">
        <f t="shared" si="1"/>
        <v>0</v>
      </c>
      <c r="O35" s="130">
        <f>IF(E35="",,IF($K35&gt;=25,0,(VLOOKUP($K35,tab!$B$8:$C$13,2))))</f>
        <v>0</v>
      </c>
      <c r="P35" s="131">
        <f>IF(E35="",,IF($K35&gt;=25,0,(VLOOKUP($K35,tab!$B$8:$E$13,4))))</f>
        <v>0</v>
      </c>
      <c r="Q35" s="132">
        <f>IF((E35+tab!$D$4)&lt;N35,0,IF(E35="",,(K35/25*(J35*1.08*50%)*O35)*P35))</f>
        <v>0</v>
      </c>
      <c r="R35" s="93"/>
      <c r="S35" s="129">
        <f t="shared" si="2"/>
        <v>0</v>
      </c>
      <c r="T35" s="130">
        <f>IF(E35="",,IF($K35&gt;=40,0,(VLOOKUP($K35,tab!$B$8:$D$13,3))))</f>
        <v>0</v>
      </c>
      <c r="U35" s="131">
        <f>IF(E35="",,IF($K35&gt;=40,0,(VLOOKUP($K35,tab!$B$8:$F$13,5))))</f>
        <v>0</v>
      </c>
      <c r="V35" s="132">
        <f>IF((E35+tab!$D$4)&lt;S35,0,(IF(E35="",,(K35/40*J35*1.08*T35)*U35)))</f>
        <v>0</v>
      </c>
      <c r="W35" s="94"/>
      <c r="X35" s="127">
        <f t="shared" si="0"/>
        <v>0</v>
      </c>
      <c r="Y35" s="86"/>
      <c r="Z35" s="65"/>
      <c r="AI35" s="55"/>
      <c r="AK35" s="82">
        <v>10</v>
      </c>
    </row>
    <row r="36" spans="2:37" ht="12.75" x14ac:dyDescent="0.2">
      <c r="B36" s="64"/>
      <c r="C36" s="86"/>
      <c r="D36" s="104"/>
      <c r="E36" s="105"/>
      <c r="F36" s="105"/>
      <c r="G36" s="106"/>
      <c r="H36" s="105"/>
      <c r="I36" s="93"/>
      <c r="J36" s="173">
        <f>IF(H36="",0,VLOOKUP(H36,tab!$D$47:$E$80,2,FALSE))*G36</f>
        <v>0</v>
      </c>
      <c r="K36" s="129">
        <f>IF(E36="",,tab!$D$2-F36)</f>
        <v>0</v>
      </c>
      <c r="L36" s="129">
        <f>IF(E36="",,E36+tab!$B$15)</f>
        <v>0</v>
      </c>
      <c r="M36" s="93"/>
      <c r="N36" s="129">
        <f t="shared" si="1"/>
        <v>0</v>
      </c>
      <c r="O36" s="130">
        <f>IF(E36="",,IF($K36&gt;=25,0,(VLOOKUP($K36,tab!$B$8:$C$13,2))))</f>
        <v>0</v>
      </c>
      <c r="P36" s="131">
        <f>IF(E36="",,IF($K36&gt;=25,0,(VLOOKUP($K36,tab!$B$8:$E$13,4))))</f>
        <v>0</v>
      </c>
      <c r="Q36" s="132">
        <f>IF((E36+tab!$D$4)&lt;N36,0,IF(E36="",,(K36/25*(J36*1.08*50%)*O36)*P36))</f>
        <v>0</v>
      </c>
      <c r="R36" s="93"/>
      <c r="S36" s="129">
        <f t="shared" si="2"/>
        <v>0</v>
      </c>
      <c r="T36" s="130">
        <f>IF(E36="",,IF($K36&gt;=40,0,(VLOOKUP($K36,tab!$B$8:$D$13,3))))</f>
        <v>0</v>
      </c>
      <c r="U36" s="131">
        <f>IF(E36="",,IF($K36&gt;=40,0,(VLOOKUP($K36,tab!$B$8:$F$13,5))))</f>
        <v>0</v>
      </c>
      <c r="V36" s="132">
        <f>IF((E36+tab!$D$4)&lt;S36,0,(IF(E36="",,(K36/40*J36*1.08*T36)*U36)))</f>
        <v>0</v>
      </c>
      <c r="W36" s="94"/>
      <c r="X36" s="127">
        <f t="shared" si="0"/>
        <v>0</v>
      </c>
      <c r="Y36" s="86"/>
      <c r="Z36" s="65"/>
      <c r="AI36" s="55"/>
      <c r="AK36" s="82">
        <v>11</v>
      </c>
    </row>
    <row r="37" spans="2:37" ht="12.75" x14ac:dyDescent="0.2">
      <c r="B37" s="64"/>
      <c r="C37" s="86"/>
      <c r="D37" s="104"/>
      <c r="E37" s="105"/>
      <c r="F37" s="105"/>
      <c r="G37" s="106"/>
      <c r="H37" s="105"/>
      <c r="I37" s="93"/>
      <c r="J37" s="173">
        <f>IF(H37="",0,VLOOKUP(H37,tab!$D$47:$E$80,2,FALSE))*G37</f>
        <v>0</v>
      </c>
      <c r="K37" s="129">
        <f>IF(E37="",,tab!$D$2-F37)</f>
        <v>0</v>
      </c>
      <c r="L37" s="129">
        <f>IF(E37="",,E37+tab!$B$15)</f>
        <v>0</v>
      </c>
      <c r="M37" s="93"/>
      <c r="N37" s="129">
        <f t="shared" si="1"/>
        <v>0</v>
      </c>
      <c r="O37" s="130">
        <f>IF(E37="",,IF($K37&gt;=25,0,(VLOOKUP($K37,tab!$B$8:$C$13,2))))</f>
        <v>0</v>
      </c>
      <c r="P37" s="131">
        <f>IF(E37="",,IF($K37&gt;=25,0,(VLOOKUP($K37,tab!$B$8:$E$13,4))))</f>
        <v>0</v>
      </c>
      <c r="Q37" s="132">
        <f>IF((E37+tab!$D$4)&lt;N37,0,IF(E37="",,(K37/25*(J37*1.08*50%)*O37)*P37))</f>
        <v>0</v>
      </c>
      <c r="R37" s="93"/>
      <c r="S37" s="129">
        <f t="shared" si="2"/>
        <v>0</v>
      </c>
      <c r="T37" s="130">
        <f>IF(E37="",,IF($K37&gt;=40,0,(VLOOKUP($K37,tab!$B$8:$D$13,3))))</f>
        <v>0</v>
      </c>
      <c r="U37" s="131">
        <f>IF(E37="",,IF($K37&gt;=40,0,(VLOOKUP($K37,tab!$B$8:$F$13,5))))</f>
        <v>0</v>
      </c>
      <c r="V37" s="132">
        <f>IF((E37+tab!$D$4)&lt;S37,0,(IF(E37="",,(K37/40*J37*1.08*T37)*U37)))</f>
        <v>0</v>
      </c>
      <c r="W37" s="94"/>
      <c r="X37" s="127">
        <f t="shared" si="0"/>
        <v>0</v>
      </c>
      <c r="Y37" s="86"/>
      <c r="Z37" s="65"/>
      <c r="AI37" s="55"/>
      <c r="AK37" s="82">
        <v>12</v>
      </c>
    </row>
    <row r="38" spans="2:37" ht="12.75" x14ac:dyDescent="0.2">
      <c r="B38" s="64"/>
      <c r="C38" s="86"/>
      <c r="D38" s="104"/>
      <c r="E38" s="105"/>
      <c r="F38" s="105"/>
      <c r="G38" s="106"/>
      <c r="H38" s="105"/>
      <c r="I38" s="93"/>
      <c r="J38" s="173">
        <f>IF(H38="",0,VLOOKUP(H38,tab!$D$47:$E$80,2,FALSE))*G38</f>
        <v>0</v>
      </c>
      <c r="K38" s="129">
        <f>IF(E38="",,tab!$D$2-F38)</f>
        <v>0</v>
      </c>
      <c r="L38" s="129">
        <f>IF(E38="",,E38+tab!$B$15)</f>
        <v>0</v>
      </c>
      <c r="M38" s="93"/>
      <c r="N38" s="129">
        <f t="shared" si="1"/>
        <v>0</v>
      </c>
      <c r="O38" s="130">
        <f>IF(E38="",,IF($K38&gt;=25,0,(VLOOKUP($K38,tab!$B$8:$C$13,2))))</f>
        <v>0</v>
      </c>
      <c r="P38" s="131">
        <f>IF(E38="",,IF($K38&gt;=25,0,(VLOOKUP($K38,tab!$B$8:$E$13,4))))</f>
        <v>0</v>
      </c>
      <c r="Q38" s="132">
        <f>IF((E38+tab!$D$4)&lt;N38,0,IF(E38="",,(K38/25*(J38*1.08*50%)*O38)*P38))</f>
        <v>0</v>
      </c>
      <c r="R38" s="93"/>
      <c r="S38" s="129">
        <f t="shared" si="2"/>
        <v>0</v>
      </c>
      <c r="T38" s="130">
        <f>IF(E38="",,IF($K38&gt;=40,0,(VLOOKUP($K38,tab!$B$8:$D$13,3))))</f>
        <v>0</v>
      </c>
      <c r="U38" s="131">
        <f>IF(E38="",,IF($K38&gt;=40,0,(VLOOKUP($K38,tab!$B$8:$F$13,5))))</f>
        <v>0</v>
      </c>
      <c r="V38" s="132">
        <f>IF((E38+tab!$D$4)&lt;S38,0,(IF(E38="",,(K38/40*J38*1.08*T38)*U38)))</f>
        <v>0</v>
      </c>
      <c r="W38" s="94"/>
      <c r="X38" s="127">
        <f t="shared" si="0"/>
        <v>0</v>
      </c>
      <c r="Y38" s="86"/>
      <c r="Z38" s="65"/>
      <c r="AI38" s="55"/>
      <c r="AK38" s="82">
        <v>13</v>
      </c>
    </row>
    <row r="39" spans="2:37" ht="12.75" x14ac:dyDescent="0.2">
      <c r="B39" s="64"/>
      <c r="C39" s="86"/>
      <c r="D39" s="104"/>
      <c r="E39" s="105"/>
      <c r="F39" s="105"/>
      <c r="G39" s="106"/>
      <c r="H39" s="105"/>
      <c r="I39" s="93"/>
      <c r="J39" s="173">
        <f>IF(H39="",0,VLOOKUP(H39,tab!$D$47:$E$80,2,FALSE))*G39</f>
        <v>0</v>
      </c>
      <c r="K39" s="129">
        <f>IF(E39="",,tab!$D$2-F39)</f>
        <v>0</v>
      </c>
      <c r="L39" s="129">
        <f>IF(E39="",,E39+tab!$B$15)</f>
        <v>0</v>
      </c>
      <c r="M39" s="93"/>
      <c r="N39" s="129">
        <f t="shared" si="1"/>
        <v>0</v>
      </c>
      <c r="O39" s="130">
        <f>IF(E39="",,IF($K39&gt;=25,0,(VLOOKUP($K39,tab!$B$8:$C$13,2))))</f>
        <v>0</v>
      </c>
      <c r="P39" s="131">
        <f>IF(E39="",,IF($K39&gt;=25,0,(VLOOKUP($K39,tab!$B$8:$E$13,4))))</f>
        <v>0</v>
      </c>
      <c r="Q39" s="132">
        <f>IF((E39+tab!$D$4)&lt;N39,0,IF(E39="",,(K39/25*(J39*1.08*50%)*O39)*P39))</f>
        <v>0</v>
      </c>
      <c r="R39" s="93"/>
      <c r="S39" s="129">
        <f t="shared" si="2"/>
        <v>0</v>
      </c>
      <c r="T39" s="130">
        <f>IF(E39="",,IF($K39&gt;=40,0,(VLOOKUP($K39,tab!$B$8:$D$13,3))))</f>
        <v>0</v>
      </c>
      <c r="U39" s="131">
        <f>IF(E39="",,IF($K39&gt;=40,0,(VLOOKUP($K39,tab!$B$8:$F$13,5))))</f>
        <v>0</v>
      </c>
      <c r="V39" s="132">
        <f>IF((E39+tab!$D$4)&lt;S39,0,(IF(E39="",,(K39/40*J39*1.08*T39)*U39)))</f>
        <v>0</v>
      </c>
      <c r="W39" s="94"/>
      <c r="X39" s="127">
        <f t="shared" si="0"/>
        <v>0</v>
      </c>
      <c r="Y39" s="86"/>
      <c r="Z39" s="65"/>
      <c r="AI39" s="55"/>
      <c r="AK39" s="82">
        <v>14</v>
      </c>
    </row>
    <row r="40" spans="2:37" ht="12.75" x14ac:dyDescent="0.2">
      <c r="B40" s="64"/>
      <c r="C40" s="86"/>
      <c r="D40" s="104"/>
      <c r="E40" s="105"/>
      <c r="F40" s="105"/>
      <c r="G40" s="106"/>
      <c r="H40" s="105"/>
      <c r="I40" s="93"/>
      <c r="J40" s="173">
        <f>IF(H40="",0,VLOOKUP(H40,tab!$D$47:$E$80,2,FALSE))*G40</f>
        <v>0</v>
      </c>
      <c r="K40" s="129">
        <f>IF(E40="",,tab!$D$2-F40)</f>
        <v>0</v>
      </c>
      <c r="L40" s="129">
        <f>IF(E40="",,E40+tab!$B$15)</f>
        <v>0</v>
      </c>
      <c r="M40" s="93"/>
      <c r="N40" s="129">
        <f t="shared" si="1"/>
        <v>0</v>
      </c>
      <c r="O40" s="130">
        <f>IF(E40="",,IF($K40&gt;=25,0,(VLOOKUP($K40,tab!$B$8:$C$13,2))))</f>
        <v>0</v>
      </c>
      <c r="P40" s="131">
        <f>IF(E40="",,IF($K40&gt;=25,0,(VLOOKUP($K40,tab!$B$8:$E$13,4))))</f>
        <v>0</v>
      </c>
      <c r="Q40" s="132">
        <f>IF((E40+tab!$D$4)&lt;N40,0,IF(E40="",,(K40/25*(J40*1.08*50%)*O40)*P40))</f>
        <v>0</v>
      </c>
      <c r="R40" s="93"/>
      <c r="S40" s="129">
        <f t="shared" si="2"/>
        <v>0</v>
      </c>
      <c r="T40" s="130">
        <f>IF(E40="",,IF($K40&gt;=40,0,(VLOOKUP($K40,tab!$B$8:$D$13,3))))</f>
        <v>0</v>
      </c>
      <c r="U40" s="131">
        <f>IF(E40="",,IF($K40&gt;=40,0,(VLOOKUP($K40,tab!$B$8:$F$13,5))))</f>
        <v>0</v>
      </c>
      <c r="V40" s="132">
        <f>IF((E40+tab!$D$4)&lt;S40,0,(IF(E40="",,(K40/40*J40*1.08*T40)*U40)))</f>
        <v>0</v>
      </c>
      <c r="W40" s="94"/>
      <c r="X40" s="127">
        <f t="shared" si="0"/>
        <v>0</v>
      </c>
      <c r="Y40" s="86"/>
      <c r="Z40" s="65"/>
      <c r="AI40" s="55"/>
      <c r="AK40" s="82">
        <v>15</v>
      </c>
    </row>
    <row r="41" spans="2:37" ht="12.75" x14ac:dyDescent="0.2">
      <c r="B41" s="64"/>
      <c r="C41" s="86"/>
      <c r="D41" s="104"/>
      <c r="E41" s="105"/>
      <c r="F41" s="105"/>
      <c r="G41" s="106"/>
      <c r="H41" s="105"/>
      <c r="I41" s="93"/>
      <c r="J41" s="173">
        <f>IF(H41="",0,VLOOKUP(H41,tab!$D$47:$E$80,2,FALSE))*G41</f>
        <v>0</v>
      </c>
      <c r="K41" s="129">
        <f>IF(E41="",,tab!$D$2-F41)</f>
        <v>0</v>
      </c>
      <c r="L41" s="129">
        <f>IF(E41="",,E41+tab!$B$15)</f>
        <v>0</v>
      </c>
      <c r="M41" s="93"/>
      <c r="N41" s="129">
        <f t="shared" si="1"/>
        <v>0</v>
      </c>
      <c r="O41" s="130">
        <f>IF(E41="",,IF($K41&gt;=25,0,(VLOOKUP($K41,tab!$B$8:$C$13,2))))</f>
        <v>0</v>
      </c>
      <c r="P41" s="131">
        <f>IF(E41="",,IF($K41&gt;=25,0,(VLOOKUP($K41,tab!$B$8:$E$13,4))))</f>
        <v>0</v>
      </c>
      <c r="Q41" s="132">
        <f>IF((E41+tab!$D$4)&lt;N41,0,IF(E41="",,(K41/25*(J41*1.08*50%)*O41)*P41))</f>
        <v>0</v>
      </c>
      <c r="R41" s="93"/>
      <c r="S41" s="129">
        <f t="shared" si="2"/>
        <v>0</v>
      </c>
      <c r="T41" s="130">
        <f>IF(E41="",,IF($K41&gt;=40,0,(VLOOKUP($K41,tab!$B$8:$D$13,3))))</f>
        <v>0</v>
      </c>
      <c r="U41" s="131">
        <f>IF(E41="",,IF($K41&gt;=40,0,(VLOOKUP($K41,tab!$B$8:$F$13,5))))</f>
        <v>0</v>
      </c>
      <c r="V41" s="132">
        <f>IF((E41+tab!$D$4)&lt;S41,0,(IF(E41="",,(K41/40*J41*1.08*T41)*U41)))</f>
        <v>0</v>
      </c>
      <c r="W41" s="94"/>
      <c r="X41" s="127">
        <f t="shared" si="0"/>
        <v>0</v>
      </c>
      <c r="Y41" s="86"/>
      <c r="Z41" s="65"/>
      <c r="AI41" s="55"/>
      <c r="AK41" s="82">
        <v>16</v>
      </c>
    </row>
    <row r="42" spans="2:37" ht="12.75" x14ac:dyDescent="0.2">
      <c r="B42" s="64"/>
      <c r="C42" s="86"/>
      <c r="D42" s="104"/>
      <c r="E42" s="105"/>
      <c r="F42" s="105"/>
      <c r="G42" s="106"/>
      <c r="H42" s="105"/>
      <c r="I42" s="93"/>
      <c r="J42" s="173">
        <f>IF(H42="",0,VLOOKUP(H42,tab!$D$47:$E$80,2,FALSE))*G42</f>
        <v>0</v>
      </c>
      <c r="K42" s="129">
        <f>IF(E42="",,tab!$D$2-F42)</f>
        <v>0</v>
      </c>
      <c r="L42" s="129">
        <f>IF(E42="",,E42+tab!$B$15)</f>
        <v>0</v>
      </c>
      <c r="M42" s="93"/>
      <c r="N42" s="129">
        <f t="shared" si="1"/>
        <v>0</v>
      </c>
      <c r="O42" s="130">
        <f>IF(E42="",,IF($K42&gt;=25,0,(VLOOKUP($K42,tab!$B$8:$C$13,2))))</f>
        <v>0</v>
      </c>
      <c r="P42" s="131">
        <f>IF(E42="",,IF($K42&gt;=25,0,(VLOOKUP($K42,tab!$B$8:$E$13,4))))</f>
        <v>0</v>
      </c>
      <c r="Q42" s="132">
        <f>IF((E42+tab!$D$4)&lt;N42,0,IF(E42="",,(K42/25*(J42*1.08*50%)*O42)*P42))</f>
        <v>0</v>
      </c>
      <c r="R42" s="93"/>
      <c r="S42" s="129">
        <f t="shared" si="2"/>
        <v>0</v>
      </c>
      <c r="T42" s="130">
        <f>IF(E42="",,IF($K42&gt;=40,0,(VLOOKUP($K42,tab!$B$8:$D$13,3))))</f>
        <v>0</v>
      </c>
      <c r="U42" s="131">
        <f>IF(E42="",,IF($K42&gt;=40,0,(VLOOKUP($K42,tab!$B$8:$F$13,5))))</f>
        <v>0</v>
      </c>
      <c r="V42" s="132">
        <f>IF((E42+tab!$D$4)&lt;S42,0,(IF(E42="",,(K42/40*J42*1.08*T42)*U42)))</f>
        <v>0</v>
      </c>
      <c r="W42" s="94"/>
      <c r="X42" s="127">
        <f t="shared" si="0"/>
        <v>0</v>
      </c>
      <c r="Y42" s="86"/>
      <c r="Z42" s="65"/>
      <c r="AI42" s="55"/>
      <c r="AK42" s="82"/>
    </row>
    <row r="43" spans="2:37" ht="12.75" x14ac:dyDescent="0.2">
      <c r="B43" s="64"/>
      <c r="C43" s="86"/>
      <c r="D43" s="104"/>
      <c r="E43" s="105"/>
      <c r="F43" s="105"/>
      <c r="G43" s="106"/>
      <c r="H43" s="105"/>
      <c r="I43" s="93"/>
      <c r="J43" s="173">
        <f>IF(H43="",0,VLOOKUP(H43,tab!$D$47:$E$80,2,FALSE))*G43</f>
        <v>0</v>
      </c>
      <c r="K43" s="129">
        <f>IF(E43="",,tab!$D$2-F43)</f>
        <v>0</v>
      </c>
      <c r="L43" s="129">
        <f>IF(E43="",,E43+tab!$B$15)</f>
        <v>0</v>
      </c>
      <c r="M43" s="93"/>
      <c r="N43" s="129">
        <f t="shared" si="1"/>
        <v>0</v>
      </c>
      <c r="O43" s="130">
        <f>IF(E43="",,IF($K43&gt;=25,0,(VLOOKUP($K43,tab!$B$8:$C$13,2))))</f>
        <v>0</v>
      </c>
      <c r="P43" s="131">
        <f>IF(E43="",,IF($K43&gt;=25,0,(VLOOKUP($K43,tab!$B$8:$E$13,4))))</f>
        <v>0</v>
      </c>
      <c r="Q43" s="132">
        <f>IF((E43+tab!$D$4)&lt;N43,0,IF(E43="",,(K43/25*(J43*1.08*50%)*O43)*P43))</f>
        <v>0</v>
      </c>
      <c r="R43" s="93"/>
      <c r="S43" s="129">
        <f t="shared" si="2"/>
        <v>0</v>
      </c>
      <c r="T43" s="130">
        <f>IF(E43="",,IF($K43&gt;=40,0,(VLOOKUP($K43,tab!$B$8:$D$13,3))))</f>
        <v>0</v>
      </c>
      <c r="U43" s="131">
        <f>IF(E43="",,IF($K43&gt;=40,0,(VLOOKUP($K43,tab!$B$8:$F$13,5))))</f>
        <v>0</v>
      </c>
      <c r="V43" s="132">
        <f>IF((E43+tab!$D$4)&lt;S43,0,(IF(E43="",,(K43/40*J43*1.08*T43)*U43)))</f>
        <v>0</v>
      </c>
      <c r="W43" s="94"/>
      <c r="X43" s="127">
        <f t="shared" si="0"/>
        <v>0</v>
      </c>
      <c r="Y43" s="86"/>
      <c r="Z43" s="65"/>
      <c r="AI43" s="55"/>
      <c r="AK43" s="82"/>
    </row>
    <row r="44" spans="2:37" ht="12.75" x14ac:dyDescent="0.2">
      <c r="B44" s="64"/>
      <c r="C44" s="86"/>
      <c r="D44" s="104"/>
      <c r="E44" s="105"/>
      <c r="F44" s="105"/>
      <c r="G44" s="106"/>
      <c r="H44" s="105"/>
      <c r="I44" s="93"/>
      <c r="J44" s="173">
        <f>IF(H44="",0,VLOOKUP(H44,tab!$D$47:$E$80,2,FALSE))*G44</f>
        <v>0</v>
      </c>
      <c r="K44" s="129">
        <f>IF(E44="",,tab!$D$2-F44)</f>
        <v>0</v>
      </c>
      <c r="L44" s="129">
        <f>IF(E44="",,E44+tab!$B$15)</f>
        <v>0</v>
      </c>
      <c r="M44" s="93"/>
      <c r="N44" s="129">
        <f t="shared" si="1"/>
        <v>0</v>
      </c>
      <c r="O44" s="130">
        <f>IF(E44="",,IF($K44&gt;=25,0,(VLOOKUP($K44,tab!$B$8:$C$13,2))))</f>
        <v>0</v>
      </c>
      <c r="P44" s="131">
        <f>IF(E44="",,IF($K44&gt;=25,0,(VLOOKUP($K44,tab!$B$8:$E$13,4))))</f>
        <v>0</v>
      </c>
      <c r="Q44" s="132">
        <f>IF((E44+tab!$D$4)&lt;N44,0,IF(E44="",,(K44/25*(J44*1.08*50%)*O44)*P44))</f>
        <v>0</v>
      </c>
      <c r="R44" s="93"/>
      <c r="S44" s="129">
        <f t="shared" si="2"/>
        <v>0</v>
      </c>
      <c r="T44" s="130">
        <f>IF(E44="",,IF($K44&gt;=40,0,(VLOOKUP($K44,tab!$B$8:$D$13,3))))</f>
        <v>0</v>
      </c>
      <c r="U44" s="131">
        <f>IF(E44="",,IF($K44&gt;=40,0,(VLOOKUP($K44,tab!$B$8:$F$13,5))))</f>
        <v>0</v>
      </c>
      <c r="V44" s="132">
        <f>IF((E44+tab!$D$4)&lt;S44,0,(IF(E44="",,(K44/40*J44*1.08*T44)*U44)))</f>
        <v>0</v>
      </c>
      <c r="W44" s="94"/>
      <c r="X44" s="127">
        <f t="shared" si="0"/>
        <v>0</v>
      </c>
      <c r="Y44" s="86"/>
      <c r="Z44" s="65"/>
      <c r="AI44" s="55"/>
      <c r="AK44" s="82"/>
    </row>
    <row r="45" spans="2:37" ht="12.75" x14ac:dyDescent="0.2">
      <c r="B45" s="64"/>
      <c r="C45" s="86"/>
      <c r="D45" s="104"/>
      <c r="E45" s="105"/>
      <c r="F45" s="105"/>
      <c r="G45" s="106"/>
      <c r="H45" s="105"/>
      <c r="I45" s="93"/>
      <c r="J45" s="173">
        <f>IF(H45="",0,VLOOKUP(H45,tab!$D$47:$E$80,2,FALSE))*G45</f>
        <v>0</v>
      </c>
      <c r="K45" s="129">
        <f>IF(E45="",,tab!$D$2-F45)</f>
        <v>0</v>
      </c>
      <c r="L45" s="129">
        <f>IF(E45="",,E45+tab!$B$15)</f>
        <v>0</v>
      </c>
      <c r="M45" s="93"/>
      <c r="N45" s="129">
        <f t="shared" si="1"/>
        <v>0</v>
      </c>
      <c r="O45" s="130">
        <f>IF(E45="",,IF($K45&gt;=25,0,(VLOOKUP($K45,tab!$B$8:$C$13,2))))</f>
        <v>0</v>
      </c>
      <c r="P45" s="131">
        <f>IF(E45="",,IF($K45&gt;=25,0,(VLOOKUP($K45,tab!$B$8:$E$13,4))))</f>
        <v>0</v>
      </c>
      <c r="Q45" s="132">
        <f>IF((E45+tab!$D$4)&lt;N45,0,IF(E45="",,(K45/25*(J45*1.08*50%)*O45)*P45))</f>
        <v>0</v>
      </c>
      <c r="R45" s="93"/>
      <c r="S45" s="129">
        <f t="shared" si="2"/>
        <v>0</v>
      </c>
      <c r="T45" s="130">
        <f>IF(E45="",,IF($K45&gt;=40,0,(VLOOKUP($K45,tab!$B$8:$D$13,3))))</f>
        <v>0</v>
      </c>
      <c r="U45" s="131">
        <f>IF(E45="",,IF($K45&gt;=40,0,(VLOOKUP($K45,tab!$B$8:$F$13,5))))</f>
        <v>0</v>
      </c>
      <c r="V45" s="132">
        <f>IF((E45+tab!$D$4)&lt;S45,0,(IF(E45="",,(K45/40*J45*1.08*T45)*U45)))</f>
        <v>0</v>
      </c>
      <c r="W45" s="94"/>
      <c r="X45" s="127">
        <f t="shared" si="0"/>
        <v>0</v>
      </c>
      <c r="Y45" s="86"/>
      <c r="Z45" s="65"/>
      <c r="AI45" s="56"/>
      <c r="AK45" s="82"/>
    </row>
    <row r="46" spans="2:37" ht="12.75" x14ac:dyDescent="0.2">
      <c r="B46" s="64"/>
      <c r="C46" s="86"/>
      <c r="D46" s="104"/>
      <c r="E46" s="105"/>
      <c r="F46" s="105"/>
      <c r="G46" s="106"/>
      <c r="H46" s="105"/>
      <c r="I46" s="93"/>
      <c r="J46" s="173">
        <f>IF(H46="",0,VLOOKUP(H46,tab!$D$47:$E$80,2,FALSE))*G46</f>
        <v>0</v>
      </c>
      <c r="K46" s="129">
        <f>IF(E46="",,tab!$D$2-F46)</f>
        <v>0</v>
      </c>
      <c r="L46" s="129">
        <f>IF(E46="",,E46+tab!$B$15)</f>
        <v>0</v>
      </c>
      <c r="M46" s="93"/>
      <c r="N46" s="129">
        <f t="shared" si="1"/>
        <v>0</v>
      </c>
      <c r="O46" s="130">
        <f>IF(E46="",,IF($K46&gt;=25,0,(VLOOKUP($K46,tab!$B$8:$C$13,2))))</f>
        <v>0</v>
      </c>
      <c r="P46" s="131">
        <f>IF(E46="",,IF($K46&gt;=25,0,(VLOOKUP($K46,tab!$B$8:$E$13,4))))</f>
        <v>0</v>
      </c>
      <c r="Q46" s="132">
        <f>IF((E46+tab!$D$4)&lt;N46,0,IF(E46="",,(K46/25*(J46*1.08*50%)*O46)*P46))</f>
        <v>0</v>
      </c>
      <c r="R46" s="93"/>
      <c r="S46" s="129">
        <f t="shared" si="2"/>
        <v>0</v>
      </c>
      <c r="T46" s="130">
        <f>IF(E46="",,IF($K46&gt;=40,0,(VLOOKUP($K46,tab!$B$8:$D$13,3))))</f>
        <v>0</v>
      </c>
      <c r="U46" s="131">
        <f>IF(E46="",,IF($K46&gt;=40,0,(VLOOKUP($K46,tab!$B$8:$F$13,5))))</f>
        <v>0</v>
      </c>
      <c r="V46" s="132">
        <f>IF((E46+tab!$D$4)&lt;S46,0,(IF(E46="",,(K46/40*J46*1.08*T46)*U46)))</f>
        <v>0</v>
      </c>
      <c r="W46" s="94"/>
      <c r="X46" s="127">
        <f t="shared" si="0"/>
        <v>0</v>
      </c>
      <c r="Y46" s="86"/>
      <c r="Z46" s="65"/>
      <c r="AI46" s="56"/>
      <c r="AK46" s="82"/>
    </row>
    <row r="47" spans="2:37" ht="12.75" x14ac:dyDescent="0.2">
      <c r="B47" s="64"/>
      <c r="C47" s="86"/>
      <c r="D47" s="104"/>
      <c r="E47" s="105"/>
      <c r="F47" s="105"/>
      <c r="G47" s="106"/>
      <c r="H47" s="105"/>
      <c r="I47" s="93"/>
      <c r="J47" s="173">
        <f>IF(H47="",0,VLOOKUP(H47,tab!$D$47:$E$80,2,FALSE))*G47</f>
        <v>0</v>
      </c>
      <c r="K47" s="129">
        <f>IF(E47="",,tab!$D$2-F47)</f>
        <v>0</v>
      </c>
      <c r="L47" s="129">
        <f>IF(E47="",,E47+tab!$B$15)</f>
        <v>0</v>
      </c>
      <c r="M47" s="93"/>
      <c r="N47" s="129">
        <f t="shared" si="1"/>
        <v>0</v>
      </c>
      <c r="O47" s="130">
        <f>IF(E47="",,IF($K47&gt;=25,0,(VLOOKUP($K47,tab!$B$8:$C$13,2))))</f>
        <v>0</v>
      </c>
      <c r="P47" s="131">
        <f>IF(E47="",,IF($K47&gt;=25,0,(VLOOKUP($K47,tab!$B$8:$E$13,4))))</f>
        <v>0</v>
      </c>
      <c r="Q47" s="132">
        <f>IF((E47+tab!$D$4)&lt;N47,0,IF(E47="",,(K47/25*(J47*1.08*50%)*O47)*P47))</f>
        <v>0</v>
      </c>
      <c r="R47" s="93"/>
      <c r="S47" s="129">
        <f t="shared" si="2"/>
        <v>0</v>
      </c>
      <c r="T47" s="130">
        <f>IF(E47="",,IF($K47&gt;=40,0,(VLOOKUP($K47,tab!$B$8:$D$13,3))))</f>
        <v>0</v>
      </c>
      <c r="U47" s="131">
        <f>IF(E47="",,IF($K47&gt;=40,0,(VLOOKUP($K47,tab!$B$8:$F$13,5))))</f>
        <v>0</v>
      </c>
      <c r="V47" s="132">
        <f>IF((E47+tab!$D$4)&lt;S47,0,(IF(E47="",,(K47/40*J47*1.08*T47)*U47)))</f>
        <v>0</v>
      </c>
      <c r="W47" s="94"/>
      <c r="X47" s="127">
        <f t="shared" si="0"/>
        <v>0</v>
      </c>
      <c r="Y47" s="86"/>
      <c r="Z47" s="65"/>
      <c r="AI47" s="56"/>
      <c r="AK47" s="82"/>
    </row>
    <row r="48" spans="2:37" ht="12.75" x14ac:dyDescent="0.2">
      <c r="B48" s="64"/>
      <c r="C48" s="86"/>
      <c r="D48" s="104"/>
      <c r="E48" s="105"/>
      <c r="F48" s="105"/>
      <c r="G48" s="106"/>
      <c r="H48" s="105"/>
      <c r="I48" s="93"/>
      <c r="J48" s="173">
        <f>IF(H48="",0,VLOOKUP(H48,tab!$D$47:$E$80,2,FALSE))*G48</f>
        <v>0</v>
      </c>
      <c r="K48" s="129">
        <f>IF(E48="",,tab!$D$2-F48)</f>
        <v>0</v>
      </c>
      <c r="L48" s="129">
        <f>IF(E48="",,E48+tab!$B$15)</f>
        <v>0</v>
      </c>
      <c r="M48" s="93"/>
      <c r="N48" s="129">
        <f t="shared" si="1"/>
        <v>0</v>
      </c>
      <c r="O48" s="130">
        <f>IF(E48="",,IF($K48&gt;=25,0,(VLOOKUP($K48,tab!$B$8:$C$13,2))))</f>
        <v>0</v>
      </c>
      <c r="P48" s="131">
        <f>IF(E48="",,IF($K48&gt;=25,0,(VLOOKUP($K48,tab!$B$8:$E$13,4))))</f>
        <v>0</v>
      </c>
      <c r="Q48" s="132">
        <f>IF((E48+tab!$D$4)&lt;N48,0,IF(E48="",,(K48/25*(J48*1.08*50%)*O48)*P48))</f>
        <v>0</v>
      </c>
      <c r="R48" s="93"/>
      <c r="S48" s="129">
        <f t="shared" si="2"/>
        <v>0</v>
      </c>
      <c r="T48" s="130">
        <f>IF(E48="",,IF($K48&gt;=40,0,(VLOOKUP($K48,tab!$B$8:$D$13,3))))</f>
        <v>0</v>
      </c>
      <c r="U48" s="131">
        <f>IF(E48="",,IF($K48&gt;=40,0,(VLOOKUP($K48,tab!$B$8:$F$13,5))))</f>
        <v>0</v>
      </c>
      <c r="V48" s="132">
        <f>IF((E48+tab!$D$4)&lt;S48,0,(IF(E48="",,(K48/40*J48*1.08*T48)*U48)))</f>
        <v>0</v>
      </c>
      <c r="W48" s="94"/>
      <c r="X48" s="127">
        <f t="shared" si="0"/>
        <v>0</v>
      </c>
      <c r="Y48" s="86"/>
      <c r="Z48" s="65"/>
      <c r="AI48" s="56"/>
      <c r="AK48" s="57"/>
    </row>
    <row r="49" spans="2:37" ht="12.75" x14ac:dyDescent="0.2">
      <c r="B49" s="64"/>
      <c r="C49" s="86"/>
      <c r="D49" s="104"/>
      <c r="E49" s="105"/>
      <c r="F49" s="105"/>
      <c r="G49" s="106"/>
      <c r="H49" s="105"/>
      <c r="I49" s="93"/>
      <c r="J49" s="173">
        <f>IF(H49="",0,VLOOKUP(H49,tab!$D$47:$E$80,2,FALSE))*G49</f>
        <v>0</v>
      </c>
      <c r="K49" s="129">
        <f>IF(E49="",,tab!$D$2-F49)</f>
        <v>0</v>
      </c>
      <c r="L49" s="129">
        <f>IF(E49="",,E49+tab!$B$15)</f>
        <v>0</v>
      </c>
      <c r="M49" s="93"/>
      <c r="N49" s="129">
        <f t="shared" si="1"/>
        <v>0</v>
      </c>
      <c r="O49" s="130">
        <f>IF(E49="",,IF($K49&gt;=25,0,(VLOOKUP($K49,tab!$B$8:$C$13,2))))</f>
        <v>0</v>
      </c>
      <c r="P49" s="131">
        <f>IF(E49="",,IF($K49&gt;=25,0,(VLOOKUP($K49,tab!$B$8:$E$13,4))))</f>
        <v>0</v>
      </c>
      <c r="Q49" s="132">
        <f>IF((E49+tab!$D$4)&lt;N49,0,IF(E49="",,(K49/25*(J49*1.08*50%)*O49)*P49))</f>
        <v>0</v>
      </c>
      <c r="R49" s="93"/>
      <c r="S49" s="129">
        <f t="shared" si="2"/>
        <v>0</v>
      </c>
      <c r="T49" s="130">
        <f>IF(E49="",,IF($K49&gt;=40,0,(VLOOKUP($K49,tab!$B$8:$D$13,3))))</f>
        <v>0</v>
      </c>
      <c r="U49" s="131">
        <f>IF(E49="",,IF($K49&gt;=40,0,(VLOOKUP($K49,tab!$B$8:$F$13,5))))</f>
        <v>0</v>
      </c>
      <c r="V49" s="132">
        <f>IF((E49+tab!$D$4)&lt;S49,0,(IF(E49="",,(K49/40*J49*1.08*T49)*U49)))</f>
        <v>0</v>
      </c>
      <c r="W49" s="94"/>
      <c r="X49" s="127">
        <f t="shared" si="0"/>
        <v>0</v>
      </c>
      <c r="Y49" s="86"/>
      <c r="Z49" s="65"/>
      <c r="AI49" s="56"/>
      <c r="AK49" s="57"/>
    </row>
    <row r="50" spans="2:37" ht="12.75" x14ac:dyDescent="0.2">
      <c r="B50" s="64"/>
      <c r="C50" s="86"/>
      <c r="D50" s="104"/>
      <c r="E50" s="105"/>
      <c r="F50" s="105"/>
      <c r="G50" s="106"/>
      <c r="H50" s="105"/>
      <c r="I50" s="93"/>
      <c r="J50" s="173">
        <f>IF(H50="",0,VLOOKUP(H50,tab!$D$47:$E$80,2,FALSE))*G50</f>
        <v>0</v>
      </c>
      <c r="K50" s="129">
        <f>IF(E50="",,tab!$D$2-F50)</f>
        <v>0</v>
      </c>
      <c r="L50" s="129">
        <f>IF(E50="",,E50+tab!$B$15)</f>
        <v>0</v>
      </c>
      <c r="M50" s="93"/>
      <c r="N50" s="129">
        <f t="shared" si="1"/>
        <v>0</v>
      </c>
      <c r="O50" s="130">
        <f>IF(E50="",,IF($K50&gt;=25,0,(VLOOKUP($K50,tab!$B$8:$C$13,2))))</f>
        <v>0</v>
      </c>
      <c r="P50" s="131">
        <f>IF(E50="",,IF($K50&gt;=25,0,(VLOOKUP($K50,tab!$B$8:$E$13,4))))</f>
        <v>0</v>
      </c>
      <c r="Q50" s="132">
        <f>IF((E50+tab!$D$4)&lt;N50,0,IF(E50="",,(K50/25*(J50*1.08*50%)*O50)*P50))</f>
        <v>0</v>
      </c>
      <c r="R50" s="93"/>
      <c r="S50" s="129">
        <f t="shared" si="2"/>
        <v>0</v>
      </c>
      <c r="T50" s="130">
        <f>IF(E50="",,IF($K50&gt;=40,0,(VLOOKUP($K50,tab!$B$8:$D$13,3))))</f>
        <v>0</v>
      </c>
      <c r="U50" s="131">
        <f>IF(E50="",,IF($K50&gt;=40,0,(VLOOKUP($K50,tab!$B$8:$F$13,5))))</f>
        <v>0</v>
      </c>
      <c r="V50" s="132">
        <f>IF((E50+tab!$D$4)&lt;S50,0,(IF(E50="",,(K50/40*J50*1.08*T50)*U50)))</f>
        <v>0</v>
      </c>
      <c r="W50" s="94"/>
      <c r="X50" s="127">
        <f t="shared" si="0"/>
        <v>0</v>
      </c>
      <c r="Y50" s="86"/>
      <c r="Z50" s="65"/>
    </row>
    <row r="51" spans="2:37" ht="12.75" x14ac:dyDescent="0.2">
      <c r="B51" s="64"/>
      <c r="C51" s="86"/>
      <c r="D51" s="104"/>
      <c r="E51" s="105"/>
      <c r="F51" s="105"/>
      <c r="G51" s="106"/>
      <c r="H51" s="105"/>
      <c r="I51" s="93"/>
      <c r="J51" s="173">
        <f>IF(H51="",0,VLOOKUP(H51,tab!$D$47:$E$80,2,FALSE))*G51</f>
        <v>0</v>
      </c>
      <c r="K51" s="129">
        <f>IF(E51="",,tab!$D$2-F51)</f>
        <v>0</v>
      </c>
      <c r="L51" s="129">
        <f>IF(E51="",,E51+tab!$B$15)</f>
        <v>0</v>
      </c>
      <c r="M51" s="93"/>
      <c r="N51" s="129">
        <f t="shared" si="1"/>
        <v>0</v>
      </c>
      <c r="O51" s="130">
        <f>IF(E51="",,IF($K51&gt;=25,0,(VLOOKUP($K51,tab!$B$8:$C$13,2))))</f>
        <v>0</v>
      </c>
      <c r="P51" s="131">
        <f>IF(E51="",,IF($K51&gt;=25,0,(VLOOKUP($K51,tab!$B$8:$E$13,4))))</f>
        <v>0</v>
      </c>
      <c r="Q51" s="132">
        <f>IF((E51+tab!$D$4)&lt;N51,0,IF(E51="",,(K51/25*(J51*1.08*50%)*O51)*P51))</f>
        <v>0</v>
      </c>
      <c r="R51" s="93"/>
      <c r="S51" s="129">
        <f t="shared" si="2"/>
        <v>0</v>
      </c>
      <c r="T51" s="130">
        <f>IF(E51="",,IF($K51&gt;=40,0,(VLOOKUP($K51,tab!$B$8:$D$13,3))))</f>
        <v>0</v>
      </c>
      <c r="U51" s="131">
        <f>IF(E51="",,IF($K51&gt;=40,0,(VLOOKUP($K51,tab!$B$8:$F$13,5))))</f>
        <v>0</v>
      </c>
      <c r="V51" s="132">
        <f>IF((E51+tab!$D$4)&lt;S51,0,(IF(E51="",,(K51/40*J51*1.08*T51)*U51)))</f>
        <v>0</v>
      </c>
      <c r="W51" s="94"/>
      <c r="X51" s="127">
        <f t="shared" si="0"/>
        <v>0</v>
      </c>
      <c r="Y51" s="86"/>
      <c r="Z51" s="65"/>
    </row>
    <row r="52" spans="2:37" ht="12.75" x14ac:dyDescent="0.2">
      <c r="B52" s="64"/>
      <c r="C52" s="86"/>
      <c r="D52" s="104"/>
      <c r="E52" s="105"/>
      <c r="F52" s="105"/>
      <c r="G52" s="106"/>
      <c r="H52" s="105"/>
      <c r="I52" s="93"/>
      <c r="J52" s="173">
        <f>IF(H52="",0,VLOOKUP(H52,tab!$D$47:$E$80,2,FALSE))*G52</f>
        <v>0</v>
      </c>
      <c r="K52" s="129">
        <f>IF(E52="",,tab!$D$2-F52)</f>
        <v>0</v>
      </c>
      <c r="L52" s="129">
        <f>IF(E52="",,E52+tab!$B$15)</f>
        <v>0</v>
      </c>
      <c r="M52" s="93"/>
      <c r="N52" s="129">
        <f t="shared" si="1"/>
        <v>0</v>
      </c>
      <c r="O52" s="130">
        <f>IF(E52="",,IF($K52&gt;=25,0,(VLOOKUP($K52,tab!$B$8:$C$13,2))))</f>
        <v>0</v>
      </c>
      <c r="P52" s="131">
        <f>IF(E52="",,IF($K52&gt;=25,0,(VLOOKUP($K52,tab!$B$8:$E$13,4))))</f>
        <v>0</v>
      </c>
      <c r="Q52" s="132">
        <f>IF((E52+tab!$D$4)&lt;N52,0,IF(E52="",,(K52/25*(J52*1.08*50%)*O52)*P52))</f>
        <v>0</v>
      </c>
      <c r="R52" s="93"/>
      <c r="S52" s="129">
        <f t="shared" si="2"/>
        <v>0</v>
      </c>
      <c r="T52" s="130">
        <f>IF(E52="",,IF($K52&gt;=40,0,(VLOOKUP($K52,tab!$B$8:$D$13,3))))</f>
        <v>0</v>
      </c>
      <c r="U52" s="131">
        <f>IF(E52="",,IF($K52&gt;=40,0,(VLOOKUP($K52,tab!$B$8:$F$13,5))))</f>
        <v>0</v>
      </c>
      <c r="V52" s="132">
        <f>IF((E52+tab!$D$4)&lt;S52,0,(IF(E52="",,(K52/40*J52*1.08*T52)*U52)))</f>
        <v>0</v>
      </c>
      <c r="W52" s="94"/>
      <c r="X52" s="127">
        <f t="shared" si="0"/>
        <v>0</v>
      </c>
      <c r="Y52" s="86"/>
      <c r="Z52" s="65"/>
    </row>
    <row r="53" spans="2:37" ht="12.75" x14ac:dyDescent="0.2">
      <c r="B53" s="64"/>
      <c r="C53" s="86"/>
      <c r="D53" s="104"/>
      <c r="E53" s="105"/>
      <c r="F53" s="105"/>
      <c r="G53" s="106"/>
      <c r="H53" s="105"/>
      <c r="I53" s="93"/>
      <c r="J53" s="173">
        <f>IF(H53="",0,VLOOKUP(H53,tab!$D$47:$E$80,2,FALSE))*G53</f>
        <v>0</v>
      </c>
      <c r="K53" s="129">
        <f>IF(E53="",,tab!$D$2-F53)</f>
        <v>0</v>
      </c>
      <c r="L53" s="129">
        <f>IF(E53="",,E53+tab!$B$15)</f>
        <v>0</v>
      </c>
      <c r="M53" s="93"/>
      <c r="N53" s="129">
        <f t="shared" si="1"/>
        <v>0</v>
      </c>
      <c r="O53" s="130">
        <f>IF(E53="",,IF($K53&gt;=25,0,(VLOOKUP($K53,tab!$B$8:$C$13,2))))</f>
        <v>0</v>
      </c>
      <c r="P53" s="131">
        <f>IF(E53="",,IF($K53&gt;=25,0,(VLOOKUP($K53,tab!$B$8:$E$13,4))))</f>
        <v>0</v>
      </c>
      <c r="Q53" s="132">
        <f>IF((E53+tab!$D$4)&lt;N53,0,IF(E53="",,(K53/25*(J53*1.08*50%)*O53)*P53))</f>
        <v>0</v>
      </c>
      <c r="R53" s="93"/>
      <c r="S53" s="129">
        <f t="shared" si="2"/>
        <v>0</v>
      </c>
      <c r="T53" s="130">
        <f>IF(E53="",,IF($K53&gt;=40,0,(VLOOKUP($K53,tab!$B$8:$D$13,3))))</f>
        <v>0</v>
      </c>
      <c r="U53" s="131">
        <f>IF(E53="",,IF($K53&gt;=40,0,(VLOOKUP($K53,tab!$B$8:$F$13,5))))</f>
        <v>0</v>
      </c>
      <c r="V53" s="132">
        <f>IF((E53+tab!$D$4)&lt;S53,0,(IF(E53="",,(K53/40*J53*1.08*T53)*U53)))</f>
        <v>0</v>
      </c>
      <c r="W53" s="94"/>
      <c r="X53" s="127">
        <f t="shared" si="0"/>
        <v>0</v>
      </c>
      <c r="Y53" s="86"/>
      <c r="Z53" s="65"/>
    </row>
    <row r="54" spans="2:37" ht="12.75" x14ac:dyDescent="0.2">
      <c r="B54" s="64"/>
      <c r="C54" s="86"/>
      <c r="D54" s="104"/>
      <c r="E54" s="105"/>
      <c r="F54" s="105"/>
      <c r="G54" s="106"/>
      <c r="H54" s="105"/>
      <c r="I54" s="93"/>
      <c r="J54" s="173">
        <f>IF(H54="",0,VLOOKUP(H54,tab!$D$47:$E$80,2,FALSE))*G54</f>
        <v>0</v>
      </c>
      <c r="K54" s="129">
        <f>IF(E54="",,tab!$D$2-F54)</f>
        <v>0</v>
      </c>
      <c r="L54" s="129">
        <f>IF(E54="",,E54+tab!$B$15)</f>
        <v>0</v>
      </c>
      <c r="M54" s="93"/>
      <c r="N54" s="129">
        <f t="shared" si="1"/>
        <v>0</v>
      </c>
      <c r="O54" s="130">
        <f>IF(E54="",,IF($K54&gt;=25,0,(VLOOKUP($K54,tab!$B$8:$C$13,2))))</f>
        <v>0</v>
      </c>
      <c r="P54" s="131">
        <f>IF(E54="",,IF($K54&gt;=25,0,(VLOOKUP($K54,tab!$B$8:$E$13,4))))</f>
        <v>0</v>
      </c>
      <c r="Q54" s="132">
        <f>IF((E54+tab!$D$4)&lt;N54,0,IF(E54="",,(K54/25*(J54*1.08*50%)*O54)*P54))</f>
        <v>0</v>
      </c>
      <c r="R54" s="93"/>
      <c r="S54" s="129">
        <f t="shared" si="2"/>
        <v>0</v>
      </c>
      <c r="T54" s="130">
        <f>IF(E54="",,IF($K54&gt;=40,0,(VLOOKUP($K54,tab!$B$8:$D$13,3))))</f>
        <v>0</v>
      </c>
      <c r="U54" s="131">
        <f>IF(E54="",,IF($K54&gt;=40,0,(VLOOKUP($K54,tab!$B$8:$F$13,5))))</f>
        <v>0</v>
      </c>
      <c r="V54" s="132">
        <f>IF((E54+tab!$D$4)&lt;S54,0,(IF(E54="",,(K54/40*J54*1.08*T54)*U54)))</f>
        <v>0</v>
      </c>
      <c r="W54" s="94"/>
      <c r="X54" s="127">
        <f t="shared" si="0"/>
        <v>0</v>
      </c>
      <c r="Y54" s="86"/>
      <c r="Z54" s="65"/>
    </row>
    <row r="55" spans="2:37" ht="12.75" x14ac:dyDescent="0.2">
      <c r="B55" s="64"/>
      <c r="C55" s="86"/>
      <c r="D55" s="104"/>
      <c r="E55" s="105"/>
      <c r="F55" s="105"/>
      <c r="G55" s="106"/>
      <c r="H55" s="105"/>
      <c r="I55" s="93"/>
      <c r="J55" s="173">
        <f>IF(H55="",0,VLOOKUP(H55,tab!$D$47:$E$80,2,FALSE))*G55</f>
        <v>0</v>
      </c>
      <c r="K55" s="129">
        <f>IF(E55="",,tab!$D$2-F55)</f>
        <v>0</v>
      </c>
      <c r="L55" s="129">
        <f>IF(E55="",,E55+tab!$B$15)</f>
        <v>0</v>
      </c>
      <c r="M55" s="93"/>
      <c r="N55" s="129">
        <f t="shared" si="1"/>
        <v>0</v>
      </c>
      <c r="O55" s="130">
        <f>IF(E55="",,IF($K55&gt;=25,0,(VLOOKUP($K55,tab!$B$8:$C$13,2))))</f>
        <v>0</v>
      </c>
      <c r="P55" s="131">
        <f>IF(E55="",,IF($K55&gt;=25,0,(VLOOKUP($K55,tab!$B$8:$E$13,4))))</f>
        <v>0</v>
      </c>
      <c r="Q55" s="132">
        <f>IF((E55+tab!$D$4)&lt;N55,0,IF(E55="",,(K55/25*(J55*1.08*50%)*O55)*P55))</f>
        <v>0</v>
      </c>
      <c r="R55" s="93"/>
      <c r="S55" s="129">
        <f t="shared" si="2"/>
        <v>0</v>
      </c>
      <c r="T55" s="130">
        <f>IF(E55="",,IF($K55&gt;=40,0,(VLOOKUP($K55,tab!$B$8:$D$13,3))))</f>
        <v>0</v>
      </c>
      <c r="U55" s="131">
        <f>IF(E55="",,IF($K55&gt;=40,0,(VLOOKUP($K55,tab!$B$8:$F$13,5))))</f>
        <v>0</v>
      </c>
      <c r="V55" s="132">
        <f>IF((E55+tab!$D$4)&lt;S55,0,(IF(E55="",,(K55/40*J55*1.08*T55)*U55)))</f>
        <v>0</v>
      </c>
      <c r="W55" s="94"/>
      <c r="X55" s="127">
        <f t="shared" si="0"/>
        <v>0</v>
      </c>
      <c r="Y55" s="86"/>
      <c r="Z55" s="65"/>
    </row>
    <row r="56" spans="2:37" ht="12.75" x14ac:dyDescent="0.2">
      <c r="B56" s="64"/>
      <c r="C56" s="86"/>
      <c r="D56" s="104"/>
      <c r="E56" s="105"/>
      <c r="F56" s="105"/>
      <c r="G56" s="106"/>
      <c r="H56" s="105"/>
      <c r="I56" s="93"/>
      <c r="J56" s="173">
        <f>IF(H56="",0,VLOOKUP(H56,tab!$D$47:$E$80,2,FALSE))*G56</f>
        <v>0</v>
      </c>
      <c r="K56" s="129">
        <f>IF(E56="",,tab!$D$2-F56)</f>
        <v>0</v>
      </c>
      <c r="L56" s="129">
        <f>IF(E56="",,E56+tab!$B$15)</f>
        <v>0</v>
      </c>
      <c r="M56" s="93"/>
      <c r="N56" s="129">
        <f t="shared" si="1"/>
        <v>0</v>
      </c>
      <c r="O56" s="130">
        <f>IF(E56="",,IF($K56&gt;=25,0,(VLOOKUP($K56,tab!$B$8:$C$13,2))))</f>
        <v>0</v>
      </c>
      <c r="P56" s="131">
        <f>IF(E56="",,IF($K56&gt;=25,0,(VLOOKUP($K56,tab!$B$8:$E$13,4))))</f>
        <v>0</v>
      </c>
      <c r="Q56" s="132">
        <f>IF((E56+tab!$D$4)&lt;N56,0,IF(E56="",,(K56/25*(J56*1.08*50%)*O56)*P56))</f>
        <v>0</v>
      </c>
      <c r="R56" s="93"/>
      <c r="S56" s="129">
        <f t="shared" si="2"/>
        <v>0</v>
      </c>
      <c r="T56" s="130">
        <f>IF(E56="",,IF($K56&gt;=40,0,(VLOOKUP($K56,tab!$B$8:$D$13,3))))</f>
        <v>0</v>
      </c>
      <c r="U56" s="131">
        <f>IF(E56="",,IF($K56&gt;=40,0,(VLOOKUP($K56,tab!$B$8:$F$13,5))))</f>
        <v>0</v>
      </c>
      <c r="V56" s="132">
        <f>IF((E56+tab!$D$4)&lt;S56,0,(IF(E56="",,(K56/40*J56*1.08*T56)*U56)))</f>
        <v>0</v>
      </c>
      <c r="W56" s="94"/>
      <c r="X56" s="127">
        <f t="shared" si="0"/>
        <v>0</v>
      </c>
      <c r="Y56" s="86"/>
      <c r="Z56" s="65"/>
    </row>
    <row r="57" spans="2:37" ht="12.75" x14ac:dyDescent="0.2">
      <c r="B57" s="64"/>
      <c r="C57" s="86"/>
      <c r="D57" s="104"/>
      <c r="E57" s="105"/>
      <c r="F57" s="105"/>
      <c r="G57" s="106"/>
      <c r="H57" s="105"/>
      <c r="I57" s="93"/>
      <c r="J57" s="173">
        <f>IF(H57="",0,VLOOKUP(H57,tab!$D$47:$E$80,2,FALSE))*G57</f>
        <v>0</v>
      </c>
      <c r="K57" s="129">
        <f>IF(E57="",,tab!$D$2-F57)</f>
        <v>0</v>
      </c>
      <c r="L57" s="129">
        <f>IF(E57="",,E57+tab!$B$15)</f>
        <v>0</v>
      </c>
      <c r="M57" s="93"/>
      <c r="N57" s="129">
        <f t="shared" si="1"/>
        <v>0</v>
      </c>
      <c r="O57" s="130">
        <f>IF(E57="",,IF($K57&gt;=25,0,(VLOOKUP($K57,tab!$B$8:$C$13,2))))</f>
        <v>0</v>
      </c>
      <c r="P57" s="131">
        <f>IF(E57="",,IF($K57&gt;=25,0,(VLOOKUP($K57,tab!$B$8:$E$13,4))))</f>
        <v>0</v>
      </c>
      <c r="Q57" s="132">
        <f>IF((E57+tab!$D$4)&lt;N57,0,IF(E57="",,(K57/25*(J57*1.08*50%)*O57)*P57))</f>
        <v>0</v>
      </c>
      <c r="R57" s="93"/>
      <c r="S57" s="129">
        <f t="shared" si="2"/>
        <v>0</v>
      </c>
      <c r="T57" s="130">
        <f>IF(E57="",,IF($K57&gt;=40,0,(VLOOKUP($K57,tab!$B$8:$D$13,3))))</f>
        <v>0</v>
      </c>
      <c r="U57" s="131">
        <f>IF(E57="",,IF($K57&gt;=40,0,(VLOOKUP($K57,tab!$B$8:$F$13,5))))</f>
        <v>0</v>
      </c>
      <c r="V57" s="132">
        <f>IF((E57+tab!$D$4)&lt;S57,0,(IF(E57="",,(K57/40*J57*1.08*T57)*U57)))</f>
        <v>0</v>
      </c>
      <c r="W57" s="94"/>
      <c r="X57" s="127">
        <f t="shared" si="0"/>
        <v>0</v>
      </c>
      <c r="Y57" s="86"/>
      <c r="Z57" s="65"/>
    </row>
    <row r="58" spans="2:37" ht="12.75" x14ac:dyDescent="0.2">
      <c r="B58" s="64"/>
      <c r="C58" s="86"/>
      <c r="D58" s="104"/>
      <c r="E58" s="105"/>
      <c r="F58" s="105"/>
      <c r="G58" s="106"/>
      <c r="H58" s="105"/>
      <c r="I58" s="93"/>
      <c r="J58" s="173">
        <f>IF(H58="",0,VLOOKUP(H58,tab!$D$47:$E$80,2,FALSE))*G58</f>
        <v>0</v>
      </c>
      <c r="K58" s="129">
        <f>IF(E58="",,tab!$D$2-F58)</f>
        <v>0</v>
      </c>
      <c r="L58" s="129">
        <f>IF(E58="",,E58+tab!$B$15)</f>
        <v>0</v>
      </c>
      <c r="M58" s="93"/>
      <c r="N58" s="129">
        <f t="shared" si="1"/>
        <v>0</v>
      </c>
      <c r="O58" s="130">
        <f>IF(E58="",,IF($K58&gt;=25,0,(VLOOKUP($K58,tab!$B$8:$C$13,2))))</f>
        <v>0</v>
      </c>
      <c r="P58" s="131">
        <f>IF(E58="",,IF($K58&gt;=25,0,(VLOOKUP($K58,tab!$B$8:$E$13,4))))</f>
        <v>0</v>
      </c>
      <c r="Q58" s="132">
        <f>IF((E58+tab!$D$4)&lt;N58,0,IF(E58="",,(K58/25*(J58*1.08*50%)*O58)*P58))</f>
        <v>0</v>
      </c>
      <c r="R58" s="93"/>
      <c r="S58" s="129">
        <f t="shared" si="2"/>
        <v>0</v>
      </c>
      <c r="T58" s="130">
        <f>IF(E58="",,IF($K58&gt;=40,0,(VLOOKUP($K58,tab!$B$8:$D$13,3))))</f>
        <v>0</v>
      </c>
      <c r="U58" s="131">
        <f>IF(E58="",,IF($K58&gt;=40,0,(VLOOKUP($K58,tab!$B$8:$F$13,5))))</f>
        <v>0</v>
      </c>
      <c r="V58" s="132">
        <f>IF((E58+tab!$D$4)&lt;S58,0,(IF(E58="",,(K58/40*J58*1.08*T58)*U58)))</f>
        <v>0</v>
      </c>
      <c r="W58" s="94"/>
      <c r="X58" s="127">
        <f t="shared" si="0"/>
        <v>0</v>
      </c>
      <c r="Y58" s="86"/>
      <c r="Z58" s="65"/>
    </row>
    <row r="59" spans="2:37" ht="12.75" x14ac:dyDescent="0.2">
      <c r="B59" s="64"/>
      <c r="C59" s="86"/>
      <c r="D59" s="104"/>
      <c r="E59" s="105"/>
      <c r="F59" s="105"/>
      <c r="G59" s="106"/>
      <c r="H59" s="105"/>
      <c r="I59" s="93"/>
      <c r="J59" s="173">
        <f>IF(H59="",0,VLOOKUP(H59,tab!$D$47:$E$80,2,FALSE))*G59</f>
        <v>0</v>
      </c>
      <c r="K59" s="129">
        <f>IF(E59="",,tab!$D$2-F59)</f>
        <v>0</v>
      </c>
      <c r="L59" s="129">
        <f>IF(E59="",,E59+tab!$B$15)</f>
        <v>0</v>
      </c>
      <c r="M59" s="93"/>
      <c r="N59" s="129">
        <f t="shared" si="1"/>
        <v>0</v>
      </c>
      <c r="O59" s="130">
        <f>IF(E59="",,IF($K59&gt;=25,0,(VLOOKUP($K59,tab!$B$8:$C$13,2))))</f>
        <v>0</v>
      </c>
      <c r="P59" s="131">
        <f>IF(E59="",,IF($K59&gt;=25,0,(VLOOKUP($K59,tab!$B$8:$E$13,4))))</f>
        <v>0</v>
      </c>
      <c r="Q59" s="132">
        <f>IF((E59+tab!$D$4)&lt;N59,0,IF(E59="",,(K59/25*(J59*1.08*50%)*O59)*P59))</f>
        <v>0</v>
      </c>
      <c r="R59" s="93"/>
      <c r="S59" s="129">
        <f t="shared" si="2"/>
        <v>0</v>
      </c>
      <c r="T59" s="130">
        <f>IF(E59="",,IF($K59&gt;=40,0,(VLOOKUP($K59,tab!$B$8:$D$13,3))))</f>
        <v>0</v>
      </c>
      <c r="U59" s="131">
        <f>IF(E59="",,IF($K59&gt;=40,0,(VLOOKUP($K59,tab!$B$8:$F$13,5))))</f>
        <v>0</v>
      </c>
      <c r="V59" s="132">
        <f>IF((E59+tab!$D$4)&lt;S59,0,(IF(E59="",,(K59/40*J59*1.08*T59)*U59)))</f>
        <v>0</v>
      </c>
      <c r="W59" s="94"/>
      <c r="X59" s="127">
        <f t="shared" si="0"/>
        <v>0</v>
      </c>
      <c r="Y59" s="86"/>
      <c r="Z59" s="65"/>
    </row>
    <row r="60" spans="2:37" ht="12.75" x14ac:dyDescent="0.2">
      <c r="B60" s="64"/>
      <c r="C60" s="86"/>
      <c r="D60" s="104"/>
      <c r="E60" s="105"/>
      <c r="F60" s="105"/>
      <c r="G60" s="106"/>
      <c r="H60" s="105"/>
      <c r="I60" s="93"/>
      <c r="J60" s="173">
        <f>IF(H60="",0,VLOOKUP(H60,tab!$D$47:$E$80,2,FALSE))*G60</f>
        <v>0</v>
      </c>
      <c r="K60" s="129">
        <f>IF(E60="",,tab!$D$2-F60)</f>
        <v>0</v>
      </c>
      <c r="L60" s="129">
        <f>IF(E60="",,E60+tab!$B$15)</f>
        <v>0</v>
      </c>
      <c r="M60" s="93"/>
      <c r="N60" s="129">
        <f t="shared" si="1"/>
        <v>0</v>
      </c>
      <c r="O60" s="130">
        <f>IF(E60="",,IF($K60&gt;=25,0,(VLOOKUP($K60,tab!$B$8:$C$13,2))))</f>
        <v>0</v>
      </c>
      <c r="P60" s="131">
        <f>IF(E60="",,IF($K60&gt;=25,0,(VLOOKUP($K60,tab!$B$8:$E$13,4))))</f>
        <v>0</v>
      </c>
      <c r="Q60" s="132">
        <f>IF((E60+tab!$D$4)&lt;N60,0,IF(E60="",,(K60/25*(J60*1.08*50%)*O60)*P60))</f>
        <v>0</v>
      </c>
      <c r="R60" s="93"/>
      <c r="S60" s="129">
        <f t="shared" si="2"/>
        <v>0</v>
      </c>
      <c r="T60" s="130">
        <f>IF(E60="",,IF($K60&gt;=40,0,(VLOOKUP($K60,tab!$B$8:$D$13,3))))</f>
        <v>0</v>
      </c>
      <c r="U60" s="131">
        <f>IF(E60="",,IF($K60&gt;=40,0,(VLOOKUP($K60,tab!$B$8:$F$13,5))))</f>
        <v>0</v>
      </c>
      <c r="V60" s="132">
        <f>IF((E60+tab!$D$4)&lt;S60,0,(IF(E60="",,(K60/40*J60*1.08*T60)*U60)))</f>
        <v>0</v>
      </c>
      <c r="W60" s="94"/>
      <c r="X60" s="127">
        <f t="shared" si="0"/>
        <v>0</v>
      </c>
      <c r="Y60" s="86"/>
      <c r="Z60" s="65"/>
    </row>
    <row r="61" spans="2:37" ht="12.75" x14ac:dyDescent="0.2">
      <c r="B61" s="64"/>
      <c r="C61" s="86"/>
      <c r="D61" s="104"/>
      <c r="E61" s="105"/>
      <c r="F61" s="105"/>
      <c r="G61" s="106"/>
      <c r="H61" s="105"/>
      <c r="I61" s="93"/>
      <c r="J61" s="173">
        <f>IF(H61="",0,VLOOKUP(H61,tab!$D$47:$E$80,2,FALSE))*G61</f>
        <v>0</v>
      </c>
      <c r="K61" s="129">
        <f>IF(E61="",,tab!$D$2-F61)</f>
        <v>0</v>
      </c>
      <c r="L61" s="129">
        <f>IF(E61="",,E61+tab!$B$15)</f>
        <v>0</v>
      </c>
      <c r="M61" s="93"/>
      <c r="N61" s="129">
        <f t="shared" si="1"/>
        <v>0</v>
      </c>
      <c r="O61" s="130">
        <f>IF(E61="",,IF($K61&gt;=25,0,(VLOOKUP($K61,tab!$B$8:$C$13,2))))</f>
        <v>0</v>
      </c>
      <c r="P61" s="131">
        <f>IF(E61="",,IF($K61&gt;=25,0,(VLOOKUP($K61,tab!$B$8:$E$13,4))))</f>
        <v>0</v>
      </c>
      <c r="Q61" s="132">
        <f>IF((E61+tab!$D$4)&lt;N61,0,IF(E61="",,(K61/25*(J61*1.08*50%)*O61)*P61))</f>
        <v>0</v>
      </c>
      <c r="R61" s="93"/>
      <c r="S61" s="129">
        <f t="shared" si="2"/>
        <v>0</v>
      </c>
      <c r="T61" s="130">
        <f>IF(E61="",,IF($K61&gt;=40,0,(VLOOKUP($K61,tab!$B$8:$D$13,3))))</f>
        <v>0</v>
      </c>
      <c r="U61" s="131">
        <f>IF(E61="",,IF($K61&gt;=40,0,(VLOOKUP($K61,tab!$B$8:$F$13,5))))</f>
        <v>0</v>
      </c>
      <c r="V61" s="132">
        <f>IF((E61+tab!$D$4)&lt;S61,0,(IF(E61="",,(K61/40*J61*1.08*T61)*U61)))</f>
        <v>0</v>
      </c>
      <c r="W61" s="94"/>
      <c r="X61" s="127">
        <f t="shared" si="0"/>
        <v>0</v>
      </c>
      <c r="Y61" s="86"/>
      <c r="Z61" s="65"/>
    </row>
    <row r="62" spans="2:37" ht="12.75" x14ac:dyDescent="0.2">
      <c r="B62" s="64"/>
      <c r="C62" s="86"/>
      <c r="D62" s="104"/>
      <c r="E62" s="105"/>
      <c r="F62" s="105"/>
      <c r="G62" s="106"/>
      <c r="H62" s="105"/>
      <c r="I62" s="93"/>
      <c r="J62" s="173">
        <f>IF(H62="",0,VLOOKUP(H62,tab!$D$47:$E$80,2,FALSE))*G62</f>
        <v>0</v>
      </c>
      <c r="K62" s="129">
        <f>IF(E62="",,tab!$D$2-F62)</f>
        <v>0</v>
      </c>
      <c r="L62" s="129">
        <f>IF(E62="",,E62+tab!$B$15)</f>
        <v>0</v>
      </c>
      <c r="M62" s="93"/>
      <c r="N62" s="129">
        <f t="shared" si="1"/>
        <v>0</v>
      </c>
      <c r="O62" s="130">
        <f>IF(E62="",,IF($K62&gt;=25,0,(VLOOKUP($K62,tab!$B$8:$C$13,2))))</f>
        <v>0</v>
      </c>
      <c r="P62" s="131">
        <f>IF(E62="",,IF($K62&gt;=25,0,(VLOOKUP($K62,tab!$B$8:$E$13,4))))</f>
        <v>0</v>
      </c>
      <c r="Q62" s="132">
        <f>IF((E62+tab!$D$4)&lt;N62,0,IF(E62="",,(K62/25*(J62*1.08*50%)*O62)*P62))</f>
        <v>0</v>
      </c>
      <c r="R62" s="93"/>
      <c r="S62" s="129">
        <f t="shared" si="2"/>
        <v>0</v>
      </c>
      <c r="T62" s="130">
        <f>IF(E62="",,IF($K62&gt;=40,0,(VLOOKUP($K62,tab!$B$8:$D$13,3))))</f>
        <v>0</v>
      </c>
      <c r="U62" s="131">
        <f>IF(E62="",,IF($K62&gt;=40,0,(VLOOKUP($K62,tab!$B$8:$F$13,5))))</f>
        <v>0</v>
      </c>
      <c r="V62" s="132">
        <f>IF((E62+tab!$D$4)&lt;S62,0,(IF(E62="",,(K62/40*J62*1.08*T62)*U62)))</f>
        <v>0</v>
      </c>
      <c r="W62" s="94"/>
      <c r="X62" s="127">
        <f t="shared" si="0"/>
        <v>0</v>
      </c>
      <c r="Y62" s="86"/>
      <c r="Z62" s="65"/>
    </row>
    <row r="63" spans="2:37" ht="12.75" x14ac:dyDescent="0.2">
      <c r="B63" s="64"/>
      <c r="C63" s="86"/>
      <c r="D63" s="104"/>
      <c r="E63" s="105"/>
      <c r="F63" s="105"/>
      <c r="G63" s="106"/>
      <c r="H63" s="105"/>
      <c r="I63" s="93"/>
      <c r="J63" s="173">
        <f>IF(H63="",0,VLOOKUP(H63,tab!$D$47:$E$80,2,FALSE))*G63</f>
        <v>0</v>
      </c>
      <c r="K63" s="129">
        <f>IF(E63="",,tab!$D$2-F63)</f>
        <v>0</v>
      </c>
      <c r="L63" s="129">
        <f>IF(E63="",,E63+tab!$B$15)</f>
        <v>0</v>
      </c>
      <c r="M63" s="93"/>
      <c r="N63" s="129">
        <f t="shared" si="1"/>
        <v>0</v>
      </c>
      <c r="O63" s="130">
        <f>IF(E63="",,IF($K63&gt;=25,0,(VLOOKUP($K63,tab!$B$8:$C$13,2))))</f>
        <v>0</v>
      </c>
      <c r="P63" s="131">
        <f>IF(E63="",,IF($K63&gt;=25,0,(VLOOKUP($K63,tab!$B$8:$E$13,4))))</f>
        <v>0</v>
      </c>
      <c r="Q63" s="132">
        <f>IF((E63+tab!$D$4)&lt;N63,0,IF(E63="",,(K63/25*(J63*1.08*50%)*O63)*P63))</f>
        <v>0</v>
      </c>
      <c r="R63" s="93"/>
      <c r="S63" s="129">
        <f t="shared" si="2"/>
        <v>0</v>
      </c>
      <c r="T63" s="130">
        <f>IF(E63="",,IF($K63&gt;=40,0,(VLOOKUP($K63,tab!$B$8:$D$13,3))))</f>
        <v>0</v>
      </c>
      <c r="U63" s="131">
        <f>IF(E63="",,IF($K63&gt;=40,0,(VLOOKUP($K63,tab!$B$8:$F$13,5))))</f>
        <v>0</v>
      </c>
      <c r="V63" s="132">
        <f>IF((E63+tab!$D$4)&lt;S63,0,(IF(E63="",,(K63/40*J63*1.08*T63)*U63)))</f>
        <v>0</v>
      </c>
      <c r="W63" s="94"/>
      <c r="X63" s="127">
        <f t="shared" si="0"/>
        <v>0</v>
      </c>
      <c r="Y63" s="86"/>
      <c r="Z63" s="65"/>
    </row>
    <row r="64" spans="2:37" ht="12.75" x14ac:dyDescent="0.2">
      <c r="B64" s="64"/>
      <c r="C64" s="86"/>
      <c r="D64" s="104"/>
      <c r="E64" s="105"/>
      <c r="F64" s="105"/>
      <c r="G64" s="106"/>
      <c r="H64" s="105"/>
      <c r="I64" s="93"/>
      <c r="J64" s="173">
        <f>IF(H64="",0,VLOOKUP(H64,tab!$D$47:$E$80,2,FALSE))*G64</f>
        <v>0</v>
      </c>
      <c r="K64" s="129">
        <f>IF(E64="",,tab!$D$2-F64)</f>
        <v>0</v>
      </c>
      <c r="L64" s="129">
        <f>IF(E64="",,E64+tab!$B$15)</f>
        <v>0</v>
      </c>
      <c r="M64" s="93"/>
      <c r="N64" s="129">
        <f t="shared" si="1"/>
        <v>0</v>
      </c>
      <c r="O64" s="130">
        <f>IF(E64="",,IF($K64&gt;=25,0,(VLOOKUP($K64,tab!$B$8:$C$13,2))))</f>
        <v>0</v>
      </c>
      <c r="P64" s="131">
        <f>IF(E64="",,IF($K64&gt;=25,0,(VLOOKUP($K64,tab!$B$8:$E$13,4))))</f>
        <v>0</v>
      </c>
      <c r="Q64" s="132">
        <f>IF((E64+tab!$D$4)&lt;N64,0,IF(E64="",,(K64/25*(J64*1.08*50%)*O64)*P64))</f>
        <v>0</v>
      </c>
      <c r="R64" s="93"/>
      <c r="S64" s="129">
        <f t="shared" si="2"/>
        <v>0</v>
      </c>
      <c r="T64" s="130">
        <f>IF(E64="",,IF($K64&gt;=40,0,(VLOOKUP($K64,tab!$B$8:$D$13,3))))</f>
        <v>0</v>
      </c>
      <c r="U64" s="131">
        <f>IF(E64="",,IF($K64&gt;=40,0,(VLOOKUP($K64,tab!$B$8:$F$13,5))))</f>
        <v>0</v>
      </c>
      <c r="V64" s="132">
        <f>IF((E64+tab!$D$4)&lt;S64,0,(IF(E64="",,(K64/40*J64*1.08*T64)*U64)))</f>
        <v>0</v>
      </c>
      <c r="W64" s="94"/>
      <c r="X64" s="127">
        <f t="shared" si="0"/>
        <v>0</v>
      </c>
      <c r="Y64" s="86"/>
      <c r="Z64" s="65"/>
    </row>
    <row r="65" spans="2:26" ht="12.75" x14ac:dyDescent="0.2">
      <c r="B65" s="64"/>
      <c r="C65" s="86"/>
      <c r="D65" s="104"/>
      <c r="E65" s="105"/>
      <c r="F65" s="105"/>
      <c r="G65" s="106"/>
      <c r="H65" s="105"/>
      <c r="I65" s="93"/>
      <c r="J65" s="173">
        <f>IF(H65="",0,VLOOKUP(H65,tab!$D$47:$E$80,2,FALSE))*G65</f>
        <v>0</v>
      </c>
      <c r="K65" s="129">
        <f>IF(E65="",,tab!$D$2-F65)</f>
        <v>0</v>
      </c>
      <c r="L65" s="129">
        <f>IF(E65="",,E65+tab!$B$15)</f>
        <v>0</v>
      </c>
      <c r="M65" s="93"/>
      <c r="N65" s="129">
        <f t="shared" si="1"/>
        <v>0</v>
      </c>
      <c r="O65" s="130">
        <f>IF(E65="",,IF($K65&gt;=25,0,(VLOOKUP($K65,tab!$B$8:$C$13,2))))</f>
        <v>0</v>
      </c>
      <c r="P65" s="131">
        <f>IF(E65="",,IF($K65&gt;=25,0,(VLOOKUP($K65,tab!$B$8:$E$13,4))))</f>
        <v>0</v>
      </c>
      <c r="Q65" s="132">
        <f>IF((E65+tab!$D$4)&lt;N65,0,IF(E65="",,(K65/25*(J65*1.08*50%)*O65)*P65))</f>
        <v>0</v>
      </c>
      <c r="R65" s="93"/>
      <c r="S65" s="129">
        <f t="shared" si="2"/>
        <v>0</v>
      </c>
      <c r="T65" s="130">
        <f>IF(E65="",,IF($K65&gt;=40,0,(VLOOKUP($K65,tab!$B$8:$D$13,3))))</f>
        <v>0</v>
      </c>
      <c r="U65" s="131">
        <f>IF(E65="",,IF($K65&gt;=40,0,(VLOOKUP($K65,tab!$B$8:$F$13,5))))</f>
        <v>0</v>
      </c>
      <c r="V65" s="132">
        <f>IF((E65+tab!$D$4)&lt;S65,0,(IF(E65="",,(K65/40*J65*1.08*T65)*U65)))</f>
        <v>0</v>
      </c>
      <c r="W65" s="94"/>
      <c r="X65" s="127">
        <f t="shared" si="0"/>
        <v>0</v>
      </c>
      <c r="Y65" s="86"/>
      <c r="Z65" s="65"/>
    </row>
    <row r="66" spans="2:26" ht="12.75" x14ac:dyDescent="0.2">
      <c r="B66" s="64"/>
      <c r="C66" s="86"/>
      <c r="D66" s="104"/>
      <c r="E66" s="105"/>
      <c r="F66" s="105"/>
      <c r="G66" s="106"/>
      <c r="H66" s="105"/>
      <c r="I66" s="93"/>
      <c r="J66" s="173">
        <f>IF(H66="",0,VLOOKUP(H66,tab!$D$47:$E$80,2,FALSE))*G66</f>
        <v>0</v>
      </c>
      <c r="K66" s="129">
        <f>IF(E66="",,tab!$D$2-F66)</f>
        <v>0</v>
      </c>
      <c r="L66" s="129">
        <f>IF(E66="",,E66+tab!$B$15)</f>
        <v>0</v>
      </c>
      <c r="M66" s="93"/>
      <c r="N66" s="129">
        <f t="shared" si="1"/>
        <v>0</v>
      </c>
      <c r="O66" s="130">
        <f>IF(E66="",,IF($K66&gt;=25,0,(VLOOKUP($K66,tab!$B$8:$C$13,2))))</f>
        <v>0</v>
      </c>
      <c r="P66" s="131">
        <f>IF(E66="",,IF($K66&gt;=25,0,(VLOOKUP($K66,tab!$B$8:$E$13,4))))</f>
        <v>0</v>
      </c>
      <c r="Q66" s="132">
        <f>IF((E66+tab!$D$4)&lt;N66,0,IF(E66="",,(K66/25*(J66*1.08*50%)*O66)*P66))</f>
        <v>0</v>
      </c>
      <c r="R66" s="93"/>
      <c r="S66" s="129">
        <f t="shared" si="2"/>
        <v>0</v>
      </c>
      <c r="T66" s="130">
        <f>IF(E66="",,IF($K66&gt;=40,0,(VLOOKUP($K66,tab!$B$8:$D$13,3))))</f>
        <v>0</v>
      </c>
      <c r="U66" s="131">
        <f>IF(E66="",,IF($K66&gt;=40,0,(VLOOKUP($K66,tab!$B$8:$F$13,5))))</f>
        <v>0</v>
      </c>
      <c r="V66" s="132">
        <f>IF((E66+tab!$D$4)&lt;S66,0,(IF(E66="",,(K66/40*J66*1.08*T66)*U66)))</f>
        <v>0</v>
      </c>
      <c r="W66" s="94"/>
      <c r="X66" s="127">
        <f t="shared" si="0"/>
        <v>0</v>
      </c>
      <c r="Y66" s="86"/>
      <c r="Z66" s="65"/>
    </row>
    <row r="67" spans="2:26" ht="12.75" x14ac:dyDescent="0.2">
      <c r="B67" s="64"/>
      <c r="C67" s="86"/>
      <c r="D67" s="104"/>
      <c r="E67" s="105"/>
      <c r="F67" s="105"/>
      <c r="G67" s="106"/>
      <c r="H67" s="105"/>
      <c r="I67" s="93"/>
      <c r="J67" s="173">
        <f>IF(H67="",0,VLOOKUP(H67,tab!$D$47:$E$80,2,FALSE))*G67</f>
        <v>0</v>
      </c>
      <c r="K67" s="129">
        <f>IF(E67="",,tab!$D$2-F67)</f>
        <v>0</v>
      </c>
      <c r="L67" s="129">
        <f>IF(E67="",,E67+tab!$B$15)</f>
        <v>0</v>
      </c>
      <c r="M67" s="93"/>
      <c r="N67" s="129">
        <f t="shared" si="1"/>
        <v>0</v>
      </c>
      <c r="O67" s="130">
        <f>IF(E67="",,IF($K67&gt;=25,0,(VLOOKUP($K67,tab!$B$8:$C$13,2))))</f>
        <v>0</v>
      </c>
      <c r="P67" s="131">
        <f>IF(E67="",,IF($K67&gt;=25,0,(VLOOKUP($K67,tab!$B$8:$E$13,4))))</f>
        <v>0</v>
      </c>
      <c r="Q67" s="132">
        <f>IF((E67+tab!$D$4)&lt;N67,0,IF(E67="",,(K67/25*(J67*1.08*50%)*O67)*P67))</f>
        <v>0</v>
      </c>
      <c r="R67" s="93"/>
      <c r="S67" s="129">
        <f t="shared" si="2"/>
        <v>0</v>
      </c>
      <c r="T67" s="130">
        <f>IF(E67="",,IF($K67&gt;=40,0,(VLOOKUP($K67,tab!$B$8:$D$13,3))))</f>
        <v>0</v>
      </c>
      <c r="U67" s="131">
        <f>IF(E67="",,IF($K67&gt;=40,0,(VLOOKUP($K67,tab!$B$8:$F$13,5))))</f>
        <v>0</v>
      </c>
      <c r="V67" s="132">
        <f>IF((E67+tab!$D$4)&lt;S67,0,(IF(E67="",,(K67/40*J67*1.08*T67)*U67)))</f>
        <v>0</v>
      </c>
      <c r="W67" s="94"/>
      <c r="X67" s="127">
        <f t="shared" si="0"/>
        <v>0</v>
      </c>
      <c r="Y67" s="86"/>
      <c r="Z67" s="65"/>
    </row>
    <row r="68" spans="2:26" ht="12.75" x14ac:dyDescent="0.2">
      <c r="B68" s="64"/>
      <c r="C68" s="86"/>
      <c r="D68" s="104"/>
      <c r="E68" s="105"/>
      <c r="F68" s="105"/>
      <c r="G68" s="106"/>
      <c r="H68" s="105"/>
      <c r="I68" s="93"/>
      <c r="J68" s="173">
        <f>IF(H68="",0,VLOOKUP(H68,tab!$D$47:$E$80,2,FALSE))*G68</f>
        <v>0</v>
      </c>
      <c r="K68" s="129">
        <f>IF(E68="",,tab!$D$2-F68)</f>
        <v>0</v>
      </c>
      <c r="L68" s="129">
        <f>IF(E68="",,E68+tab!$B$15)</f>
        <v>0</v>
      </c>
      <c r="M68" s="93"/>
      <c r="N68" s="129">
        <f t="shared" si="1"/>
        <v>0</v>
      </c>
      <c r="O68" s="130">
        <f>IF(E68="",,IF($K68&gt;=25,0,(VLOOKUP($K68,tab!$B$8:$C$13,2))))</f>
        <v>0</v>
      </c>
      <c r="P68" s="131">
        <f>IF(E68="",,IF($K68&gt;=25,0,(VLOOKUP($K68,tab!$B$8:$E$13,4))))</f>
        <v>0</v>
      </c>
      <c r="Q68" s="132">
        <f>IF((E68+tab!$D$4)&lt;N68,0,IF(E68="",,(K68/25*(J68*1.08*50%)*O68)*P68))</f>
        <v>0</v>
      </c>
      <c r="R68" s="93"/>
      <c r="S68" s="129">
        <f t="shared" si="2"/>
        <v>0</v>
      </c>
      <c r="T68" s="130">
        <f>IF(E68="",,IF($K68&gt;=40,0,(VLOOKUP($K68,tab!$B$8:$D$13,3))))</f>
        <v>0</v>
      </c>
      <c r="U68" s="131">
        <f>IF(E68="",,IF($K68&gt;=40,0,(VLOOKUP($K68,tab!$B$8:$F$13,5))))</f>
        <v>0</v>
      </c>
      <c r="V68" s="132">
        <f>IF((E68+tab!$D$4)&lt;S68,0,(IF(E68="",,(K68/40*J68*1.08*T68)*U68)))</f>
        <v>0</v>
      </c>
      <c r="W68" s="94"/>
      <c r="X68" s="127">
        <f t="shared" si="0"/>
        <v>0</v>
      </c>
      <c r="Y68" s="86"/>
      <c r="Z68" s="65"/>
    </row>
    <row r="69" spans="2:26" ht="12.75" x14ac:dyDescent="0.2">
      <c r="B69" s="64"/>
      <c r="C69" s="86"/>
      <c r="D69" s="104"/>
      <c r="E69" s="105"/>
      <c r="F69" s="105"/>
      <c r="G69" s="106"/>
      <c r="H69" s="105"/>
      <c r="I69" s="93"/>
      <c r="J69" s="173">
        <f>IF(H69="",0,VLOOKUP(H69,tab!$D$47:$E$80,2,FALSE))*G69</f>
        <v>0</v>
      </c>
      <c r="K69" s="129">
        <f>IF(E69="",,tab!$D$2-F69)</f>
        <v>0</v>
      </c>
      <c r="L69" s="129">
        <f>IF(E69="",,E69+tab!$B$15)</f>
        <v>0</v>
      </c>
      <c r="M69" s="93"/>
      <c r="N69" s="129">
        <f t="shared" si="1"/>
        <v>0</v>
      </c>
      <c r="O69" s="130">
        <f>IF(E69="",,IF($K69&gt;=25,0,(VLOOKUP($K69,tab!$B$8:$C$13,2))))</f>
        <v>0</v>
      </c>
      <c r="P69" s="131">
        <f>IF(E69="",,IF($K69&gt;=25,0,(VLOOKUP($K69,tab!$B$8:$E$13,4))))</f>
        <v>0</v>
      </c>
      <c r="Q69" s="132">
        <f>IF((E69+tab!$D$4)&lt;N69,0,IF(E69="",,(K69/25*(J69*1.08*50%)*O69)*P69))</f>
        <v>0</v>
      </c>
      <c r="R69" s="93"/>
      <c r="S69" s="129">
        <f t="shared" si="2"/>
        <v>0</v>
      </c>
      <c r="T69" s="130">
        <f>IF(E69="",,IF($K69&gt;=40,0,(VLOOKUP($K69,tab!$B$8:$D$13,3))))</f>
        <v>0</v>
      </c>
      <c r="U69" s="131">
        <f>IF(E69="",,IF($K69&gt;=40,0,(VLOOKUP($K69,tab!$B$8:$F$13,5))))</f>
        <v>0</v>
      </c>
      <c r="V69" s="132">
        <f>IF((E69+tab!$D$4)&lt;S69,0,(IF(E69="",,(K69/40*J69*1.08*T69)*U69)))</f>
        <v>0</v>
      </c>
      <c r="W69" s="94"/>
      <c r="X69" s="127">
        <f t="shared" si="0"/>
        <v>0</v>
      </c>
      <c r="Y69" s="86"/>
      <c r="Z69" s="65"/>
    </row>
    <row r="70" spans="2:26" ht="12.75" x14ac:dyDescent="0.2">
      <c r="B70" s="64"/>
      <c r="C70" s="86"/>
      <c r="D70" s="104"/>
      <c r="E70" s="105"/>
      <c r="F70" s="105"/>
      <c r="G70" s="106"/>
      <c r="H70" s="105"/>
      <c r="I70" s="93"/>
      <c r="J70" s="173">
        <f>IF(H70="",0,VLOOKUP(H70,tab!$D$47:$E$80,2,FALSE))*G70</f>
        <v>0</v>
      </c>
      <c r="K70" s="129">
        <f>IF(E70="",,tab!$D$2-F70)</f>
        <v>0</v>
      </c>
      <c r="L70" s="129">
        <f>IF(E70="",,E70+tab!$B$15)</f>
        <v>0</v>
      </c>
      <c r="M70" s="93"/>
      <c r="N70" s="129">
        <f t="shared" si="1"/>
        <v>0</v>
      </c>
      <c r="O70" s="130">
        <f>IF(E70="",,IF($K70&gt;=25,0,(VLOOKUP($K70,tab!$B$8:$C$13,2))))</f>
        <v>0</v>
      </c>
      <c r="P70" s="131">
        <f>IF(E70="",,IF($K70&gt;=25,0,(VLOOKUP($K70,tab!$B$8:$E$13,4))))</f>
        <v>0</v>
      </c>
      <c r="Q70" s="132">
        <f>IF((E70+tab!$D$4)&lt;N70,0,IF(E70="",,(K70/25*(J70*1.08*50%)*O70)*P70))</f>
        <v>0</v>
      </c>
      <c r="R70" s="93"/>
      <c r="S70" s="129">
        <f t="shared" si="2"/>
        <v>0</v>
      </c>
      <c r="T70" s="130">
        <f>IF(E70="",,IF($K70&gt;=40,0,(VLOOKUP($K70,tab!$B$8:$D$13,3))))</f>
        <v>0</v>
      </c>
      <c r="U70" s="131">
        <f>IF(E70="",,IF($K70&gt;=40,0,(VLOOKUP($K70,tab!$B$8:$F$13,5))))</f>
        <v>0</v>
      </c>
      <c r="V70" s="132">
        <f>IF((E70+tab!$D$4)&lt;S70,0,(IF(E70="",,(K70/40*J70*1.08*T70)*U70)))</f>
        <v>0</v>
      </c>
      <c r="W70" s="94"/>
      <c r="X70" s="127">
        <f t="shared" si="0"/>
        <v>0</v>
      </c>
      <c r="Y70" s="86"/>
      <c r="Z70" s="65"/>
    </row>
    <row r="71" spans="2:26" ht="12.75" x14ac:dyDescent="0.2">
      <c r="B71" s="64"/>
      <c r="C71" s="86"/>
      <c r="D71" s="104"/>
      <c r="E71" s="105"/>
      <c r="F71" s="105"/>
      <c r="G71" s="106"/>
      <c r="H71" s="105"/>
      <c r="I71" s="93"/>
      <c r="J71" s="173">
        <f>IF(H71="",0,VLOOKUP(H71,tab!$D$47:$E$80,2,FALSE))*G71</f>
        <v>0</v>
      </c>
      <c r="K71" s="129">
        <f>IF(E71="",,tab!$D$2-F71)</f>
        <v>0</v>
      </c>
      <c r="L71" s="129">
        <f>IF(E71="",,E71+tab!$B$15)</f>
        <v>0</v>
      </c>
      <c r="M71" s="93"/>
      <c r="N71" s="129">
        <f t="shared" si="1"/>
        <v>0</v>
      </c>
      <c r="O71" s="130">
        <f>IF(E71="",,IF($K71&gt;=25,0,(VLOOKUP($K71,tab!$B$8:$C$13,2))))</f>
        <v>0</v>
      </c>
      <c r="P71" s="131">
        <f>IF(E71="",,IF($K71&gt;=25,0,(VLOOKUP($K71,tab!$B$8:$E$13,4))))</f>
        <v>0</v>
      </c>
      <c r="Q71" s="132">
        <f>IF((E71+tab!$D$4)&lt;N71,0,IF(E71="",,(K71/25*(J71*1.08*50%)*O71)*P71))</f>
        <v>0</v>
      </c>
      <c r="R71" s="93"/>
      <c r="S71" s="129">
        <f t="shared" si="2"/>
        <v>0</v>
      </c>
      <c r="T71" s="130">
        <f>IF(E71="",,IF($K71&gt;=40,0,(VLOOKUP($K71,tab!$B$8:$D$13,3))))</f>
        <v>0</v>
      </c>
      <c r="U71" s="131">
        <f>IF(E71="",,IF($K71&gt;=40,0,(VLOOKUP($K71,tab!$B$8:$F$13,5))))</f>
        <v>0</v>
      </c>
      <c r="V71" s="132">
        <f>IF((E71+tab!$D$4)&lt;S71,0,(IF(E71="",,(K71/40*J71*1.08*T71)*U71)))</f>
        <v>0</v>
      </c>
      <c r="W71" s="94"/>
      <c r="X71" s="127">
        <f t="shared" si="0"/>
        <v>0</v>
      </c>
      <c r="Y71" s="86"/>
      <c r="Z71" s="65"/>
    </row>
    <row r="72" spans="2:26" ht="12.75" x14ac:dyDescent="0.2">
      <c r="B72" s="64"/>
      <c r="C72" s="86"/>
      <c r="D72" s="104"/>
      <c r="E72" s="105"/>
      <c r="F72" s="105"/>
      <c r="G72" s="106"/>
      <c r="H72" s="105"/>
      <c r="I72" s="93"/>
      <c r="J72" s="173">
        <f>IF(H72="",0,VLOOKUP(H72,tab!$D$47:$E$80,2,FALSE))*G72</f>
        <v>0</v>
      </c>
      <c r="K72" s="129">
        <f>IF(E72="",,tab!$D$2-F72)</f>
        <v>0</v>
      </c>
      <c r="L72" s="129">
        <f>IF(E72="",,E72+tab!$B$15)</f>
        <v>0</v>
      </c>
      <c r="M72" s="93"/>
      <c r="N72" s="129">
        <f t="shared" si="1"/>
        <v>0</v>
      </c>
      <c r="O72" s="130">
        <f>IF(E72="",,IF($K72&gt;=25,0,(VLOOKUP($K72,tab!$B$8:$C$13,2))))</f>
        <v>0</v>
      </c>
      <c r="P72" s="131">
        <f>IF(E72="",,IF($K72&gt;=25,0,(VLOOKUP($K72,tab!$B$8:$E$13,4))))</f>
        <v>0</v>
      </c>
      <c r="Q72" s="132">
        <f>IF((E72+tab!$D$4)&lt;N72,0,IF(E72="",,(K72/25*(J72*1.08*50%)*O72)*P72))</f>
        <v>0</v>
      </c>
      <c r="R72" s="93"/>
      <c r="S72" s="129">
        <f t="shared" si="2"/>
        <v>0</v>
      </c>
      <c r="T72" s="130">
        <f>IF(E72="",,IF($K72&gt;=40,0,(VLOOKUP($K72,tab!$B$8:$D$13,3))))</f>
        <v>0</v>
      </c>
      <c r="U72" s="131">
        <f>IF(E72="",,IF($K72&gt;=40,0,(VLOOKUP($K72,tab!$B$8:$F$13,5))))</f>
        <v>0</v>
      </c>
      <c r="V72" s="132">
        <f>IF((E72+tab!$D$4)&lt;S72,0,(IF(E72="",,(K72/40*J72*1.08*T72)*U72)))</f>
        <v>0</v>
      </c>
      <c r="W72" s="94"/>
      <c r="X72" s="127">
        <f t="shared" si="0"/>
        <v>0</v>
      </c>
      <c r="Y72" s="86"/>
      <c r="Z72" s="65"/>
    </row>
    <row r="73" spans="2:26" ht="12.75" x14ac:dyDescent="0.2">
      <c r="B73" s="64"/>
      <c r="C73" s="86"/>
      <c r="D73" s="104"/>
      <c r="E73" s="105"/>
      <c r="F73" s="105"/>
      <c r="G73" s="106"/>
      <c r="H73" s="105"/>
      <c r="I73" s="93"/>
      <c r="J73" s="173">
        <f>IF(H73="",0,VLOOKUP(H73,tab!$D$47:$E$80,2,FALSE))*G73</f>
        <v>0</v>
      </c>
      <c r="K73" s="129">
        <f>IF(E73="",,tab!$D$2-F73)</f>
        <v>0</v>
      </c>
      <c r="L73" s="129">
        <f>IF(E73="",,E73+tab!$B$15)</f>
        <v>0</v>
      </c>
      <c r="M73" s="93"/>
      <c r="N73" s="129">
        <f t="shared" si="1"/>
        <v>0</v>
      </c>
      <c r="O73" s="130">
        <f>IF(E73="",,IF($K73&gt;=25,0,(VLOOKUP($K73,tab!$B$8:$C$13,2))))</f>
        <v>0</v>
      </c>
      <c r="P73" s="131">
        <f>IF(E73="",,IF($K73&gt;=25,0,(VLOOKUP($K73,tab!$B$8:$E$13,4))))</f>
        <v>0</v>
      </c>
      <c r="Q73" s="132">
        <f>IF((E73+tab!$D$4)&lt;N73,0,IF(E73="",,(K73/25*(J73*1.08*50%)*O73)*P73))</f>
        <v>0</v>
      </c>
      <c r="R73" s="93"/>
      <c r="S73" s="129">
        <f t="shared" si="2"/>
        <v>0</v>
      </c>
      <c r="T73" s="130">
        <f>IF(E73="",,IF($K73&gt;=40,0,(VLOOKUP($K73,tab!$B$8:$D$13,3))))</f>
        <v>0</v>
      </c>
      <c r="U73" s="131">
        <f>IF(E73="",,IF($K73&gt;=40,0,(VLOOKUP($K73,tab!$B$8:$F$13,5))))</f>
        <v>0</v>
      </c>
      <c r="V73" s="132">
        <f>IF((E73+tab!$D$4)&lt;S73,0,(IF(E73="",,(K73/40*J73*1.08*T73)*U73)))</f>
        <v>0</v>
      </c>
      <c r="W73" s="94"/>
      <c r="X73" s="127">
        <f t="shared" si="0"/>
        <v>0</v>
      </c>
      <c r="Y73" s="86"/>
      <c r="Z73" s="65"/>
    </row>
    <row r="74" spans="2:26" ht="12.75" x14ac:dyDescent="0.2">
      <c r="B74" s="64"/>
      <c r="C74" s="86"/>
      <c r="D74" s="104"/>
      <c r="E74" s="105"/>
      <c r="F74" s="105"/>
      <c r="G74" s="106"/>
      <c r="H74" s="105"/>
      <c r="I74" s="93"/>
      <c r="J74" s="173">
        <f>IF(H74="",0,VLOOKUP(H74,tab!$D$47:$E$80,2,FALSE))*G74</f>
        <v>0</v>
      </c>
      <c r="K74" s="129">
        <f>IF(E74="",,tab!$D$2-F74)</f>
        <v>0</v>
      </c>
      <c r="L74" s="129">
        <f>IF(E74="",,E74+tab!$B$15)</f>
        <v>0</v>
      </c>
      <c r="M74" s="93"/>
      <c r="N74" s="129">
        <f t="shared" si="1"/>
        <v>0</v>
      </c>
      <c r="O74" s="130">
        <f>IF(E74="",,IF($K74&gt;=25,0,(VLOOKUP($K74,tab!$B$8:$C$13,2))))</f>
        <v>0</v>
      </c>
      <c r="P74" s="131">
        <f>IF(E74="",,IF($K74&gt;=25,0,(VLOOKUP($K74,tab!$B$8:$E$13,4))))</f>
        <v>0</v>
      </c>
      <c r="Q74" s="132">
        <f>IF((E74+tab!$D$4)&lt;N74,0,IF(E74="",,(K74/25*(J74*1.08*50%)*O74)*P74))</f>
        <v>0</v>
      </c>
      <c r="R74" s="93"/>
      <c r="S74" s="129">
        <f t="shared" si="2"/>
        <v>0</v>
      </c>
      <c r="T74" s="130">
        <f>IF(E74="",,IF($K74&gt;=40,0,(VLOOKUP($K74,tab!$B$8:$D$13,3))))</f>
        <v>0</v>
      </c>
      <c r="U74" s="131">
        <f>IF(E74="",,IF($K74&gt;=40,0,(VLOOKUP($K74,tab!$B$8:$F$13,5))))</f>
        <v>0</v>
      </c>
      <c r="V74" s="132">
        <f>IF((E74+tab!$D$4)&lt;S74,0,(IF(E74="",,(K74/40*J74*1.08*T74)*U74)))</f>
        <v>0</v>
      </c>
      <c r="W74" s="94"/>
      <c r="X74" s="127">
        <f t="shared" si="0"/>
        <v>0</v>
      </c>
      <c r="Y74" s="86"/>
      <c r="Z74" s="65"/>
    </row>
    <row r="75" spans="2:26" ht="12.75" x14ac:dyDescent="0.2">
      <c r="B75" s="64"/>
      <c r="C75" s="86"/>
      <c r="D75" s="104"/>
      <c r="E75" s="105"/>
      <c r="F75" s="105"/>
      <c r="G75" s="106"/>
      <c r="H75" s="105"/>
      <c r="I75" s="93"/>
      <c r="J75" s="173">
        <f>IF(H75="",0,VLOOKUP(H75,tab!$D$47:$E$80,2,FALSE))*G75</f>
        <v>0</v>
      </c>
      <c r="K75" s="129">
        <f>IF(E75="",,tab!$D$2-F75)</f>
        <v>0</v>
      </c>
      <c r="L75" s="129">
        <f>IF(E75="",,E75+tab!$B$15)</f>
        <v>0</v>
      </c>
      <c r="M75" s="93"/>
      <c r="N75" s="129">
        <f t="shared" si="1"/>
        <v>0</v>
      </c>
      <c r="O75" s="130">
        <f>IF(E75="",,IF($K75&gt;=25,0,(VLOOKUP($K75,tab!$B$8:$C$13,2))))</f>
        <v>0</v>
      </c>
      <c r="P75" s="131">
        <f>IF(E75="",,IF($K75&gt;=25,0,(VLOOKUP($K75,tab!$B$8:$E$13,4))))</f>
        <v>0</v>
      </c>
      <c r="Q75" s="132">
        <f>IF((E75+tab!$D$4)&lt;N75,0,IF(E75="",,(K75/25*(J75*1.08*50%)*O75)*P75))</f>
        <v>0</v>
      </c>
      <c r="R75" s="93"/>
      <c r="S75" s="129">
        <f t="shared" si="2"/>
        <v>0</v>
      </c>
      <c r="T75" s="130">
        <f>IF(E75="",,IF($K75&gt;=40,0,(VLOOKUP($K75,tab!$B$8:$D$13,3))))</f>
        <v>0</v>
      </c>
      <c r="U75" s="131">
        <f>IF(E75="",,IF($K75&gt;=40,0,(VLOOKUP($K75,tab!$B$8:$F$13,5))))</f>
        <v>0</v>
      </c>
      <c r="V75" s="132">
        <f>IF((E75+tab!$D$4)&lt;S75,0,(IF(E75="",,(K75/40*J75*1.08*T75)*U75)))</f>
        <v>0</v>
      </c>
      <c r="W75" s="94"/>
      <c r="X75" s="127">
        <f t="shared" si="0"/>
        <v>0</v>
      </c>
      <c r="Y75" s="86"/>
      <c r="Z75" s="65"/>
    </row>
    <row r="76" spans="2:26" ht="12.75" x14ac:dyDescent="0.2">
      <c r="B76" s="64"/>
      <c r="C76" s="86"/>
      <c r="D76" s="104"/>
      <c r="E76" s="105"/>
      <c r="F76" s="105"/>
      <c r="G76" s="106"/>
      <c r="H76" s="105"/>
      <c r="I76" s="93"/>
      <c r="J76" s="173">
        <f>IF(H76="",0,VLOOKUP(H76,tab!$D$47:$E$80,2,FALSE))*G76</f>
        <v>0</v>
      </c>
      <c r="K76" s="129">
        <f>IF(E76="",,tab!$D$2-F76)</f>
        <v>0</v>
      </c>
      <c r="L76" s="129">
        <f>IF(E76="",,E76+tab!$B$15)</f>
        <v>0</v>
      </c>
      <c r="M76" s="93"/>
      <c r="N76" s="129">
        <f t="shared" si="1"/>
        <v>0</v>
      </c>
      <c r="O76" s="130">
        <f>IF(E76="",,IF($K76&gt;=25,0,(VLOOKUP($K76,tab!$B$8:$C$13,2))))</f>
        <v>0</v>
      </c>
      <c r="P76" s="131">
        <f>IF(E76="",,IF($K76&gt;=25,0,(VLOOKUP($K76,tab!$B$8:$E$13,4))))</f>
        <v>0</v>
      </c>
      <c r="Q76" s="132">
        <f>IF((E76+tab!$D$4)&lt;N76,0,IF(E76="",,(K76/25*(J76*1.08*50%)*O76)*P76))</f>
        <v>0</v>
      </c>
      <c r="R76" s="93"/>
      <c r="S76" s="129">
        <f t="shared" si="2"/>
        <v>0</v>
      </c>
      <c r="T76" s="130">
        <f>IF(E76="",,IF($K76&gt;=40,0,(VLOOKUP($K76,tab!$B$8:$D$13,3))))</f>
        <v>0</v>
      </c>
      <c r="U76" s="131">
        <f>IF(E76="",,IF($K76&gt;=40,0,(VLOOKUP($K76,tab!$B$8:$F$13,5))))</f>
        <v>0</v>
      </c>
      <c r="V76" s="132">
        <f>IF((E76+tab!$D$4)&lt;S76,0,(IF(E76="",,(K76/40*J76*1.08*T76)*U76)))</f>
        <v>0</v>
      </c>
      <c r="W76" s="94"/>
      <c r="X76" s="127">
        <f t="shared" si="0"/>
        <v>0</v>
      </c>
      <c r="Y76" s="86"/>
      <c r="Z76" s="65"/>
    </row>
    <row r="77" spans="2:26" ht="12.75" x14ac:dyDescent="0.2">
      <c r="B77" s="64"/>
      <c r="C77" s="86"/>
      <c r="D77" s="104"/>
      <c r="E77" s="105"/>
      <c r="F77" s="105"/>
      <c r="G77" s="106"/>
      <c r="H77" s="105"/>
      <c r="I77" s="93"/>
      <c r="J77" s="173">
        <f>IF(H77="",0,VLOOKUP(H77,tab!$D$47:$E$80,2,FALSE))*G77</f>
        <v>0</v>
      </c>
      <c r="K77" s="129">
        <f>IF(E77="",,tab!$D$2-F77)</f>
        <v>0</v>
      </c>
      <c r="L77" s="129">
        <f>IF(E77="",,E77+tab!$B$15)</f>
        <v>0</v>
      </c>
      <c r="M77" s="93"/>
      <c r="N77" s="129">
        <f t="shared" si="1"/>
        <v>0</v>
      </c>
      <c r="O77" s="130">
        <f>IF(E77="",,IF($K77&gt;=25,0,(VLOOKUP($K77,tab!$B$8:$C$13,2))))</f>
        <v>0</v>
      </c>
      <c r="P77" s="131">
        <f>IF(E77="",,IF($K77&gt;=25,0,(VLOOKUP($K77,tab!$B$8:$E$13,4))))</f>
        <v>0</v>
      </c>
      <c r="Q77" s="132">
        <f>IF((E77+tab!$D$4)&lt;N77,0,IF(E77="",,(K77/25*(J77*1.08*50%)*O77)*P77))</f>
        <v>0</v>
      </c>
      <c r="R77" s="93"/>
      <c r="S77" s="129">
        <f t="shared" si="2"/>
        <v>0</v>
      </c>
      <c r="T77" s="130">
        <f>IF(E77="",,IF($K77&gt;=40,0,(VLOOKUP($K77,tab!$B$8:$D$13,3))))</f>
        <v>0</v>
      </c>
      <c r="U77" s="131">
        <f>IF(E77="",,IF($K77&gt;=40,0,(VLOOKUP($K77,tab!$B$8:$F$13,5))))</f>
        <v>0</v>
      </c>
      <c r="V77" s="132">
        <f>IF((E77+tab!$D$4)&lt;S77,0,(IF(E77="",,(K77/40*J77*1.08*T77)*U77)))</f>
        <v>0</v>
      </c>
      <c r="W77" s="94"/>
      <c r="X77" s="127">
        <f t="shared" si="0"/>
        <v>0</v>
      </c>
      <c r="Y77" s="86"/>
      <c r="Z77" s="65"/>
    </row>
    <row r="78" spans="2:26" ht="12.75" x14ac:dyDescent="0.2">
      <c r="B78" s="64"/>
      <c r="C78" s="86"/>
      <c r="D78" s="104"/>
      <c r="E78" s="105"/>
      <c r="F78" s="105"/>
      <c r="G78" s="106"/>
      <c r="H78" s="105"/>
      <c r="I78" s="93"/>
      <c r="J78" s="173">
        <f>IF(H78="",0,VLOOKUP(H78,tab!$D$47:$E$80,2,FALSE))*G78</f>
        <v>0</v>
      </c>
      <c r="K78" s="129">
        <f>IF(E78="",,tab!$D$2-F78)</f>
        <v>0</v>
      </c>
      <c r="L78" s="129">
        <f>IF(E78="",,E78+tab!$B$15)</f>
        <v>0</v>
      </c>
      <c r="M78" s="93"/>
      <c r="N78" s="129">
        <f t="shared" si="1"/>
        <v>0</v>
      </c>
      <c r="O78" s="130">
        <f>IF(E78="",,IF($K78&gt;=25,0,(VLOOKUP($K78,tab!$B$8:$C$13,2))))</f>
        <v>0</v>
      </c>
      <c r="P78" s="131">
        <f>IF(E78="",,IF($K78&gt;=25,0,(VLOOKUP($K78,tab!$B$8:$E$13,4))))</f>
        <v>0</v>
      </c>
      <c r="Q78" s="132">
        <f>IF((E78+tab!$D$4)&lt;N78,0,IF(E78="",,(K78/25*(J78*1.08*50%)*O78)*P78))</f>
        <v>0</v>
      </c>
      <c r="R78" s="93"/>
      <c r="S78" s="129">
        <f t="shared" si="2"/>
        <v>0</v>
      </c>
      <c r="T78" s="130">
        <f>IF(E78="",,IF($K78&gt;=40,0,(VLOOKUP($K78,tab!$B$8:$D$13,3))))</f>
        <v>0</v>
      </c>
      <c r="U78" s="131">
        <f>IF(E78="",,IF($K78&gt;=40,0,(VLOOKUP($K78,tab!$B$8:$F$13,5))))</f>
        <v>0</v>
      </c>
      <c r="V78" s="132">
        <f>IF((E78+tab!$D$4)&lt;S78,0,(IF(E78="",,(K78/40*J78*1.08*T78)*U78)))</f>
        <v>0</v>
      </c>
      <c r="W78" s="94"/>
      <c r="X78" s="127">
        <f t="shared" si="0"/>
        <v>0</v>
      </c>
      <c r="Y78" s="86"/>
      <c r="Z78" s="65"/>
    </row>
    <row r="79" spans="2:26" ht="12.75" x14ac:dyDescent="0.2">
      <c r="B79" s="64"/>
      <c r="C79" s="86"/>
      <c r="D79" s="104"/>
      <c r="E79" s="105"/>
      <c r="F79" s="105"/>
      <c r="G79" s="106"/>
      <c r="H79" s="105"/>
      <c r="I79" s="93"/>
      <c r="J79" s="173">
        <f>IF(H79="",0,VLOOKUP(H79,tab!$D$47:$E$80,2,FALSE))*G79</f>
        <v>0</v>
      </c>
      <c r="K79" s="129">
        <f>IF(E79="",,tab!$D$2-F79)</f>
        <v>0</v>
      </c>
      <c r="L79" s="129">
        <f>IF(E79="",,E79+tab!$B$15)</f>
        <v>0</v>
      </c>
      <c r="M79" s="93"/>
      <c r="N79" s="129">
        <f t="shared" si="1"/>
        <v>0</v>
      </c>
      <c r="O79" s="130">
        <f>IF(E79="",,IF($K79&gt;=25,0,(VLOOKUP($K79,tab!$B$8:$C$13,2))))</f>
        <v>0</v>
      </c>
      <c r="P79" s="131">
        <f>IF(E79="",,IF($K79&gt;=25,0,(VLOOKUP($K79,tab!$B$8:$E$13,4))))</f>
        <v>0</v>
      </c>
      <c r="Q79" s="132">
        <f>IF((E79+tab!$D$4)&lt;N79,0,IF(E79="",,(K79/25*(J79*1.08*50%)*O79)*P79))</f>
        <v>0</v>
      </c>
      <c r="R79" s="93"/>
      <c r="S79" s="129">
        <f t="shared" si="2"/>
        <v>0</v>
      </c>
      <c r="T79" s="130">
        <f>IF(E79="",,IF($K79&gt;=40,0,(VLOOKUP($K79,tab!$B$8:$D$13,3))))</f>
        <v>0</v>
      </c>
      <c r="U79" s="131">
        <f>IF(E79="",,IF($K79&gt;=40,0,(VLOOKUP($K79,tab!$B$8:$F$13,5))))</f>
        <v>0</v>
      </c>
      <c r="V79" s="132">
        <f>IF((E79+tab!$D$4)&lt;S79,0,(IF(E79="",,(K79/40*J79*1.08*T79)*U79)))</f>
        <v>0</v>
      </c>
      <c r="W79" s="94"/>
      <c r="X79" s="127">
        <f t="shared" si="0"/>
        <v>0</v>
      </c>
      <c r="Y79" s="86"/>
      <c r="Z79" s="65"/>
    </row>
    <row r="80" spans="2:26" ht="12.75" x14ac:dyDescent="0.2">
      <c r="B80" s="64"/>
      <c r="C80" s="86"/>
      <c r="D80" s="104"/>
      <c r="E80" s="105"/>
      <c r="F80" s="105"/>
      <c r="G80" s="106"/>
      <c r="H80" s="105"/>
      <c r="I80" s="93"/>
      <c r="J80" s="173">
        <f>IF(H80="",0,VLOOKUP(H80,tab!$D$47:$E$80,2,FALSE))*G80</f>
        <v>0</v>
      </c>
      <c r="K80" s="129">
        <f>IF(E80="",,tab!$D$2-F80)</f>
        <v>0</v>
      </c>
      <c r="L80" s="129">
        <f>IF(E80="",,E80+tab!$B$15)</f>
        <v>0</v>
      </c>
      <c r="M80" s="93"/>
      <c r="N80" s="129">
        <f t="shared" si="1"/>
        <v>0</v>
      </c>
      <c r="O80" s="130">
        <f>IF(E80="",,IF($K80&gt;=25,0,(VLOOKUP($K80,tab!$B$8:$C$13,2))))</f>
        <v>0</v>
      </c>
      <c r="P80" s="131">
        <f>IF(E80="",,IF($K80&gt;=25,0,(VLOOKUP($K80,tab!$B$8:$E$13,4))))</f>
        <v>0</v>
      </c>
      <c r="Q80" s="132">
        <f>IF((E80+tab!$D$4)&lt;N80,0,IF(E80="",,(K80/25*(J80*1.08*50%)*O80)*P80))</f>
        <v>0</v>
      </c>
      <c r="R80" s="93"/>
      <c r="S80" s="129">
        <f t="shared" si="2"/>
        <v>0</v>
      </c>
      <c r="T80" s="130">
        <f>IF(E80="",,IF($K80&gt;=40,0,(VLOOKUP($K80,tab!$B$8:$D$13,3))))</f>
        <v>0</v>
      </c>
      <c r="U80" s="131">
        <f>IF(E80="",,IF($K80&gt;=40,0,(VLOOKUP($K80,tab!$B$8:$F$13,5))))</f>
        <v>0</v>
      </c>
      <c r="V80" s="132">
        <f>IF((E80+tab!$D$4)&lt;S80,0,(IF(E80="",,(K80/40*J80*1.08*T80)*U80)))</f>
        <v>0</v>
      </c>
      <c r="W80" s="94"/>
      <c r="X80" s="127">
        <f t="shared" si="0"/>
        <v>0</v>
      </c>
      <c r="Y80" s="86"/>
      <c r="Z80" s="65"/>
    </row>
    <row r="81" spans="2:26" ht="12.75" x14ac:dyDescent="0.2">
      <c r="B81" s="64"/>
      <c r="C81" s="86"/>
      <c r="D81" s="104"/>
      <c r="E81" s="105"/>
      <c r="F81" s="105"/>
      <c r="G81" s="106"/>
      <c r="H81" s="105"/>
      <c r="I81" s="93"/>
      <c r="J81" s="173">
        <f>IF(H81="",0,VLOOKUP(H81,tab!$D$47:$E$80,2,FALSE))*G81</f>
        <v>0</v>
      </c>
      <c r="K81" s="129">
        <f>IF(E81="",,tab!$D$2-F81)</f>
        <v>0</v>
      </c>
      <c r="L81" s="129">
        <f>IF(E81="",,E81+tab!$B$15)</f>
        <v>0</v>
      </c>
      <c r="M81" s="93"/>
      <c r="N81" s="129">
        <f t="shared" si="1"/>
        <v>0</v>
      </c>
      <c r="O81" s="130">
        <f>IF(E81="",,IF($K81&gt;=25,0,(VLOOKUP($K81,tab!$B$8:$C$13,2))))</f>
        <v>0</v>
      </c>
      <c r="P81" s="131">
        <f>IF(E81="",,IF($K81&gt;=25,0,(VLOOKUP($K81,tab!$B$8:$E$13,4))))</f>
        <v>0</v>
      </c>
      <c r="Q81" s="132">
        <f>IF((E81+tab!$D$4)&lt;N81,0,IF(E81="",,(K81/25*(J81*1.08*50%)*O81)*P81))</f>
        <v>0</v>
      </c>
      <c r="R81" s="93"/>
      <c r="S81" s="129">
        <f t="shared" si="2"/>
        <v>0</v>
      </c>
      <c r="T81" s="130">
        <f>IF(E81="",,IF($K81&gt;=40,0,(VLOOKUP($K81,tab!$B$8:$D$13,3))))</f>
        <v>0</v>
      </c>
      <c r="U81" s="131">
        <f>IF(E81="",,IF($K81&gt;=40,0,(VLOOKUP($K81,tab!$B$8:$F$13,5))))</f>
        <v>0</v>
      </c>
      <c r="V81" s="132">
        <f>IF((E81+tab!$D$4)&lt;S81,0,(IF(E81="",,(K81/40*J81*1.08*T81)*U81)))</f>
        <v>0</v>
      </c>
      <c r="W81" s="94"/>
      <c r="X81" s="127">
        <f t="shared" si="0"/>
        <v>0</v>
      </c>
      <c r="Y81" s="86"/>
      <c r="Z81" s="65"/>
    </row>
    <row r="82" spans="2:26" ht="12.75" x14ac:dyDescent="0.2">
      <c r="B82" s="64"/>
      <c r="C82" s="86"/>
      <c r="D82" s="104"/>
      <c r="E82" s="105"/>
      <c r="F82" s="105"/>
      <c r="G82" s="106"/>
      <c r="H82" s="105"/>
      <c r="I82" s="93"/>
      <c r="J82" s="173">
        <f>IF(H82="",0,VLOOKUP(H82,tab!$D$47:$E$80,2,FALSE))*G82</f>
        <v>0</v>
      </c>
      <c r="K82" s="129">
        <f>IF(E82="",,tab!$D$2-F82)</f>
        <v>0</v>
      </c>
      <c r="L82" s="129">
        <f>IF(E82="",,E82+tab!$B$15)</f>
        <v>0</v>
      </c>
      <c r="M82" s="93"/>
      <c r="N82" s="129">
        <f t="shared" si="1"/>
        <v>0</v>
      </c>
      <c r="O82" s="130">
        <f>IF(E82="",,IF($K82&gt;=25,0,(VLOOKUP($K82,tab!$B$8:$C$13,2))))</f>
        <v>0</v>
      </c>
      <c r="P82" s="131">
        <f>IF(E82="",,IF($K82&gt;=25,0,(VLOOKUP($K82,tab!$B$8:$E$13,4))))</f>
        <v>0</v>
      </c>
      <c r="Q82" s="132">
        <f>IF((E82+tab!$D$4)&lt;N82,0,IF(E82="",,(K82/25*(J82*1.08*50%)*O82)*P82))</f>
        <v>0</v>
      </c>
      <c r="R82" s="93"/>
      <c r="S82" s="129">
        <f t="shared" si="2"/>
        <v>0</v>
      </c>
      <c r="T82" s="130">
        <f>IF(E82="",,IF($K82&gt;=40,0,(VLOOKUP($K82,tab!$B$8:$D$13,3))))</f>
        <v>0</v>
      </c>
      <c r="U82" s="131">
        <f>IF(E82="",,IF($K82&gt;=40,0,(VLOOKUP($K82,tab!$B$8:$F$13,5))))</f>
        <v>0</v>
      </c>
      <c r="V82" s="132">
        <f>IF((E82+tab!$D$4)&lt;S82,0,(IF(E82="",,(K82/40*J82*1.08*T82)*U82)))</f>
        <v>0</v>
      </c>
      <c r="W82" s="94"/>
      <c r="X82" s="127">
        <f t="shared" ref="X82:X146" si="3">IF(E82="",,Q82+V82)</f>
        <v>0</v>
      </c>
      <c r="Y82" s="86"/>
      <c r="Z82" s="65"/>
    </row>
    <row r="83" spans="2:26" ht="12.75" x14ac:dyDescent="0.2">
      <c r="B83" s="64"/>
      <c r="C83" s="86"/>
      <c r="D83" s="104"/>
      <c r="E83" s="105"/>
      <c r="F83" s="105"/>
      <c r="G83" s="106"/>
      <c r="H83" s="105"/>
      <c r="I83" s="93"/>
      <c r="J83" s="173">
        <f>IF(H83="",0,VLOOKUP(H83,tab!$D$47:$E$80,2,FALSE))*G83</f>
        <v>0</v>
      </c>
      <c r="K83" s="129">
        <f>IF(E83="",,tab!$D$2-F83)</f>
        <v>0</v>
      </c>
      <c r="L83" s="129">
        <f>IF(E83="",,E83+tab!$B$15)</f>
        <v>0</v>
      </c>
      <c r="M83" s="93"/>
      <c r="N83" s="129">
        <f t="shared" si="1"/>
        <v>0</v>
      </c>
      <c r="O83" s="130">
        <f>IF(E83="",,IF($K83&gt;=25,0,(VLOOKUP($K83,tab!$B$8:$C$13,2))))</f>
        <v>0</v>
      </c>
      <c r="P83" s="131">
        <f>IF(E83="",,IF($K83&gt;=25,0,(VLOOKUP($K83,tab!$B$8:$E$13,4))))</f>
        <v>0</v>
      </c>
      <c r="Q83" s="132">
        <f>IF((E83+tab!$D$4)&lt;N83,0,IF(E83="",,(K83/25*(J83*1.08*50%)*O83)*P83))</f>
        <v>0</v>
      </c>
      <c r="R83" s="93"/>
      <c r="S83" s="129">
        <f t="shared" si="2"/>
        <v>0</v>
      </c>
      <c r="T83" s="130">
        <f>IF(E83="",,IF($K83&gt;=40,0,(VLOOKUP($K83,tab!$B$8:$D$13,3))))</f>
        <v>0</v>
      </c>
      <c r="U83" s="131">
        <f>IF(E83="",,IF($K83&gt;=40,0,(VLOOKUP($K83,tab!$B$8:$F$13,5))))</f>
        <v>0</v>
      </c>
      <c r="V83" s="132">
        <f>IF((E83+tab!$D$4)&lt;S83,0,(IF(E83="",,(K83/40*J83*1.08*T83)*U83)))</f>
        <v>0</v>
      </c>
      <c r="W83" s="94"/>
      <c r="X83" s="127">
        <f t="shared" si="3"/>
        <v>0</v>
      </c>
      <c r="Y83" s="86"/>
      <c r="Z83" s="65"/>
    </row>
    <row r="84" spans="2:26" ht="12.75" x14ac:dyDescent="0.2">
      <c r="B84" s="64"/>
      <c r="C84" s="86"/>
      <c r="D84" s="104"/>
      <c r="E84" s="105"/>
      <c r="F84" s="105"/>
      <c r="G84" s="106"/>
      <c r="H84" s="105"/>
      <c r="I84" s="93"/>
      <c r="J84" s="173">
        <f>IF(H84="",0,VLOOKUP(H84,tab!$D$47:$E$80,2,FALSE))*G84</f>
        <v>0</v>
      </c>
      <c r="K84" s="129">
        <f>IF(E84="",,tab!$D$2-F84)</f>
        <v>0</v>
      </c>
      <c r="L84" s="129">
        <f>IF(E84="",,E84+tab!$B$15)</f>
        <v>0</v>
      </c>
      <c r="M84" s="93"/>
      <c r="N84" s="129">
        <f t="shared" ref="N84:N148" si="4">IF(E84="",,F84+25)</f>
        <v>0</v>
      </c>
      <c r="O84" s="130">
        <f>IF(E84="",,IF($K84&gt;=25,0,(VLOOKUP($K84,tab!$B$8:$C$13,2))))</f>
        <v>0</v>
      </c>
      <c r="P84" s="131">
        <f>IF(E84="",,IF($K84&gt;=25,0,(VLOOKUP($K84,tab!$B$8:$E$13,4))))</f>
        <v>0</v>
      </c>
      <c r="Q84" s="132">
        <f>IF((E84+tab!$D$4)&lt;N84,0,IF(E84="",,(K84/25*(J84*1.08*50%)*O84)*P84))</f>
        <v>0</v>
      </c>
      <c r="R84" s="93"/>
      <c r="S84" s="129">
        <f t="shared" ref="S84:S148" si="5">IF(E84="",,F84+40)</f>
        <v>0</v>
      </c>
      <c r="T84" s="130">
        <f>IF(E84="",,IF($K84&gt;=40,0,(VLOOKUP($K84,tab!$B$8:$D$13,3))))</f>
        <v>0</v>
      </c>
      <c r="U84" s="131">
        <f>IF(E84="",,IF($K84&gt;=40,0,(VLOOKUP($K84,tab!$B$8:$F$13,5))))</f>
        <v>0</v>
      </c>
      <c r="V84" s="132">
        <f>IF((E84+tab!$D$4)&lt;S84,0,(IF(E84="",,(K84/40*J84*1.08*T84)*U84)))</f>
        <v>0</v>
      </c>
      <c r="W84" s="94"/>
      <c r="X84" s="127">
        <f t="shared" si="3"/>
        <v>0</v>
      </c>
      <c r="Y84" s="86"/>
      <c r="Z84" s="65"/>
    </row>
    <row r="85" spans="2:26" ht="12.75" x14ac:dyDescent="0.2">
      <c r="B85" s="64"/>
      <c r="C85" s="86"/>
      <c r="D85" s="104"/>
      <c r="E85" s="105"/>
      <c r="F85" s="105"/>
      <c r="G85" s="106"/>
      <c r="H85" s="105"/>
      <c r="I85" s="93"/>
      <c r="J85" s="173">
        <f>IF(H85="",0,VLOOKUP(H85,tab!$D$47:$E$80,2,FALSE))*G85</f>
        <v>0</v>
      </c>
      <c r="K85" s="129">
        <f>IF(E85="",,tab!$D$2-F85)</f>
        <v>0</v>
      </c>
      <c r="L85" s="129">
        <f>IF(E85="",,E85+tab!$B$15)</f>
        <v>0</v>
      </c>
      <c r="M85" s="93"/>
      <c r="N85" s="129">
        <f t="shared" si="4"/>
        <v>0</v>
      </c>
      <c r="O85" s="130">
        <f>IF(E85="",,IF($K85&gt;=25,0,(VLOOKUP($K85,tab!$B$8:$C$13,2))))</f>
        <v>0</v>
      </c>
      <c r="P85" s="131">
        <f>IF(E85="",,IF($K85&gt;=25,0,(VLOOKUP($K85,tab!$B$8:$E$13,4))))</f>
        <v>0</v>
      </c>
      <c r="Q85" s="132">
        <f>IF((E85+tab!$D$4)&lt;N85,0,IF(E85="",,(K85/25*(J85*1.08*50%)*O85)*P85))</f>
        <v>0</v>
      </c>
      <c r="R85" s="93"/>
      <c r="S85" s="129">
        <f t="shared" si="5"/>
        <v>0</v>
      </c>
      <c r="T85" s="130">
        <f>IF(E85="",,IF($K85&gt;=40,0,(VLOOKUP($K85,tab!$B$8:$D$13,3))))</f>
        <v>0</v>
      </c>
      <c r="U85" s="131">
        <f>IF(E85="",,IF($K85&gt;=40,0,(VLOOKUP($K85,tab!$B$8:$F$13,5))))</f>
        <v>0</v>
      </c>
      <c r="V85" s="132">
        <f>IF((E85+tab!$D$4)&lt;S85,0,(IF(E85="",,(K85/40*J85*1.08*T85)*U85)))</f>
        <v>0</v>
      </c>
      <c r="W85" s="94"/>
      <c r="X85" s="127">
        <f t="shared" si="3"/>
        <v>0</v>
      </c>
      <c r="Y85" s="86"/>
      <c r="Z85" s="65"/>
    </row>
    <row r="86" spans="2:26" ht="12.75" x14ac:dyDescent="0.2">
      <c r="B86" s="64"/>
      <c r="C86" s="86"/>
      <c r="D86" s="104"/>
      <c r="E86" s="105"/>
      <c r="F86" s="105"/>
      <c r="G86" s="106"/>
      <c r="H86" s="105"/>
      <c r="I86" s="93"/>
      <c r="J86" s="173">
        <f>IF(H86="",0,VLOOKUP(H86,tab!$D$47:$E$80,2,FALSE))*G86</f>
        <v>0</v>
      </c>
      <c r="K86" s="129">
        <f>IF(E86="",,tab!$D$2-F86)</f>
        <v>0</v>
      </c>
      <c r="L86" s="129">
        <f>IF(E86="",,E86+tab!$B$15)</f>
        <v>0</v>
      </c>
      <c r="M86" s="93"/>
      <c r="N86" s="129">
        <f t="shared" si="4"/>
        <v>0</v>
      </c>
      <c r="O86" s="130">
        <f>IF(E86="",,IF($K86&gt;=25,0,(VLOOKUP($K86,tab!$B$8:$C$13,2))))</f>
        <v>0</v>
      </c>
      <c r="P86" s="131">
        <f>IF(E86="",,IF($K86&gt;=25,0,(VLOOKUP($K86,tab!$B$8:$E$13,4))))</f>
        <v>0</v>
      </c>
      <c r="Q86" s="132">
        <f>IF((E86+tab!$D$4)&lt;N86,0,IF(E86="",,(K86/25*(J86*1.08*50%)*O86)*P86))</f>
        <v>0</v>
      </c>
      <c r="R86" s="93"/>
      <c r="S86" s="129">
        <f t="shared" si="5"/>
        <v>0</v>
      </c>
      <c r="T86" s="130">
        <f>IF(E86="",,IF($K86&gt;=40,0,(VLOOKUP($K86,tab!$B$8:$D$13,3))))</f>
        <v>0</v>
      </c>
      <c r="U86" s="131">
        <f>IF(E86="",,IF($K86&gt;=40,0,(VLOOKUP($K86,tab!$B$8:$F$13,5))))</f>
        <v>0</v>
      </c>
      <c r="V86" s="132">
        <f>IF((E86+tab!$D$4)&lt;S86,0,(IF(E86="",,(K86/40*J86*1.08*T86)*U86)))</f>
        <v>0</v>
      </c>
      <c r="W86" s="94"/>
      <c r="X86" s="127">
        <f t="shared" si="3"/>
        <v>0</v>
      </c>
      <c r="Y86" s="86"/>
      <c r="Z86" s="65"/>
    </row>
    <row r="87" spans="2:26" ht="12.75" x14ac:dyDescent="0.2">
      <c r="B87" s="64"/>
      <c r="C87" s="86"/>
      <c r="D87" s="104"/>
      <c r="E87" s="105"/>
      <c r="F87" s="105"/>
      <c r="G87" s="106"/>
      <c r="H87" s="105"/>
      <c r="I87" s="93"/>
      <c r="J87" s="173">
        <f>IF(H87="",0,VLOOKUP(H87,tab!$D$47:$E$80,2,FALSE))*G87</f>
        <v>0</v>
      </c>
      <c r="K87" s="129">
        <f>IF(E87="",,tab!$D$2-F87)</f>
        <v>0</v>
      </c>
      <c r="L87" s="129">
        <f>IF(E87="",,E87+tab!$B$15)</f>
        <v>0</v>
      </c>
      <c r="M87" s="93"/>
      <c r="N87" s="129">
        <f t="shared" si="4"/>
        <v>0</v>
      </c>
      <c r="O87" s="130">
        <f>IF(E87="",,IF($K87&gt;=25,0,(VLOOKUP($K87,tab!$B$8:$C$13,2))))</f>
        <v>0</v>
      </c>
      <c r="P87" s="131">
        <f>IF(E87="",,IF($K87&gt;=25,0,(VLOOKUP($K87,tab!$B$8:$E$13,4))))</f>
        <v>0</v>
      </c>
      <c r="Q87" s="132">
        <f>IF((E87+tab!$D$4)&lt;N87,0,IF(E87="",,(K87/25*(J87*1.08*50%)*O87)*P87))</f>
        <v>0</v>
      </c>
      <c r="R87" s="93"/>
      <c r="S87" s="129">
        <f t="shared" si="5"/>
        <v>0</v>
      </c>
      <c r="T87" s="130">
        <f>IF(E87="",,IF($K87&gt;=40,0,(VLOOKUP($K87,tab!$B$8:$D$13,3))))</f>
        <v>0</v>
      </c>
      <c r="U87" s="131">
        <f>IF(E87="",,IF($K87&gt;=40,0,(VLOOKUP($K87,tab!$B$8:$F$13,5))))</f>
        <v>0</v>
      </c>
      <c r="V87" s="132">
        <f>IF((E87+tab!$D$4)&lt;S87,0,(IF(E87="",,(K87/40*J87*1.08*T87)*U87)))</f>
        <v>0</v>
      </c>
      <c r="W87" s="94"/>
      <c r="X87" s="127">
        <f t="shared" si="3"/>
        <v>0</v>
      </c>
      <c r="Y87" s="86"/>
      <c r="Z87" s="65"/>
    </row>
    <row r="88" spans="2:26" ht="12.75" x14ac:dyDescent="0.2">
      <c r="B88" s="64"/>
      <c r="C88" s="86"/>
      <c r="D88" s="104"/>
      <c r="E88" s="105"/>
      <c r="F88" s="105"/>
      <c r="G88" s="106"/>
      <c r="H88" s="105"/>
      <c r="I88" s="93"/>
      <c r="J88" s="173">
        <f>IF(H88="",0,VLOOKUP(H88,tab!$D$47:$E$80,2,FALSE))*G88</f>
        <v>0</v>
      </c>
      <c r="K88" s="129">
        <f>IF(E88="",,tab!$D$2-F88)</f>
        <v>0</v>
      </c>
      <c r="L88" s="129">
        <f>IF(E88="",,E88+tab!$B$15)</f>
        <v>0</v>
      </c>
      <c r="M88" s="93"/>
      <c r="N88" s="129">
        <f t="shared" si="4"/>
        <v>0</v>
      </c>
      <c r="O88" s="130">
        <f>IF(E88="",,IF($K88&gt;=25,0,(VLOOKUP($K88,tab!$B$8:$C$13,2))))</f>
        <v>0</v>
      </c>
      <c r="P88" s="131">
        <f>IF(E88="",,IF($K88&gt;=25,0,(VLOOKUP($K88,tab!$B$8:$E$13,4))))</f>
        <v>0</v>
      </c>
      <c r="Q88" s="132">
        <f>IF((E88+tab!$D$4)&lt;N88,0,IF(E88="",,(K88/25*(J88*1.08*50%)*O88)*P88))</f>
        <v>0</v>
      </c>
      <c r="R88" s="93"/>
      <c r="S88" s="129">
        <f t="shared" si="5"/>
        <v>0</v>
      </c>
      <c r="T88" s="130">
        <f>IF(E88="",,IF($K88&gt;=40,0,(VLOOKUP($K88,tab!$B$8:$D$13,3))))</f>
        <v>0</v>
      </c>
      <c r="U88" s="131">
        <f>IF(E88="",,IF($K88&gt;=40,0,(VLOOKUP($K88,tab!$B$8:$F$13,5))))</f>
        <v>0</v>
      </c>
      <c r="V88" s="132">
        <f>IF((E88+tab!$D$4)&lt;S88,0,(IF(E88="",,(K88/40*J88*1.08*T88)*U88)))</f>
        <v>0</v>
      </c>
      <c r="W88" s="94"/>
      <c r="X88" s="127">
        <f t="shared" si="3"/>
        <v>0</v>
      </c>
      <c r="Y88" s="86"/>
      <c r="Z88" s="65"/>
    </row>
    <row r="89" spans="2:26" ht="12.75" x14ac:dyDescent="0.2">
      <c r="B89" s="64"/>
      <c r="C89" s="86"/>
      <c r="D89" s="104"/>
      <c r="E89" s="105"/>
      <c r="F89" s="105"/>
      <c r="G89" s="106"/>
      <c r="H89" s="105"/>
      <c r="I89" s="93"/>
      <c r="J89" s="173">
        <f>IF(H89="",0,VLOOKUP(H89,tab!$D$47:$E$80,2,FALSE))*G89</f>
        <v>0</v>
      </c>
      <c r="K89" s="129">
        <f>IF(E89="",,tab!$D$2-F89)</f>
        <v>0</v>
      </c>
      <c r="L89" s="129">
        <f>IF(E89="",,E89+tab!$B$15)</f>
        <v>0</v>
      </c>
      <c r="M89" s="93"/>
      <c r="N89" s="129">
        <f t="shared" si="4"/>
        <v>0</v>
      </c>
      <c r="O89" s="130">
        <f>IF(E89="",,IF($K89&gt;=25,0,(VLOOKUP($K89,tab!$B$8:$C$13,2))))</f>
        <v>0</v>
      </c>
      <c r="P89" s="131">
        <f>IF(E89="",,IF($K89&gt;=25,0,(VLOOKUP($K89,tab!$B$8:$E$13,4))))</f>
        <v>0</v>
      </c>
      <c r="Q89" s="132">
        <f>IF((E89+tab!$D$4)&lt;N89,0,IF(E89="",,(K89/25*(J89*1.08*50%)*O89)*P89))</f>
        <v>0</v>
      </c>
      <c r="R89" s="93"/>
      <c r="S89" s="129">
        <f t="shared" si="5"/>
        <v>0</v>
      </c>
      <c r="T89" s="130">
        <f>IF(E89="",,IF($K89&gt;=40,0,(VLOOKUP($K89,tab!$B$8:$D$13,3))))</f>
        <v>0</v>
      </c>
      <c r="U89" s="131">
        <f>IF(E89="",,IF($K89&gt;=40,0,(VLOOKUP($K89,tab!$B$8:$F$13,5))))</f>
        <v>0</v>
      </c>
      <c r="V89" s="132">
        <f>IF((E89+tab!$D$4)&lt;S89,0,(IF(E89="",,(K89/40*J89*1.08*T89)*U89)))</f>
        <v>0</v>
      </c>
      <c r="W89" s="94"/>
      <c r="X89" s="127">
        <f t="shared" si="3"/>
        <v>0</v>
      </c>
      <c r="Y89" s="86"/>
      <c r="Z89" s="65"/>
    </row>
    <row r="90" spans="2:26" ht="12.75" x14ac:dyDescent="0.2">
      <c r="B90" s="64"/>
      <c r="C90" s="86"/>
      <c r="D90" s="104"/>
      <c r="E90" s="105"/>
      <c r="F90" s="105"/>
      <c r="G90" s="106"/>
      <c r="H90" s="105"/>
      <c r="I90" s="93"/>
      <c r="J90" s="173">
        <f>IF(H90="",0,VLOOKUP(H90,tab!$D$47:$E$80,2,FALSE))*G90</f>
        <v>0</v>
      </c>
      <c r="K90" s="129">
        <f>IF(E90="",,tab!$D$2-F90)</f>
        <v>0</v>
      </c>
      <c r="L90" s="129">
        <f>IF(E90="",,E90+tab!$B$15)</f>
        <v>0</v>
      </c>
      <c r="M90" s="93"/>
      <c r="N90" s="129">
        <f t="shared" si="4"/>
        <v>0</v>
      </c>
      <c r="O90" s="130">
        <f>IF(E90="",,IF($K90&gt;=25,0,(VLOOKUP($K90,tab!$B$8:$C$13,2))))</f>
        <v>0</v>
      </c>
      <c r="P90" s="131">
        <f>IF(E90="",,IF($K90&gt;=25,0,(VLOOKUP($K90,tab!$B$8:$E$13,4))))</f>
        <v>0</v>
      </c>
      <c r="Q90" s="132">
        <f>IF((E90+tab!$D$4)&lt;N90,0,IF(E90="",,(K90/25*(J90*1.08*50%)*O90)*P90))</f>
        <v>0</v>
      </c>
      <c r="R90" s="93"/>
      <c r="S90" s="129">
        <f t="shared" si="5"/>
        <v>0</v>
      </c>
      <c r="T90" s="130">
        <f>IF(E90="",,IF($K90&gt;=40,0,(VLOOKUP($K90,tab!$B$8:$D$13,3))))</f>
        <v>0</v>
      </c>
      <c r="U90" s="131">
        <f>IF(E90="",,IF($K90&gt;=40,0,(VLOOKUP($K90,tab!$B$8:$F$13,5))))</f>
        <v>0</v>
      </c>
      <c r="V90" s="132">
        <f>IF((E90+tab!$D$4)&lt;S90,0,(IF(E90="",,(K90/40*J90*1.08*T90)*U90)))</f>
        <v>0</v>
      </c>
      <c r="W90" s="94"/>
      <c r="X90" s="127">
        <f t="shared" si="3"/>
        <v>0</v>
      </c>
      <c r="Y90" s="86"/>
      <c r="Z90" s="65"/>
    </row>
    <row r="91" spans="2:26" ht="12.75" x14ac:dyDescent="0.2">
      <c r="B91" s="64"/>
      <c r="C91" s="86"/>
      <c r="D91" s="104"/>
      <c r="E91" s="105"/>
      <c r="F91" s="105"/>
      <c r="G91" s="106"/>
      <c r="H91" s="105"/>
      <c r="I91" s="93"/>
      <c r="J91" s="173">
        <f>IF(H91="",0,VLOOKUP(H91,tab!$D$47:$E$80,2,FALSE))*G91</f>
        <v>0</v>
      </c>
      <c r="K91" s="129">
        <f>IF(E91="",,tab!$D$2-F91)</f>
        <v>0</v>
      </c>
      <c r="L91" s="129">
        <f>IF(E91="",,E91+tab!$B$15)</f>
        <v>0</v>
      </c>
      <c r="M91" s="93"/>
      <c r="N91" s="129">
        <f t="shared" si="4"/>
        <v>0</v>
      </c>
      <c r="O91" s="130">
        <f>IF(E91="",,IF($K91&gt;=25,0,(VLOOKUP($K91,tab!$B$8:$C$13,2))))</f>
        <v>0</v>
      </c>
      <c r="P91" s="131">
        <f>IF(E91="",,IF($K91&gt;=25,0,(VLOOKUP($K91,tab!$B$8:$E$13,4))))</f>
        <v>0</v>
      </c>
      <c r="Q91" s="132">
        <f>IF((E91+tab!$D$4)&lt;N91,0,IF(E91="",,(K91/25*(J91*1.08*50%)*O91)*P91))</f>
        <v>0</v>
      </c>
      <c r="R91" s="93"/>
      <c r="S91" s="129">
        <f t="shared" si="5"/>
        <v>0</v>
      </c>
      <c r="T91" s="130">
        <f>IF(E91="",,IF($K91&gt;=40,0,(VLOOKUP($K91,tab!$B$8:$D$13,3))))</f>
        <v>0</v>
      </c>
      <c r="U91" s="131">
        <f>IF(E91="",,IF($K91&gt;=40,0,(VLOOKUP($K91,tab!$B$8:$F$13,5))))</f>
        <v>0</v>
      </c>
      <c r="V91" s="132">
        <f>IF((E91+tab!$D$4)&lt;S91,0,(IF(E91="",,(K91/40*J91*1.08*T91)*U91)))</f>
        <v>0</v>
      </c>
      <c r="W91" s="94"/>
      <c r="X91" s="127">
        <f t="shared" si="3"/>
        <v>0</v>
      </c>
      <c r="Y91" s="86"/>
      <c r="Z91" s="65"/>
    </row>
    <row r="92" spans="2:26" ht="12.75" x14ac:dyDescent="0.2">
      <c r="B92" s="64"/>
      <c r="C92" s="86"/>
      <c r="D92" s="104"/>
      <c r="E92" s="105"/>
      <c r="F92" s="105"/>
      <c r="G92" s="106"/>
      <c r="H92" s="105"/>
      <c r="I92" s="93"/>
      <c r="J92" s="173">
        <f>IF(H92="",0,VLOOKUP(H92,tab!$D$47:$E$80,2,FALSE))*G92</f>
        <v>0</v>
      </c>
      <c r="K92" s="129">
        <f>IF(E92="",,tab!$D$2-F92)</f>
        <v>0</v>
      </c>
      <c r="L92" s="129">
        <f>IF(E92="",,E92+tab!$B$15)</f>
        <v>0</v>
      </c>
      <c r="M92" s="93"/>
      <c r="N92" s="129">
        <f t="shared" si="4"/>
        <v>0</v>
      </c>
      <c r="O92" s="130">
        <f>IF(E92="",,IF($K92&gt;=25,0,(VLOOKUP($K92,tab!$B$8:$C$13,2))))</f>
        <v>0</v>
      </c>
      <c r="P92" s="131">
        <f>IF(E92="",,IF($K92&gt;=25,0,(VLOOKUP($K92,tab!$B$8:$E$13,4))))</f>
        <v>0</v>
      </c>
      <c r="Q92" s="132">
        <f>IF((E92+tab!$D$4)&lt;N92,0,IF(E92="",,(K92/25*(J92*1.08*50%)*O92)*P92))</f>
        <v>0</v>
      </c>
      <c r="R92" s="93"/>
      <c r="S92" s="129">
        <f t="shared" si="5"/>
        <v>0</v>
      </c>
      <c r="T92" s="130">
        <f>IF(E92="",,IF($K92&gt;=40,0,(VLOOKUP($K92,tab!$B$8:$D$13,3))))</f>
        <v>0</v>
      </c>
      <c r="U92" s="131">
        <f>IF(E92="",,IF($K92&gt;=40,0,(VLOOKUP($K92,tab!$B$8:$F$13,5))))</f>
        <v>0</v>
      </c>
      <c r="V92" s="132">
        <f>IF((E92+tab!$D$4)&lt;S92,0,(IF(E92="",,(K92/40*J92*1.08*T92)*U92)))</f>
        <v>0</v>
      </c>
      <c r="W92" s="94"/>
      <c r="X92" s="127">
        <f t="shared" si="3"/>
        <v>0</v>
      </c>
      <c r="Y92" s="86"/>
      <c r="Z92" s="65"/>
    </row>
    <row r="93" spans="2:26" ht="12.75" x14ac:dyDescent="0.2">
      <c r="B93" s="64"/>
      <c r="C93" s="86"/>
      <c r="D93" s="104"/>
      <c r="E93" s="105"/>
      <c r="F93" s="105"/>
      <c r="G93" s="106"/>
      <c r="H93" s="105"/>
      <c r="I93" s="93"/>
      <c r="J93" s="173">
        <f>IF(H93="",0,VLOOKUP(H93,tab!$D$47:$E$80,2,FALSE))*G93</f>
        <v>0</v>
      </c>
      <c r="K93" s="129">
        <f>IF(E93="",,tab!$D$2-F93)</f>
        <v>0</v>
      </c>
      <c r="L93" s="129">
        <f>IF(E93="",,E93+tab!$B$15)</f>
        <v>0</v>
      </c>
      <c r="M93" s="93"/>
      <c r="N93" s="129">
        <f t="shared" si="4"/>
        <v>0</v>
      </c>
      <c r="O93" s="130">
        <f>IF(E93="",,IF($K93&gt;=25,0,(VLOOKUP($K93,tab!$B$8:$C$13,2))))</f>
        <v>0</v>
      </c>
      <c r="P93" s="131">
        <f>IF(E93="",,IF($K93&gt;=25,0,(VLOOKUP($K93,tab!$B$8:$E$13,4))))</f>
        <v>0</v>
      </c>
      <c r="Q93" s="132">
        <f>IF((E93+tab!$D$4)&lt;N93,0,IF(E93="",,(K93/25*(J93*1.08*50%)*O93)*P93))</f>
        <v>0</v>
      </c>
      <c r="R93" s="93"/>
      <c r="S93" s="129">
        <f t="shared" si="5"/>
        <v>0</v>
      </c>
      <c r="T93" s="130">
        <f>IF(E93="",,IF($K93&gt;=40,0,(VLOOKUP($K93,tab!$B$8:$D$13,3))))</f>
        <v>0</v>
      </c>
      <c r="U93" s="131">
        <f>IF(E93="",,IF($K93&gt;=40,0,(VLOOKUP($K93,tab!$B$8:$F$13,5))))</f>
        <v>0</v>
      </c>
      <c r="V93" s="132">
        <f>IF((E93+tab!$D$4)&lt;S93,0,(IF(E93="",,(K93/40*J93*1.08*T93)*U93)))</f>
        <v>0</v>
      </c>
      <c r="W93" s="94"/>
      <c r="X93" s="127">
        <f t="shared" si="3"/>
        <v>0</v>
      </c>
      <c r="Y93" s="86"/>
      <c r="Z93" s="65"/>
    </row>
    <row r="94" spans="2:26" ht="12.75" x14ac:dyDescent="0.2">
      <c r="B94" s="64"/>
      <c r="C94" s="86"/>
      <c r="D94" s="104"/>
      <c r="E94" s="105"/>
      <c r="F94" s="105"/>
      <c r="G94" s="106"/>
      <c r="H94" s="105"/>
      <c r="I94" s="93"/>
      <c r="J94" s="173">
        <f>IF(H94="",0,VLOOKUP(H94,tab!$D$47:$E$80,2,FALSE))*G94</f>
        <v>0</v>
      </c>
      <c r="K94" s="129">
        <f>IF(E94="",,tab!$D$2-F94)</f>
        <v>0</v>
      </c>
      <c r="L94" s="129">
        <f>IF(E94="",,E94+tab!$B$15)</f>
        <v>0</v>
      </c>
      <c r="M94" s="93"/>
      <c r="N94" s="129">
        <f t="shared" si="4"/>
        <v>0</v>
      </c>
      <c r="O94" s="130">
        <f>IF(E94="",,IF($K94&gt;=25,0,(VLOOKUP($K94,tab!$B$8:$C$13,2))))</f>
        <v>0</v>
      </c>
      <c r="P94" s="131">
        <f>IF(E94="",,IF($K94&gt;=25,0,(VLOOKUP($K94,tab!$B$8:$E$13,4))))</f>
        <v>0</v>
      </c>
      <c r="Q94" s="132">
        <f>IF((E94+tab!$D$4)&lt;N94,0,IF(E94="",,(K94/25*(J94*1.08*50%)*O94)*P94))</f>
        <v>0</v>
      </c>
      <c r="R94" s="93"/>
      <c r="S94" s="129">
        <f t="shared" si="5"/>
        <v>0</v>
      </c>
      <c r="T94" s="130">
        <f>IF(E94="",,IF($K94&gt;=40,0,(VLOOKUP($K94,tab!$B$8:$D$13,3))))</f>
        <v>0</v>
      </c>
      <c r="U94" s="131">
        <f>IF(E94="",,IF($K94&gt;=40,0,(VLOOKUP($K94,tab!$B$8:$F$13,5))))</f>
        <v>0</v>
      </c>
      <c r="V94" s="132">
        <f>IF((E94+tab!$D$4)&lt;S94,0,(IF(E94="",,(K94/40*J94*1.08*T94)*U94)))</f>
        <v>0</v>
      </c>
      <c r="W94" s="94"/>
      <c r="X94" s="127">
        <f t="shared" si="3"/>
        <v>0</v>
      </c>
      <c r="Y94" s="86"/>
      <c r="Z94" s="65"/>
    </row>
    <row r="95" spans="2:26" ht="12.75" x14ac:dyDescent="0.2">
      <c r="B95" s="64"/>
      <c r="C95" s="86"/>
      <c r="D95" s="104"/>
      <c r="E95" s="105"/>
      <c r="F95" s="105"/>
      <c r="G95" s="106"/>
      <c r="H95" s="105"/>
      <c r="I95" s="93"/>
      <c r="J95" s="173">
        <f>IF(H95="",0,VLOOKUP(H95,tab!$D$47:$E$80,2,FALSE))*G95</f>
        <v>0</v>
      </c>
      <c r="K95" s="129">
        <f>IF(E95="",,tab!$D$2-F95)</f>
        <v>0</v>
      </c>
      <c r="L95" s="129">
        <f>IF(E95="",,E95+tab!$B$15)</f>
        <v>0</v>
      </c>
      <c r="M95" s="93"/>
      <c r="N95" s="129">
        <f t="shared" si="4"/>
        <v>0</v>
      </c>
      <c r="O95" s="130">
        <f>IF(E95="",,IF($K95&gt;=25,0,(VLOOKUP($K95,tab!$B$8:$C$13,2))))</f>
        <v>0</v>
      </c>
      <c r="P95" s="131">
        <f>IF(E95="",,IF($K95&gt;=25,0,(VLOOKUP($K95,tab!$B$8:$E$13,4))))</f>
        <v>0</v>
      </c>
      <c r="Q95" s="132">
        <f>IF((E95+tab!$D$4)&lt;N95,0,IF(E95="",,(K95/25*(J95*1.08*50%)*O95)*P95))</f>
        <v>0</v>
      </c>
      <c r="R95" s="93"/>
      <c r="S95" s="129">
        <f t="shared" si="5"/>
        <v>0</v>
      </c>
      <c r="T95" s="130">
        <f>IF(E95="",,IF($K95&gt;=40,0,(VLOOKUP($K95,tab!$B$8:$D$13,3))))</f>
        <v>0</v>
      </c>
      <c r="U95" s="131">
        <f>IF(E95="",,IF($K95&gt;=40,0,(VLOOKUP($K95,tab!$B$8:$F$13,5))))</f>
        <v>0</v>
      </c>
      <c r="V95" s="132">
        <f>IF((E95+tab!$D$4)&lt;S95,0,(IF(E95="",,(K95/40*J95*1.08*T95)*U95)))</f>
        <v>0</v>
      </c>
      <c r="W95" s="94"/>
      <c r="X95" s="127">
        <f t="shared" si="3"/>
        <v>0</v>
      </c>
      <c r="Y95" s="86"/>
      <c r="Z95" s="65"/>
    </row>
    <row r="96" spans="2:26" ht="12.75" x14ac:dyDescent="0.2">
      <c r="B96" s="64"/>
      <c r="C96" s="86"/>
      <c r="D96" s="104"/>
      <c r="E96" s="105"/>
      <c r="F96" s="105"/>
      <c r="G96" s="106"/>
      <c r="H96" s="105"/>
      <c r="I96" s="93"/>
      <c r="J96" s="173">
        <f>IF(H96="",0,VLOOKUP(H96,tab!$D$47:$E$80,2,FALSE))*G96</f>
        <v>0</v>
      </c>
      <c r="K96" s="129">
        <f>IF(E96="",,tab!$D$2-F96)</f>
        <v>0</v>
      </c>
      <c r="L96" s="129">
        <f>IF(E96="",,E96+tab!$B$15)</f>
        <v>0</v>
      </c>
      <c r="M96" s="93"/>
      <c r="N96" s="129">
        <f t="shared" si="4"/>
        <v>0</v>
      </c>
      <c r="O96" s="130">
        <f>IF(E96="",,IF($K96&gt;=25,0,(VLOOKUP($K96,tab!$B$8:$C$13,2))))</f>
        <v>0</v>
      </c>
      <c r="P96" s="131">
        <f>IF(E96="",,IF($K96&gt;=25,0,(VLOOKUP($K96,tab!$B$8:$E$13,4))))</f>
        <v>0</v>
      </c>
      <c r="Q96" s="132">
        <f>IF((E96+tab!$D$4)&lt;N96,0,IF(E96="",,(K96/25*(J96*1.08*50%)*O96)*P96))</f>
        <v>0</v>
      </c>
      <c r="R96" s="93"/>
      <c r="S96" s="129">
        <f t="shared" si="5"/>
        <v>0</v>
      </c>
      <c r="T96" s="130">
        <f>IF(E96="",,IF($K96&gt;=40,0,(VLOOKUP($K96,tab!$B$8:$D$13,3))))</f>
        <v>0</v>
      </c>
      <c r="U96" s="131">
        <f>IF(E96="",,IF($K96&gt;=40,0,(VLOOKUP($K96,tab!$B$8:$F$13,5))))</f>
        <v>0</v>
      </c>
      <c r="V96" s="132">
        <f>IF((E96+tab!$D$4)&lt;S96,0,(IF(E96="",,(K96/40*J96*1.08*T96)*U96)))</f>
        <v>0</v>
      </c>
      <c r="W96" s="94"/>
      <c r="X96" s="127">
        <f t="shared" si="3"/>
        <v>0</v>
      </c>
      <c r="Y96" s="86"/>
      <c r="Z96" s="65"/>
    </row>
    <row r="97" spans="2:26" ht="12.75" x14ac:dyDescent="0.2">
      <c r="B97" s="64"/>
      <c r="C97" s="86"/>
      <c r="D97" s="104"/>
      <c r="E97" s="105"/>
      <c r="F97" s="105"/>
      <c r="G97" s="106"/>
      <c r="H97" s="105"/>
      <c r="I97" s="93"/>
      <c r="J97" s="173">
        <f>IF(H97="",0,VLOOKUP(H97,tab!$D$47:$E$80,2,FALSE))*G97</f>
        <v>0</v>
      </c>
      <c r="K97" s="129">
        <f>IF(E97="",,tab!$D$2-F97)</f>
        <v>0</v>
      </c>
      <c r="L97" s="129">
        <f>IF(E97="",,E97+tab!$B$15)</f>
        <v>0</v>
      </c>
      <c r="M97" s="93"/>
      <c r="N97" s="129">
        <f t="shared" si="4"/>
        <v>0</v>
      </c>
      <c r="O97" s="130">
        <f>IF(E97="",,IF($K97&gt;=25,0,(VLOOKUP($K97,tab!$B$8:$C$13,2))))</f>
        <v>0</v>
      </c>
      <c r="P97" s="131">
        <f>IF(E97="",,IF($K97&gt;=25,0,(VLOOKUP($K97,tab!$B$8:$E$13,4))))</f>
        <v>0</v>
      </c>
      <c r="Q97" s="132">
        <f>IF((E97+tab!$D$4)&lt;N97,0,IF(E97="",,(K97/25*(J97*1.08*50%)*O97)*P97))</f>
        <v>0</v>
      </c>
      <c r="R97" s="93"/>
      <c r="S97" s="129">
        <f t="shared" si="5"/>
        <v>0</v>
      </c>
      <c r="T97" s="130">
        <f>IF(E97="",,IF($K97&gt;=40,0,(VLOOKUP($K97,tab!$B$8:$D$13,3))))</f>
        <v>0</v>
      </c>
      <c r="U97" s="131">
        <f>IF(E97="",,IF($K97&gt;=40,0,(VLOOKUP($K97,tab!$B$8:$F$13,5))))</f>
        <v>0</v>
      </c>
      <c r="V97" s="132">
        <f>IF((E97+tab!$D$4)&lt;S97,0,(IF(E97="",,(K97/40*J97*1.08*T97)*U97)))</f>
        <v>0</v>
      </c>
      <c r="W97" s="94"/>
      <c r="X97" s="127">
        <f t="shared" si="3"/>
        <v>0</v>
      </c>
      <c r="Y97" s="86"/>
      <c r="Z97" s="65"/>
    </row>
    <row r="98" spans="2:26" ht="12.75" x14ac:dyDescent="0.2">
      <c r="B98" s="64"/>
      <c r="C98" s="86"/>
      <c r="D98" s="104"/>
      <c r="E98" s="105"/>
      <c r="F98" s="105"/>
      <c r="G98" s="106"/>
      <c r="H98" s="105"/>
      <c r="I98" s="93"/>
      <c r="J98" s="173">
        <f>IF(H98="",0,VLOOKUP(H98,tab!$D$47:$E$80,2,FALSE))*G98</f>
        <v>0</v>
      </c>
      <c r="K98" s="129">
        <f>IF(E98="",,tab!$D$2-F98)</f>
        <v>0</v>
      </c>
      <c r="L98" s="129">
        <f>IF(E98="",,E98+tab!$B$15)</f>
        <v>0</v>
      </c>
      <c r="M98" s="93"/>
      <c r="N98" s="129">
        <f t="shared" si="4"/>
        <v>0</v>
      </c>
      <c r="O98" s="130">
        <f>IF(E98="",,IF($K98&gt;=25,0,(VLOOKUP($K98,tab!$B$8:$C$13,2))))</f>
        <v>0</v>
      </c>
      <c r="P98" s="131">
        <f>IF(E98="",,IF($K98&gt;=25,0,(VLOOKUP($K98,tab!$B$8:$E$13,4))))</f>
        <v>0</v>
      </c>
      <c r="Q98" s="132">
        <f>IF((E98+tab!$D$4)&lt;N98,0,IF(E98="",,(K98/25*(J98*1.08*50%)*O98)*P98))</f>
        <v>0</v>
      </c>
      <c r="R98" s="93"/>
      <c r="S98" s="129">
        <f t="shared" si="5"/>
        <v>0</v>
      </c>
      <c r="T98" s="130">
        <f>IF(E98="",,IF($K98&gt;=40,0,(VLOOKUP($K98,tab!$B$8:$D$13,3))))</f>
        <v>0</v>
      </c>
      <c r="U98" s="131">
        <f>IF(E98="",,IF($K98&gt;=40,0,(VLOOKUP($K98,tab!$B$8:$F$13,5))))</f>
        <v>0</v>
      </c>
      <c r="V98" s="132">
        <f>IF((E98+tab!$D$4)&lt;S98,0,(IF(E98="",,(K98/40*J98*1.08*T98)*U98)))</f>
        <v>0</v>
      </c>
      <c r="W98" s="94"/>
      <c r="X98" s="127">
        <f t="shared" si="3"/>
        <v>0</v>
      </c>
      <c r="Y98" s="86"/>
      <c r="Z98" s="65"/>
    </row>
    <row r="99" spans="2:26" ht="12.75" x14ac:dyDescent="0.2">
      <c r="B99" s="64"/>
      <c r="C99" s="86"/>
      <c r="D99" s="104"/>
      <c r="E99" s="105"/>
      <c r="F99" s="105"/>
      <c r="G99" s="106"/>
      <c r="H99" s="105"/>
      <c r="I99" s="93"/>
      <c r="J99" s="173">
        <f>IF(H99="",0,VLOOKUP(H99,tab!$D$47:$E$80,2,FALSE))*G99</f>
        <v>0</v>
      </c>
      <c r="K99" s="129">
        <f>IF(E99="",,tab!$D$2-F99)</f>
        <v>0</v>
      </c>
      <c r="L99" s="129">
        <f>IF(E99="",,E99+tab!$B$15)</f>
        <v>0</v>
      </c>
      <c r="M99" s="93"/>
      <c r="N99" s="129">
        <f t="shared" si="4"/>
        <v>0</v>
      </c>
      <c r="O99" s="130">
        <f>IF(E99="",,IF($K99&gt;=25,0,(VLOOKUP($K99,tab!$B$8:$C$13,2))))</f>
        <v>0</v>
      </c>
      <c r="P99" s="131">
        <f>IF(E99="",,IF($K99&gt;=25,0,(VLOOKUP($K99,tab!$B$8:$E$13,4))))</f>
        <v>0</v>
      </c>
      <c r="Q99" s="132">
        <f>IF((E99+tab!$D$4)&lt;N99,0,IF(E99="",,(K99/25*(J99*1.08*50%)*O99)*P99))</f>
        <v>0</v>
      </c>
      <c r="R99" s="93"/>
      <c r="S99" s="129">
        <f t="shared" si="5"/>
        <v>0</v>
      </c>
      <c r="T99" s="130">
        <f>IF(E99="",,IF($K99&gt;=40,0,(VLOOKUP($K99,tab!$B$8:$D$13,3))))</f>
        <v>0</v>
      </c>
      <c r="U99" s="131">
        <f>IF(E99="",,IF($K99&gt;=40,0,(VLOOKUP($K99,tab!$B$8:$F$13,5))))</f>
        <v>0</v>
      </c>
      <c r="V99" s="132">
        <f>IF((E99+tab!$D$4)&lt;S99,0,(IF(E99="",,(K99/40*J99*1.08*T99)*U99)))</f>
        <v>0</v>
      </c>
      <c r="W99" s="94"/>
      <c r="X99" s="127">
        <f t="shared" si="3"/>
        <v>0</v>
      </c>
      <c r="Y99" s="86"/>
      <c r="Z99" s="65"/>
    </row>
    <row r="100" spans="2:26" ht="12.75" x14ac:dyDescent="0.2">
      <c r="B100" s="64"/>
      <c r="C100" s="86"/>
      <c r="D100" s="104"/>
      <c r="E100" s="105"/>
      <c r="F100" s="105"/>
      <c r="G100" s="106"/>
      <c r="H100" s="105"/>
      <c r="I100" s="93"/>
      <c r="J100" s="173">
        <f>IF(H100="",0,VLOOKUP(H100,tab!$D$47:$E$80,2,FALSE))*G100</f>
        <v>0</v>
      </c>
      <c r="K100" s="129">
        <f>IF(E100="",,tab!$D$2-F100)</f>
        <v>0</v>
      </c>
      <c r="L100" s="129">
        <f>IF(E100="",,E100+tab!$B$15)</f>
        <v>0</v>
      </c>
      <c r="M100" s="93"/>
      <c r="N100" s="129">
        <f t="shared" si="4"/>
        <v>0</v>
      </c>
      <c r="O100" s="130">
        <f>IF(E100="",,IF($K100&gt;=25,0,(VLOOKUP($K100,tab!$B$8:$C$13,2))))</f>
        <v>0</v>
      </c>
      <c r="P100" s="131">
        <f>IF(E100="",,IF($K100&gt;=25,0,(VLOOKUP($K100,tab!$B$8:$E$13,4))))</f>
        <v>0</v>
      </c>
      <c r="Q100" s="132">
        <f>IF((E100+tab!$D$4)&lt;N100,0,IF(E100="",,(K100/25*(J100*1.08*50%)*O100)*P100))</f>
        <v>0</v>
      </c>
      <c r="R100" s="93"/>
      <c r="S100" s="129">
        <f t="shared" si="5"/>
        <v>0</v>
      </c>
      <c r="T100" s="130">
        <f>IF(E100="",,IF($K100&gt;=40,0,(VLOOKUP($K100,tab!$B$8:$D$13,3))))</f>
        <v>0</v>
      </c>
      <c r="U100" s="131">
        <f>IF(E100="",,IF($K100&gt;=40,0,(VLOOKUP($K100,tab!$B$8:$F$13,5))))</f>
        <v>0</v>
      </c>
      <c r="V100" s="132">
        <f>IF((E100+tab!$D$4)&lt;S100,0,(IF(E100="",,(K100/40*J100*1.08*T100)*U100)))</f>
        <v>0</v>
      </c>
      <c r="W100" s="94"/>
      <c r="X100" s="127">
        <f t="shared" si="3"/>
        <v>0</v>
      </c>
      <c r="Y100" s="86"/>
      <c r="Z100" s="65"/>
    </row>
    <row r="101" spans="2:26" ht="12.75" x14ac:dyDescent="0.2">
      <c r="B101" s="64"/>
      <c r="C101" s="86"/>
      <c r="D101" s="104"/>
      <c r="E101" s="105"/>
      <c r="F101" s="105"/>
      <c r="G101" s="106"/>
      <c r="H101" s="105"/>
      <c r="I101" s="93"/>
      <c r="J101" s="173">
        <f>IF(H101="",0,VLOOKUP(H101,tab!$D$47:$E$80,2,FALSE))*G101</f>
        <v>0</v>
      </c>
      <c r="K101" s="129">
        <f>IF(E101="",,tab!$D$2-F101)</f>
        <v>0</v>
      </c>
      <c r="L101" s="129">
        <f>IF(E101="",,E101+tab!$B$15)</f>
        <v>0</v>
      </c>
      <c r="M101" s="93"/>
      <c r="N101" s="129">
        <f t="shared" si="4"/>
        <v>0</v>
      </c>
      <c r="O101" s="130">
        <f>IF(E101="",,IF($K101&gt;=25,0,(VLOOKUP($K101,tab!$B$8:$C$13,2))))</f>
        <v>0</v>
      </c>
      <c r="P101" s="131">
        <f>IF(E101="",,IF($K101&gt;=25,0,(VLOOKUP($K101,tab!$B$8:$E$13,4))))</f>
        <v>0</v>
      </c>
      <c r="Q101" s="132">
        <f>IF((E101+tab!$D$4)&lt;N101,0,IF(E101="",,(K101/25*(J101*1.08*50%)*O101)*P101))</f>
        <v>0</v>
      </c>
      <c r="R101" s="93"/>
      <c r="S101" s="129">
        <f t="shared" si="5"/>
        <v>0</v>
      </c>
      <c r="T101" s="130">
        <f>IF(E101="",,IF($K101&gt;=40,0,(VLOOKUP($K101,tab!$B$8:$D$13,3))))</f>
        <v>0</v>
      </c>
      <c r="U101" s="131">
        <f>IF(E101="",,IF($K101&gt;=40,0,(VLOOKUP($K101,tab!$B$8:$F$13,5))))</f>
        <v>0</v>
      </c>
      <c r="V101" s="132">
        <f>IF((E101+tab!$D$4)&lt;S101,0,(IF(E101="",,(K101/40*J101*1.08*T101)*U101)))</f>
        <v>0</v>
      </c>
      <c r="W101" s="94"/>
      <c r="X101" s="127">
        <f t="shared" si="3"/>
        <v>0</v>
      </c>
      <c r="Y101" s="86"/>
      <c r="Z101" s="65"/>
    </row>
    <row r="102" spans="2:26" ht="12.75" x14ac:dyDescent="0.2">
      <c r="B102" s="64"/>
      <c r="C102" s="86"/>
      <c r="D102" s="104"/>
      <c r="E102" s="105"/>
      <c r="F102" s="105"/>
      <c r="G102" s="106"/>
      <c r="H102" s="105"/>
      <c r="I102" s="93"/>
      <c r="J102" s="173">
        <f>IF(H102="",0,VLOOKUP(H102,tab!$D$47:$E$80,2,FALSE))*G102</f>
        <v>0</v>
      </c>
      <c r="K102" s="129">
        <f>IF(E102="",,tab!$D$2-F102)</f>
        <v>0</v>
      </c>
      <c r="L102" s="129">
        <f>IF(E102="",,E102+tab!$B$15)</f>
        <v>0</v>
      </c>
      <c r="M102" s="93"/>
      <c r="N102" s="129">
        <f t="shared" si="4"/>
        <v>0</v>
      </c>
      <c r="O102" s="130">
        <f>IF(E102="",,IF($K102&gt;=25,0,(VLOOKUP($K102,tab!$B$8:$C$13,2))))</f>
        <v>0</v>
      </c>
      <c r="P102" s="131">
        <f>IF(E102="",,IF($K102&gt;=25,0,(VLOOKUP($K102,tab!$B$8:$E$13,4))))</f>
        <v>0</v>
      </c>
      <c r="Q102" s="132">
        <f>IF((E102+tab!$D$4)&lt;N102,0,IF(E102="",,(K102/25*(J102*1.08*50%)*O102)*P102))</f>
        <v>0</v>
      </c>
      <c r="R102" s="93"/>
      <c r="S102" s="129">
        <f t="shared" si="5"/>
        <v>0</v>
      </c>
      <c r="T102" s="130">
        <f>IF(E102="",,IF($K102&gt;=40,0,(VLOOKUP($K102,tab!$B$8:$D$13,3))))</f>
        <v>0</v>
      </c>
      <c r="U102" s="131">
        <f>IF(E102="",,IF($K102&gt;=40,0,(VLOOKUP($K102,tab!$B$8:$F$13,5))))</f>
        <v>0</v>
      </c>
      <c r="V102" s="132">
        <f>IF((E102+tab!$D$4)&lt;S102,0,(IF(E102="",,(K102/40*J102*1.08*T102)*U102)))</f>
        <v>0</v>
      </c>
      <c r="W102" s="94"/>
      <c r="X102" s="127">
        <f t="shared" si="3"/>
        <v>0</v>
      </c>
      <c r="Y102" s="86"/>
      <c r="Z102" s="65"/>
    </row>
    <row r="103" spans="2:26" ht="12.75" x14ac:dyDescent="0.2">
      <c r="B103" s="64"/>
      <c r="C103" s="86"/>
      <c r="D103" s="104"/>
      <c r="E103" s="105"/>
      <c r="F103" s="105"/>
      <c r="G103" s="106"/>
      <c r="H103" s="105"/>
      <c r="I103" s="93"/>
      <c r="J103" s="173">
        <f>IF(H103="",0,VLOOKUP(H103,tab!$D$47:$E$80,2,FALSE))*G103</f>
        <v>0</v>
      </c>
      <c r="K103" s="129">
        <f>IF(E103="",,tab!$D$2-F103)</f>
        <v>0</v>
      </c>
      <c r="L103" s="129">
        <f>IF(E103="",,E103+tab!$B$15)</f>
        <v>0</v>
      </c>
      <c r="M103" s="93"/>
      <c r="N103" s="129">
        <f t="shared" si="4"/>
        <v>0</v>
      </c>
      <c r="O103" s="130">
        <f>IF(E103="",,IF($K103&gt;=25,0,(VLOOKUP($K103,tab!$B$8:$C$13,2))))</f>
        <v>0</v>
      </c>
      <c r="P103" s="131">
        <f>IF(E103="",,IF($K103&gt;=25,0,(VLOOKUP($K103,tab!$B$8:$E$13,4))))</f>
        <v>0</v>
      </c>
      <c r="Q103" s="132">
        <f>IF((E103+tab!$D$4)&lt;N103,0,IF(E103="",,(K103/25*(J103*1.08*50%)*O103)*P103))</f>
        <v>0</v>
      </c>
      <c r="R103" s="93"/>
      <c r="S103" s="129">
        <f t="shared" si="5"/>
        <v>0</v>
      </c>
      <c r="T103" s="130">
        <f>IF(E103="",,IF($K103&gt;=40,0,(VLOOKUP($K103,tab!$B$8:$D$13,3))))</f>
        <v>0</v>
      </c>
      <c r="U103" s="131">
        <f>IF(E103="",,IF($K103&gt;=40,0,(VLOOKUP($K103,tab!$B$8:$F$13,5))))</f>
        <v>0</v>
      </c>
      <c r="V103" s="132">
        <f>IF((E103+tab!$D$4)&lt;S103,0,(IF(E103="",,(K103/40*J103*1.08*T103)*U103)))</f>
        <v>0</v>
      </c>
      <c r="W103" s="94"/>
      <c r="X103" s="127">
        <f t="shared" si="3"/>
        <v>0</v>
      </c>
      <c r="Y103" s="86"/>
      <c r="Z103" s="65"/>
    </row>
    <row r="104" spans="2:26" ht="12.75" x14ac:dyDescent="0.2">
      <c r="B104" s="64"/>
      <c r="C104" s="86"/>
      <c r="D104" s="104"/>
      <c r="E104" s="105"/>
      <c r="F104" s="105"/>
      <c r="G104" s="106"/>
      <c r="H104" s="105"/>
      <c r="I104" s="93"/>
      <c r="J104" s="173">
        <f>IF(H104="",0,VLOOKUP(H104,tab!$D$47:$E$80,2,FALSE))*G104</f>
        <v>0</v>
      </c>
      <c r="K104" s="129">
        <f>IF(E104="",,tab!$D$2-F104)</f>
        <v>0</v>
      </c>
      <c r="L104" s="129">
        <f>IF(E104="",,E104+tab!$B$15)</f>
        <v>0</v>
      </c>
      <c r="M104" s="93"/>
      <c r="N104" s="129">
        <f t="shared" si="4"/>
        <v>0</v>
      </c>
      <c r="O104" s="130">
        <f>IF(E104="",,IF($K104&gt;=25,0,(VLOOKUP($K104,tab!$B$8:$C$13,2))))</f>
        <v>0</v>
      </c>
      <c r="P104" s="131">
        <f>IF(E104="",,IF($K104&gt;=25,0,(VLOOKUP($K104,tab!$B$8:$E$13,4))))</f>
        <v>0</v>
      </c>
      <c r="Q104" s="132">
        <f>IF((E104+tab!$D$4)&lt;N104,0,IF(E104="",,(K104/25*(J104*1.08*50%)*O104)*P104))</f>
        <v>0</v>
      </c>
      <c r="R104" s="93"/>
      <c r="S104" s="129">
        <f t="shared" si="5"/>
        <v>0</v>
      </c>
      <c r="T104" s="130">
        <f>IF(E104="",,IF($K104&gt;=40,0,(VLOOKUP($K104,tab!$B$8:$D$13,3))))</f>
        <v>0</v>
      </c>
      <c r="U104" s="131">
        <f>IF(E104="",,IF($K104&gt;=40,0,(VLOOKUP($K104,tab!$B$8:$F$13,5))))</f>
        <v>0</v>
      </c>
      <c r="V104" s="132">
        <f>IF((E104+tab!$D$4)&lt;S104,0,(IF(E104="",,(K104/40*J104*1.08*T104)*U104)))</f>
        <v>0</v>
      </c>
      <c r="W104" s="94"/>
      <c r="X104" s="127">
        <f t="shared" si="3"/>
        <v>0</v>
      </c>
      <c r="Y104" s="86"/>
      <c r="Z104" s="65"/>
    </row>
    <row r="105" spans="2:26" ht="12.75" x14ac:dyDescent="0.2">
      <c r="B105" s="64"/>
      <c r="C105" s="86"/>
      <c r="D105" s="104"/>
      <c r="E105" s="105"/>
      <c r="F105" s="105"/>
      <c r="G105" s="106"/>
      <c r="H105" s="105"/>
      <c r="I105" s="93"/>
      <c r="J105" s="173">
        <f>IF(H105="",0,VLOOKUP(H105,tab!$D$47:$E$80,2,FALSE))*G105</f>
        <v>0</v>
      </c>
      <c r="K105" s="129">
        <f>IF(E105="",,tab!$D$2-F105)</f>
        <v>0</v>
      </c>
      <c r="L105" s="129">
        <f>IF(E105="",,E105+tab!$B$15)</f>
        <v>0</v>
      </c>
      <c r="M105" s="93"/>
      <c r="N105" s="129">
        <f t="shared" si="4"/>
        <v>0</v>
      </c>
      <c r="O105" s="130">
        <f>IF(E105="",,IF($K105&gt;=25,0,(VLOOKUP($K105,tab!$B$8:$C$13,2))))</f>
        <v>0</v>
      </c>
      <c r="P105" s="131">
        <f>IF(E105="",,IF($K105&gt;=25,0,(VLOOKUP($K105,tab!$B$8:$E$13,4))))</f>
        <v>0</v>
      </c>
      <c r="Q105" s="132">
        <f>IF((E105+tab!$D$4)&lt;N105,0,IF(E105="",,(K105/25*(J105*1.08*50%)*O105)*P105))</f>
        <v>0</v>
      </c>
      <c r="R105" s="93"/>
      <c r="S105" s="129">
        <f t="shared" si="5"/>
        <v>0</v>
      </c>
      <c r="T105" s="130">
        <f>IF(E105="",,IF($K105&gt;=40,0,(VLOOKUP($K105,tab!$B$8:$D$13,3))))</f>
        <v>0</v>
      </c>
      <c r="U105" s="131">
        <f>IF(E105="",,IF($K105&gt;=40,0,(VLOOKUP($K105,tab!$B$8:$F$13,5))))</f>
        <v>0</v>
      </c>
      <c r="V105" s="132">
        <f>IF((E105+tab!$D$4)&lt;S105,0,(IF(E105="",,(K105/40*J105*1.08*T105)*U105)))</f>
        <v>0</v>
      </c>
      <c r="W105" s="94"/>
      <c r="X105" s="127">
        <f t="shared" si="3"/>
        <v>0</v>
      </c>
      <c r="Y105" s="86"/>
      <c r="Z105" s="65"/>
    </row>
    <row r="106" spans="2:26" ht="12.75" x14ac:dyDescent="0.2">
      <c r="B106" s="64"/>
      <c r="C106" s="86"/>
      <c r="D106" s="104"/>
      <c r="E106" s="105"/>
      <c r="F106" s="105"/>
      <c r="G106" s="106"/>
      <c r="H106" s="105"/>
      <c r="I106" s="93"/>
      <c r="J106" s="173">
        <f>IF(H106="",0,VLOOKUP(H106,tab!$D$47:$E$80,2,FALSE))*G106</f>
        <v>0</v>
      </c>
      <c r="K106" s="129">
        <f>IF(E106="",,tab!$D$2-F106)</f>
        <v>0</v>
      </c>
      <c r="L106" s="129">
        <f>IF(E106="",,E106+tab!$B$15)</f>
        <v>0</v>
      </c>
      <c r="M106" s="93"/>
      <c r="N106" s="129">
        <f t="shared" si="4"/>
        <v>0</v>
      </c>
      <c r="O106" s="130">
        <f>IF(E106="",,IF($K106&gt;=25,0,(VLOOKUP($K106,tab!$B$8:$C$13,2))))</f>
        <v>0</v>
      </c>
      <c r="P106" s="131">
        <f>IF(E106="",,IF($K106&gt;=25,0,(VLOOKUP($K106,tab!$B$8:$E$13,4))))</f>
        <v>0</v>
      </c>
      <c r="Q106" s="132">
        <f>IF((E106+tab!$D$4)&lt;N106,0,IF(E106="",,(K106/25*(J106*1.08*50%)*O106)*P106))</f>
        <v>0</v>
      </c>
      <c r="R106" s="93"/>
      <c r="S106" s="129">
        <f t="shared" si="5"/>
        <v>0</v>
      </c>
      <c r="T106" s="130">
        <f>IF(E106="",,IF($K106&gt;=40,0,(VLOOKUP($K106,tab!$B$8:$D$13,3))))</f>
        <v>0</v>
      </c>
      <c r="U106" s="131">
        <f>IF(E106="",,IF($K106&gt;=40,0,(VLOOKUP($K106,tab!$B$8:$F$13,5))))</f>
        <v>0</v>
      </c>
      <c r="V106" s="132">
        <f>IF((E106+tab!$D$4)&lt;S106,0,(IF(E106="",,(K106/40*J106*1.08*T106)*U106)))</f>
        <v>0</v>
      </c>
      <c r="W106" s="94"/>
      <c r="X106" s="127">
        <f t="shared" si="3"/>
        <v>0</v>
      </c>
      <c r="Y106" s="86"/>
      <c r="Z106" s="65"/>
    </row>
    <row r="107" spans="2:26" ht="12.75" x14ac:dyDescent="0.2">
      <c r="B107" s="64"/>
      <c r="C107" s="86"/>
      <c r="D107" s="104"/>
      <c r="E107" s="105"/>
      <c r="F107" s="105"/>
      <c r="G107" s="106"/>
      <c r="H107" s="105"/>
      <c r="I107" s="93"/>
      <c r="J107" s="173">
        <f>IF(H107="",0,VLOOKUP(H107,tab!$D$47:$E$80,2,FALSE))*G107</f>
        <v>0</v>
      </c>
      <c r="K107" s="129">
        <f>IF(E107="",,tab!$D$2-F107)</f>
        <v>0</v>
      </c>
      <c r="L107" s="129">
        <f>IF(E107="",,E107+tab!$B$15)</f>
        <v>0</v>
      </c>
      <c r="M107" s="93"/>
      <c r="N107" s="129">
        <f t="shared" si="4"/>
        <v>0</v>
      </c>
      <c r="O107" s="130">
        <f>IF(E107="",,IF($K107&gt;=25,0,(VLOOKUP($K107,tab!$B$8:$C$13,2))))</f>
        <v>0</v>
      </c>
      <c r="P107" s="131">
        <f>IF(E107="",,IF($K107&gt;=25,0,(VLOOKUP($K107,tab!$B$8:$E$13,4))))</f>
        <v>0</v>
      </c>
      <c r="Q107" s="132">
        <f>IF((E107+tab!$D$4)&lt;N107,0,IF(E107="",,(K107/25*(J107*1.08*50%)*O107)*P107))</f>
        <v>0</v>
      </c>
      <c r="R107" s="93"/>
      <c r="S107" s="129">
        <f t="shared" si="5"/>
        <v>0</v>
      </c>
      <c r="T107" s="130">
        <f>IF(E107="",,IF($K107&gt;=40,0,(VLOOKUP($K107,tab!$B$8:$D$13,3))))</f>
        <v>0</v>
      </c>
      <c r="U107" s="131">
        <f>IF(E107="",,IF($K107&gt;=40,0,(VLOOKUP($K107,tab!$B$8:$F$13,5))))</f>
        <v>0</v>
      </c>
      <c r="V107" s="132">
        <f>IF((E107+tab!$D$4)&lt;S107,0,(IF(E107="",,(K107/40*J107*1.08*T107)*U107)))</f>
        <v>0</v>
      </c>
      <c r="W107" s="94"/>
      <c r="X107" s="127">
        <f t="shared" si="3"/>
        <v>0</v>
      </c>
      <c r="Y107" s="86"/>
      <c r="Z107" s="65"/>
    </row>
    <row r="108" spans="2:26" ht="12.75" x14ac:dyDescent="0.2">
      <c r="B108" s="72"/>
      <c r="C108" s="119"/>
      <c r="D108" s="120"/>
      <c r="E108" s="121"/>
      <c r="F108" s="121"/>
      <c r="G108" s="122"/>
      <c r="H108" s="121"/>
      <c r="I108" s="123"/>
      <c r="J108" s="173">
        <f>IF(H108="",0,VLOOKUP(H108,tab!$D$47:$E$80,2,FALSE))*G108</f>
        <v>0</v>
      </c>
      <c r="K108" s="129">
        <f>IF(E108="",,tab!$D$2-F108)</f>
        <v>0</v>
      </c>
      <c r="L108" s="133">
        <f>IF(E108="",,E108+tab!$B$15)</f>
        <v>0</v>
      </c>
      <c r="M108" s="123"/>
      <c r="N108" s="133">
        <f t="shared" si="4"/>
        <v>0</v>
      </c>
      <c r="O108" s="134">
        <f>IF(E108="",,IF($K108&gt;=25,0,(VLOOKUP($K108,tab!$B$8:$C$13,2))))</f>
        <v>0</v>
      </c>
      <c r="P108" s="135">
        <f>IF(E108="",,IF($K108&gt;=25,0,(VLOOKUP($K108,tab!$B$8:$E$13,4))))</f>
        <v>0</v>
      </c>
      <c r="Q108" s="132">
        <f>IF((E108+tab!$D$4)&lt;N108,0,IF(E108="",,(K108/25*(J108*1.08*50%)*O108)*P108))</f>
        <v>0</v>
      </c>
      <c r="R108" s="123"/>
      <c r="S108" s="133">
        <f t="shared" si="5"/>
        <v>0</v>
      </c>
      <c r="T108" s="134">
        <f>IF(E108="",,IF($K108&gt;=40,0,(VLOOKUP($K108,tab!$B$8:$D$13,3))))</f>
        <v>0</v>
      </c>
      <c r="U108" s="135">
        <f>IF(E108="",,IF($K108&gt;=40,0,(VLOOKUP($K108,tab!$B$8:$F$13,5))))</f>
        <v>0</v>
      </c>
      <c r="V108" s="132">
        <f>IF((E108+tab!$D$4)&lt;S108,0,(IF(E108="",,(K108/40*J108*1.08*T108)*U108)))</f>
        <v>0</v>
      </c>
      <c r="W108" s="124"/>
      <c r="X108" s="128">
        <f t="shared" si="3"/>
        <v>0</v>
      </c>
      <c r="Y108" s="119"/>
      <c r="Z108" s="73"/>
    </row>
    <row r="109" spans="2:26" ht="12.75" x14ac:dyDescent="0.2">
      <c r="B109" s="64"/>
      <c r="C109" s="144"/>
      <c r="D109" s="145"/>
      <c r="E109" s="146"/>
      <c r="F109" s="146"/>
      <c r="G109" s="147"/>
      <c r="H109" s="146"/>
      <c r="I109" s="148"/>
      <c r="J109" s="173">
        <f>IF(H109="",0,VLOOKUP(H109,tab!$D$47:$E$80,2,FALSE))*G109</f>
        <v>0</v>
      </c>
      <c r="K109" s="129">
        <f>IF(E109="",,tab!$D$2-F109)</f>
        <v>0</v>
      </c>
      <c r="L109" s="149">
        <f>IF(E109="",,E109+tab!$B$15)</f>
        <v>0</v>
      </c>
      <c r="M109" s="148"/>
      <c r="N109" s="149">
        <f t="shared" si="4"/>
        <v>0</v>
      </c>
      <c r="O109" s="150">
        <f>IF(E109="",,IF($K109&gt;=25,0,(VLOOKUP($K109,tab!$B$8:$C$13,2))))</f>
        <v>0</v>
      </c>
      <c r="P109" s="151">
        <f>IF(E109="",,IF($K109&gt;=25,0,(VLOOKUP($K109,tab!$B$8:$E$13,4))))</f>
        <v>0</v>
      </c>
      <c r="Q109" s="132">
        <f>IF((E109+tab!$D$4)&lt;N109,0,IF(E109="",,(K109/25*(J109*1.08*50%)*O109)*P109))</f>
        <v>0</v>
      </c>
      <c r="R109" s="148"/>
      <c r="S109" s="149">
        <f t="shared" si="5"/>
        <v>0</v>
      </c>
      <c r="T109" s="150">
        <f>IF(E109="",,IF($K109&gt;=40,0,(VLOOKUP($K109,tab!$B$8:$D$13,3))))</f>
        <v>0</v>
      </c>
      <c r="U109" s="151">
        <f>IF(E109="",,IF($K109&gt;=40,0,(VLOOKUP($K109,tab!$B$8:$F$13,5))))</f>
        <v>0</v>
      </c>
      <c r="V109" s="132">
        <f>IF((E109+tab!$D$4)&lt;S109,0,(IF(E109="",,(K109/40*J109*1.08*T109)*U109)))</f>
        <v>0</v>
      </c>
      <c r="W109" s="153"/>
      <c r="X109" s="154">
        <f t="shared" si="3"/>
        <v>0</v>
      </c>
      <c r="Y109" s="144"/>
      <c r="Z109" s="65"/>
    </row>
    <row r="110" spans="2:26" ht="12.75" x14ac:dyDescent="0.2">
      <c r="B110" s="64"/>
      <c r="C110" s="86"/>
      <c r="D110" s="104"/>
      <c r="E110" s="105"/>
      <c r="F110" s="105"/>
      <c r="G110" s="106"/>
      <c r="H110" s="105"/>
      <c r="I110" s="93"/>
      <c r="J110" s="173">
        <f>IF(H110="",0,VLOOKUP(H110,tab!$D$47:$E$80,2,FALSE))*G110</f>
        <v>0</v>
      </c>
      <c r="K110" s="129">
        <f>IF(E110="",,tab!$D$2-F110)</f>
        <v>0</v>
      </c>
      <c r="L110" s="129">
        <f>IF(E110="",,E110+tab!$B$15)</f>
        <v>0</v>
      </c>
      <c r="M110" s="93"/>
      <c r="N110" s="129">
        <f t="shared" si="4"/>
        <v>0</v>
      </c>
      <c r="O110" s="130">
        <f>IF(E110="",,IF($K110&gt;=25,0,(VLOOKUP($K110,tab!$B$8:$C$13,2))))</f>
        <v>0</v>
      </c>
      <c r="P110" s="131">
        <f>IF(E110="",,IF($K110&gt;=25,0,(VLOOKUP($K110,tab!$B$8:$E$13,4))))</f>
        <v>0</v>
      </c>
      <c r="Q110" s="132">
        <f>IF((E110+tab!$D$4)&lt;N110,0,IF(E110="",,(K110/25*(J110*1.08*50%)*O110)*P110))</f>
        <v>0</v>
      </c>
      <c r="R110" s="93"/>
      <c r="S110" s="129">
        <f t="shared" si="5"/>
        <v>0</v>
      </c>
      <c r="T110" s="130">
        <f>IF(E110="",,IF($K110&gt;=40,0,(VLOOKUP($K110,tab!$B$8:$D$13,3))))</f>
        <v>0</v>
      </c>
      <c r="U110" s="131">
        <f>IF(E110="",,IF($K110&gt;=40,0,(VLOOKUP($K110,tab!$B$8:$F$13,5))))</f>
        <v>0</v>
      </c>
      <c r="V110" s="132">
        <f>IF((E110+tab!$D$4)&lt;S110,0,(IF(E110="",,(K110/40*J110*1.08*T110)*U110)))</f>
        <v>0</v>
      </c>
      <c r="W110" s="94"/>
      <c r="X110" s="127">
        <f t="shared" si="3"/>
        <v>0</v>
      </c>
      <c r="Y110" s="86"/>
      <c r="Z110" s="65"/>
    </row>
    <row r="111" spans="2:26" ht="12.75" x14ac:dyDescent="0.2">
      <c r="B111" s="64"/>
      <c r="C111" s="86"/>
      <c r="D111" s="104"/>
      <c r="E111" s="105"/>
      <c r="F111" s="105"/>
      <c r="G111" s="106"/>
      <c r="H111" s="105"/>
      <c r="I111" s="93"/>
      <c r="J111" s="173">
        <f>IF(H111="",0,VLOOKUP(H111,tab!$D$47:$E$80,2,FALSE))*G111</f>
        <v>0</v>
      </c>
      <c r="K111" s="129">
        <f>IF(E111="",,tab!$D$2-F111)</f>
        <v>0</v>
      </c>
      <c r="L111" s="129">
        <f>IF(E111="",,E111+tab!$B$15)</f>
        <v>0</v>
      </c>
      <c r="M111" s="93"/>
      <c r="N111" s="129">
        <f t="shared" si="4"/>
        <v>0</v>
      </c>
      <c r="O111" s="130">
        <f>IF(E111="",,IF($K111&gt;=25,0,(VLOOKUP($K111,tab!$B$8:$C$13,2))))</f>
        <v>0</v>
      </c>
      <c r="P111" s="131">
        <f>IF(E111="",,IF($K111&gt;=25,0,(VLOOKUP($K111,tab!$B$8:$E$13,4))))</f>
        <v>0</v>
      </c>
      <c r="Q111" s="132">
        <f>IF((E111+tab!$D$4)&lt;N111,0,IF(E111="",,(K111/25*(J111*1.08*50%)*O111)*P111))</f>
        <v>0</v>
      </c>
      <c r="R111" s="93"/>
      <c r="S111" s="129">
        <f t="shared" si="5"/>
        <v>0</v>
      </c>
      <c r="T111" s="130">
        <f>IF(E111="",,IF($K111&gt;=40,0,(VLOOKUP($K111,tab!$B$8:$D$13,3))))</f>
        <v>0</v>
      </c>
      <c r="U111" s="131">
        <f>IF(E111="",,IF($K111&gt;=40,0,(VLOOKUP($K111,tab!$B$8:$F$13,5))))</f>
        <v>0</v>
      </c>
      <c r="V111" s="132">
        <f>IF((E111+tab!$D$4)&lt;S111,0,(IF(E111="",,(K111/40*J111*1.08*T111)*U111)))</f>
        <v>0</v>
      </c>
      <c r="W111" s="94"/>
      <c r="X111" s="127">
        <f t="shared" si="3"/>
        <v>0</v>
      </c>
      <c r="Y111" s="86"/>
      <c r="Z111" s="65"/>
    </row>
    <row r="112" spans="2:26" ht="12.75" x14ac:dyDescent="0.2">
      <c r="B112" s="64"/>
      <c r="C112" s="86"/>
      <c r="D112" s="104"/>
      <c r="E112" s="105"/>
      <c r="F112" s="105"/>
      <c r="G112" s="106"/>
      <c r="H112" s="105"/>
      <c r="I112" s="93"/>
      <c r="J112" s="173">
        <f>IF(H112="",0,VLOOKUP(H112,tab!$D$47:$E$80,2,FALSE))*G112</f>
        <v>0</v>
      </c>
      <c r="K112" s="129">
        <f>IF(E112="",,tab!$D$2-F112)</f>
        <v>0</v>
      </c>
      <c r="L112" s="129">
        <f>IF(E112="",,E112+tab!$B$15)</f>
        <v>0</v>
      </c>
      <c r="M112" s="93"/>
      <c r="N112" s="129">
        <f t="shared" si="4"/>
        <v>0</v>
      </c>
      <c r="O112" s="130">
        <f>IF(E112="",,IF($K112&gt;=25,0,(VLOOKUP($K112,tab!$B$8:$C$13,2))))</f>
        <v>0</v>
      </c>
      <c r="P112" s="131">
        <f>IF(E112="",,IF($K112&gt;=25,0,(VLOOKUP($K112,tab!$B$8:$E$13,4))))</f>
        <v>0</v>
      </c>
      <c r="Q112" s="132">
        <f>IF((E112+tab!$D$4)&lt;N112,0,IF(E112="",,(K112/25*(J112*1.08*50%)*O112)*P112))</f>
        <v>0</v>
      </c>
      <c r="R112" s="93"/>
      <c r="S112" s="129">
        <f t="shared" si="5"/>
        <v>0</v>
      </c>
      <c r="T112" s="130">
        <f>IF(E112="",,IF($K112&gt;=40,0,(VLOOKUP($K112,tab!$B$8:$D$13,3))))</f>
        <v>0</v>
      </c>
      <c r="U112" s="131">
        <f>IF(E112="",,IF($K112&gt;=40,0,(VLOOKUP($K112,tab!$B$8:$F$13,5))))</f>
        <v>0</v>
      </c>
      <c r="V112" s="132">
        <f>IF((E112+tab!$D$4)&lt;S112,0,(IF(E112="",,(K112/40*J112*1.08*T112)*U112)))</f>
        <v>0</v>
      </c>
      <c r="W112" s="94"/>
      <c r="X112" s="127">
        <f t="shared" si="3"/>
        <v>0</v>
      </c>
      <c r="Y112" s="86"/>
      <c r="Z112" s="65"/>
    </row>
    <row r="113" spans="2:26" ht="12.75" x14ac:dyDescent="0.2">
      <c r="B113" s="64"/>
      <c r="C113" s="86"/>
      <c r="D113" s="104"/>
      <c r="E113" s="105"/>
      <c r="F113" s="105"/>
      <c r="G113" s="106"/>
      <c r="H113" s="105"/>
      <c r="I113" s="93"/>
      <c r="J113" s="173">
        <f>IF(H113="",0,VLOOKUP(H113,tab!$D$47:$E$80,2,FALSE))*G113</f>
        <v>0</v>
      </c>
      <c r="K113" s="129">
        <f>IF(E113="",,tab!$D$2-F113)</f>
        <v>0</v>
      </c>
      <c r="L113" s="129">
        <f>IF(E113="",,E113+tab!$B$15)</f>
        <v>0</v>
      </c>
      <c r="M113" s="93"/>
      <c r="N113" s="129">
        <f t="shared" si="4"/>
        <v>0</v>
      </c>
      <c r="O113" s="130">
        <f>IF(E113="",,IF($K113&gt;=25,0,(VLOOKUP($K113,tab!$B$8:$C$13,2))))</f>
        <v>0</v>
      </c>
      <c r="P113" s="131">
        <f>IF(E113="",,IF($K113&gt;=25,0,(VLOOKUP($K113,tab!$B$8:$E$13,4))))</f>
        <v>0</v>
      </c>
      <c r="Q113" s="132">
        <f>IF((E113+tab!$D$4)&lt;N113,0,IF(E113="",,(K113/25*(J113*1.08*50%)*O113)*P113))</f>
        <v>0</v>
      </c>
      <c r="R113" s="93"/>
      <c r="S113" s="129">
        <f t="shared" si="5"/>
        <v>0</v>
      </c>
      <c r="T113" s="130">
        <f>IF(E113="",,IF($K113&gt;=40,0,(VLOOKUP($K113,tab!$B$8:$D$13,3))))</f>
        <v>0</v>
      </c>
      <c r="U113" s="131">
        <f>IF(E113="",,IF($K113&gt;=40,0,(VLOOKUP($K113,tab!$B$8:$F$13,5))))</f>
        <v>0</v>
      </c>
      <c r="V113" s="132">
        <f>IF((E113+tab!$D$4)&lt;S113,0,(IF(E113="",,(K113/40*J113*1.08*T113)*U113)))</f>
        <v>0</v>
      </c>
      <c r="W113" s="94"/>
      <c r="X113" s="127">
        <f t="shared" si="3"/>
        <v>0</v>
      </c>
      <c r="Y113" s="86"/>
      <c r="Z113" s="65"/>
    </row>
    <row r="114" spans="2:26" ht="12.75" x14ac:dyDescent="0.2">
      <c r="B114" s="64"/>
      <c r="C114" s="86"/>
      <c r="D114" s="104"/>
      <c r="E114" s="105"/>
      <c r="F114" s="105"/>
      <c r="G114" s="106"/>
      <c r="H114" s="105"/>
      <c r="I114" s="93"/>
      <c r="J114" s="173">
        <f>IF(H114="",0,VLOOKUP(H114,tab!$D$47:$E$80,2,FALSE))*G114</f>
        <v>0</v>
      </c>
      <c r="K114" s="129">
        <f>IF(E114="",,tab!$D$2-F114)</f>
        <v>0</v>
      </c>
      <c r="L114" s="129">
        <f>IF(E114="",,E114+tab!$B$15)</f>
        <v>0</v>
      </c>
      <c r="M114" s="93"/>
      <c r="N114" s="129">
        <f t="shared" si="4"/>
        <v>0</v>
      </c>
      <c r="O114" s="130">
        <f>IF(E114="",,IF($K114&gt;=25,0,(VLOOKUP($K114,tab!$B$8:$C$13,2))))</f>
        <v>0</v>
      </c>
      <c r="P114" s="131">
        <f>IF(E114="",,IF($K114&gt;=25,0,(VLOOKUP($K114,tab!$B$8:$E$13,4))))</f>
        <v>0</v>
      </c>
      <c r="Q114" s="132">
        <f>IF((E114+tab!$D$4)&lt;N114,0,IF(E114="",,(K114/25*(J114*1.08*50%)*O114)*P114))</f>
        <v>0</v>
      </c>
      <c r="R114" s="93"/>
      <c r="S114" s="129">
        <f t="shared" si="5"/>
        <v>0</v>
      </c>
      <c r="T114" s="130">
        <f>IF(E114="",,IF($K114&gt;=40,0,(VLOOKUP($K114,tab!$B$8:$D$13,3))))</f>
        <v>0</v>
      </c>
      <c r="U114" s="131">
        <f>IF(E114="",,IF($K114&gt;=40,0,(VLOOKUP($K114,tab!$B$8:$F$13,5))))</f>
        <v>0</v>
      </c>
      <c r="V114" s="132">
        <f>IF((E114+tab!$D$4)&lt;S114,0,(IF(E114="",,(K114/40*J114*1.08*T114)*U114)))</f>
        <v>0</v>
      </c>
      <c r="W114" s="94"/>
      <c r="X114" s="127">
        <f t="shared" si="3"/>
        <v>0</v>
      </c>
      <c r="Y114" s="86"/>
      <c r="Z114" s="65"/>
    </row>
    <row r="115" spans="2:26" ht="12.75" x14ac:dyDescent="0.2">
      <c r="B115" s="64"/>
      <c r="C115" s="86"/>
      <c r="D115" s="104"/>
      <c r="E115" s="105"/>
      <c r="F115" s="105"/>
      <c r="G115" s="106"/>
      <c r="H115" s="105"/>
      <c r="I115" s="93"/>
      <c r="J115" s="173">
        <f>IF(H115="",0,VLOOKUP(H115,tab!$D$47:$E$80,2,FALSE))*G115</f>
        <v>0</v>
      </c>
      <c r="K115" s="129">
        <f>IF(E115="",,tab!$D$2-F115)</f>
        <v>0</v>
      </c>
      <c r="L115" s="129">
        <f>IF(E115="",,E115+tab!$B$15)</f>
        <v>0</v>
      </c>
      <c r="M115" s="93"/>
      <c r="N115" s="129">
        <f t="shared" si="4"/>
        <v>0</v>
      </c>
      <c r="O115" s="130">
        <f>IF(E115="",,IF($K115&gt;=25,0,(VLOOKUP($K115,tab!$B$8:$C$13,2))))</f>
        <v>0</v>
      </c>
      <c r="P115" s="131">
        <f>IF(E115="",,IF($K115&gt;=25,0,(VLOOKUP($K115,tab!$B$8:$E$13,4))))</f>
        <v>0</v>
      </c>
      <c r="Q115" s="132">
        <f>IF((E115+tab!$D$4)&lt;N115,0,IF(E115="",,(K115/25*(J115*1.08*50%)*O115)*P115))</f>
        <v>0</v>
      </c>
      <c r="R115" s="93"/>
      <c r="S115" s="129">
        <f t="shared" si="5"/>
        <v>0</v>
      </c>
      <c r="T115" s="130">
        <f>IF(E115="",,IF($K115&gt;=40,0,(VLOOKUP($K115,tab!$B$8:$D$13,3))))</f>
        <v>0</v>
      </c>
      <c r="U115" s="131">
        <f>IF(E115="",,IF($K115&gt;=40,0,(VLOOKUP($K115,tab!$B$8:$F$13,5))))</f>
        <v>0</v>
      </c>
      <c r="V115" s="132">
        <f>IF((E115+tab!$D$4)&lt;S115,0,(IF(E115="",,(K115/40*J115*1.08*T115)*U115)))</f>
        <v>0</v>
      </c>
      <c r="W115" s="94"/>
      <c r="X115" s="127">
        <f t="shared" si="3"/>
        <v>0</v>
      </c>
      <c r="Y115" s="86"/>
      <c r="Z115" s="65"/>
    </row>
    <row r="116" spans="2:26" ht="12.75" x14ac:dyDescent="0.2">
      <c r="B116" s="64"/>
      <c r="C116" s="86"/>
      <c r="D116" s="104"/>
      <c r="E116" s="105"/>
      <c r="F116" s="105"/>
      <c r="G116" s="106"/>
      <c r="H116" s="105"/>
      <c r="I116" s="93"/>
      <c r="J116" s="173">
        <f>IF(H116="",0,VLOOKUP(H116,tab!$D$47:$E$80,2,FALSE))*G116</f>
        <v>0</v>
      </c>
      <c r="K116" s="129">
        <f>IF(E116="",,tab!$D$2-F116)</f>
        <v>0</v>
      </c>
      <c r="L116" s="129">
        <f>IF(E116="",,E116+tab!$B$15)</f>
        <v>0</v>
      </c>
      <c r="M116" s="93"/>
      <c r="N116" s="129">
        <f t="shared" si="4"/>
        <v>0</v>
      </c>
      <c r="O116" s="130">
        <f>IF(E116="",,IF($K116&gt;=25,0,(VLOOKUP($K116,tab!$B$8:$C$13,2))))</f>
        <v>0</v>
      </c>
      <c r="P116" s="131">
        <f>IF(E116="",,IF($K116&gt;=25,0,(VLOOKUP($K116,tab!$B$8:$E$13,4))))</f>
        <v>0</v>
      </c>
      <c r="Q116" s="132">
        <f>IF((E116+tab!$D$4)&lt;N116,0,IF(E116="",,(K116/25*(J116*1.08*50%)*O116)*P116))</f>
        <v>0</v>
      </c>
      <c r="R116" s="93"/>
      <c r="S116" s="129">
        <f t="shared" si="5"/>
        <v>0</v>
      </c>
      <c r="T116" s="130">
        <f>IF(E116="",,IF($K116&gt;=40,0,(VLOOKUP($K116,tab!$B$8:$D$13,3))))</f>
        <v>0</v>
      </c>
      <c r="U116" s="131">
        <f>IF(E116="",,IF($K116&gt;=40,0,(VLOOKUP($K116,tab!$B$8:$F$13,5))))</f>
        <v>0</v>
      </c>
      <c r="V116" s="132">
        <f>IF((E116+tab!$D$4)&lt;S116,0,(IF(E116="",,(K116/40*J116*1.08*T116)*U116)))</f>
        <v>0</v>
      </c>
      <c r="W116" s="94"/>
      <c r="X116" s="127">
        <f t="shared" si="3"/>
        <v>0</v>
      </c>
      <c r="Y116" s="86"/>
      <c r="Z116" s="65"/>
    </row>
    <row r="117" spans="2:26" ht="12.75" x14ac:dyDescent="0.2">
      <c r="B117" s="64"/>
      <c r="C117" s="86"/>
      <c r="D117" s="104"/>
      <c r="E117" s="105"/>
      <c r="F117" s="105"/>
      <c r="G117" s="106"/>
      <c r="H117" s="105"/>
      <c r="I117" s="93"/>
      <c r="J117" s="173">
        <f>IF(H117="",0,VLOOKUP(H117,tab!$D$47:$E$80,2,FALSE))*G117</f>
        <v>0</v>
      </c>
      <c r="K117" s="129">
        <f>IF(E117="",,tab!$D$2-F117)</f>
        <v>0</v>
      </c>
      <c r="L117" s="129">
        <f>IF(E117="",,E117+tab!$B$15)</f>
        <v>0</v>
      </c>
      <c r="M117" s="93"/>
      <c r="N117" s="129">
        <f t="shared" si="4"/>
        <v>0</v>
      </c>
      <c r="O117" s="130">
        <f>IF(E117="",,IF($K117&gt;=25,0,(VLOOKUP($K117,tab!$B$8:$C$13,2))))</f>
        <v>0</v>
      </c>
      <c r="P117" s="131">
        <f>IF(E117="",,IF($K117&gt;=25,0,(VLOOKUP($K117,tab!$B$8:$E$13,4))))</f>
        <v>0</v>
      </c>
      <c r="Q117" s="132">
        <f>IF((E117+tab!$D$4)&lt;N117,0,IF(E117="",,(K117/25*(J117*1.08*50%)*O117)*P117))</f>
        <v>0</v>
      </c>
      <c r="R117" s="93"/>
      <c r="S117" s="129">
        <f t="shared" si="5"/>
        <v>0</v>
      </c>
      <c r="T117" s="130">
        <f>IF(E117="",,IF($K117&gt;=40,0,(VLOOKUP($K117,tab!$B$8:$D$13,3))))</f>
        <v>0</v>
      </c>
      <c r="U117" s="131">
        <f>IF(E117="",,IF($K117&gt;=40,0,(VLOOKUP($K117,tab!$B$8:$F$13,5))))</f>
        <v>0</v>
      </c>
      <c r="V117" s="132">
        <f>IF((E117+tab!$D$4)&lt;S117,0,(IF(E117="",,(K117/40*J117*1.08*T117)*U117)))</f>
        <v>0</v>
      </c>
      <c r="W117" s="94"/>
      <c r="X117" s="127">
        <f t="shared" si="3"/>
        <v>0</v>
      </c>
      <c r="Y117" s="86"/>
      <c r="Z117" s="65"/>
    </row>
    <row r="118" spans="2:26" ht="12.75" x14ac:dyDescent="0.2">
      <c r="B118" s="64"/>
      <c r="C118" s="86"/>
      <c r="D118" s="104"/>
      <c r="E118" s="105"/>
      <c r="F118" s="105"/>
      <c r="G118" s="106"/>
      <c r="H118" s="105"/>
      <c r="I118" s="93"/>
      <c r="J118" s="173">
        <f>IF(H118="",0,VLOOKUP(H118,tab!$D$47:$E$80,2,FALSE))*G118</f>
        <v>0</v>
      </c>
      <c r="K118" s="129">
        <f>IF(E118="",,tab!$D$2-F118)</f>
        <v>0</v>
      </c>
      <c r="L118" s="129">
        <f>IF(E118="",,E118+tab!$B$15)</f>
        <v>0</v>
      </c>
      <c r="M118" s="93"/>
      <c r="N118" s="129">
        <f t="shared" si="4"/>
        <v>0</v>
      </c>
      <c r="O118" s="130">
        <f>IF(E118="",,IF($K118&gt;=25,0,(VLOOKUP($K118,tab!$B$8:$C$13,2))))</f>
        <v>0</v>
      </c>
      <c r="P118" s="131">
        <f>IF(E118="",,IF($K118&gt;=25,0,(VLOOKUP($K118,tab!$B$8:$E$13,4))))</f>
        <v>0</v>
      </c>
      <c r="Q118" s="132">
        <f>IF((E118+tab!$D$4)&lt;N118,0,IF(E118="",,(K118/25*(J118*1.08*50%)*O118)*P118))</f>
        <v>0</v>
      </c>
      <c r="R118" s="93"/>
      <c r="S118" s="129">
        <f t="shared" si="5"/>
        <v>0</v>
      </c>
      <c r="T118" s="130">
        <f>IF(E118="",,IF($K118&gt;=40,0,(VLOOKUP($K118,tab!$B$8:$D$13,3))))</f>
        <v>0</v>
      </c>
      <c r="U118" s="131">
        <f>IF(E118="",,IF($K118&gt;=40,0,(VLOOKUP($K118,tab!$B$8:$F$13,5))))</f>
        <v>0</v>
      </c>
      <c r="V118" s="132">
        <f>IF((E118+tab!$D$4)&lt;S118,0,(IF(E118="",,(K118/40*J118*1.08*T118)*U118)))</f>
        <v>0</v>
      </c>
      <c r="W118" s="94"/>
      <c r="X118" s="127">
        <f t="shared" si="3"/>
        <v>0</v>
      </c>
      <c r="Y118" s="86"/>
      <c r="Z118" s="65"/>
    </row>
    <row r="119" spans="2:26" ht="12.75" x14ac:dyDescent="0.2">
      <c r="B119" s="64"/>
      <c r="C119" s="86"/>
      <c r="D119" s="104"/>
      <c r="E119" s="105"/>
      <c r="F119" s="105"/>
      <c r="G119" s="106"/>
      <c r="H119" s="105"/>
      <c r="I119" s="93"/>
      <c r="J119" s="173">
        <f>IF(H119="",0,VLOOKUP(H119,tab!$D$47:$E$80,2,FALSE))*G119</f>
        <v>0</v>
      </c>
      <c r="K119" s="129">
        <f>IF(E119="",,tab!$D$2-F119)</f>
        <v>0</v>
      </c>
      <c r="L119" s="129">
        <f>IF(E119="",,E119+tab!$B$15)</f>
        <v>0</v>
      </c>
      <c r="M119" s="93"/>
      <c r="N119" s="129">
        <f t="shared" si="4"/>
        <v>0</v>
      </c>
      <c r="O119" s="130">
        <f>IF(E119="",,IF($K119&gt;=25,0,(VLOOKUP($K119,tab!$B$8:$C$13,2))))</f>
        <v>0</v>
      </c>
      <c r="P119" s="131">
        <f>IF(E119="",,IF($K119&gt;=25,0,(VLOOKUP($K119,tab!$B$8:$E$13,4))))</f>
        <v>0</v>
      </c>
      <c r="Q119" s="132">
        <f>IF((E119+tab!$D$4)&lt;N119,0,IF(E119="",,(K119/25*(J119*1.08*50%)*O119)*P119))</f>
        <v>0</v>
      </c>
      <c r="R119" s="93"/>
      <c r="S119" s="129">
        <f t="shared" si="5"/>
        <v>0</v>
      </c>
      <c r="T119" s="130">
        <f>IF(E119="",,IF($K119&gt;=40,0,(VLOOKUP($K119,tab!$B$8:$D$13,3))))</f>
        <v>0</v>
      </c>
      <c r="U119" s="131">
        <f>IF(E119="",,IF($K119&gt;=40,0,(VLOOKUP($K119,tab!$B$8:$F$13,5))))</f>
        <v>0</v>
      </c>
      <c r="V119" s="132">
        <f>IF((E119+tab!$D$4)&lt;S119,0,(IF(E119="",,(K119/40*J119*1.08*T119)*U119)))</f>
        <v>0</v>
      </c>
      <c r="W119" s="94"/>
      <c r="X119" s="127">
        <f t="shared" si="3"/>
        <v>0</v>
      </c>
      <c r="Y119" s="86"/>
      <c r="Z119" s="65"/>
    </row>
    <row r="120" spans="2:26" ht="12.75" x14ac:dyDescent="0.2">
      <c r="B120" s="64"/>
      <c r="C120" s="86"/>
      <c r="D120" s="104"/>
      <c r="E120" s="105"/>
      <c r="F120" s="105"/>
      <c r="G120" s="106"/>
      <c r="H120" s="105"/>
      <c r="I120" s="93"/>
      <c r="J120" s="173">
        <f>IF(H120="",0,VLOOKUP(H120,tab!$D$47:$E$80,2,FALSE))*G120</f>
        <v>0</v>
      </c>
      <c r="K120" s="129">
        <f>IF(E120="",,tab!$D$2-F120)</f>
        <v>0</v>
      </c>
      <c r="L120" s="129">
        <f>IF(E120="",,E120+tab!$B$15)</f>
        <v>0</v>
      </c>
      <c r="M120" s="93"/>
      <c r="N120" s="129">
        <f t="shared" si="4"/>
        <v>0</v>
      </c>
      <c r="O120" s="130">
        <f>IF(E120="",,IF($K120&gt;=25,0,(VLOOKUP($K120,tab!$B$8:$C$13,2))))</f>
        <v>0</v>
      </c>
      <c r="P120" s="131">
        <f>IF(E120="",,IF($K120&gt;=25,0,(VLOOKUP($K120,tab!$B$8:$E$13,4))))</f>
        <v>0</v>
      </c>
      <c r="Q120" s="132">
        <f>IF((E120+tab!$D$4)&lt;N120,0,IF(E120="",,(K120/25*(J120*1.08*50%)*O120)*P120))</f>
        <v>0</v>
      </c>
      <c r="R120" s="93"/>
      <c r="S120" s="129">
        <f t="shared" si="5"/>
        <v>0</v>
      </c>
      <c r="T120" s="130">
        <f>IF(E120="",,IF($K120&gt;=40,0,(VLOOKUP($K120,tab!$B$8:$D$13,3))))</f>
        <v>0</v>
      </c>
      <c r="U120" s="131">
        <f>IF(E120="",,IF($K120&gt;=40,0,(VLOOKUP($K120,tab!$B$8:$F$13,5))))</f>
        <v>0</v>
      </c>
      <c r="V120" s="132">
        <f>IF((E120+tab!$D$4)&lt;S120,0,(IF(E120="",,(K120/40*J120*1.08*T120)*U120)))</f>
        <v>0</v>
      </c>
      <c r="W120" s="94"/>
      <c r="X120" s="127">
        <f t="shared" si="3"/>
        <v>0</v>
      </c>
      <c r="Y120" s="86"/>
      <c r="Z120" s="65"/>
    </row>
    <row r="121" spans="2:26" ht="12.75" x14ac:dyDescent="0.2">
      <c r="B121" s="64"/>
      <c r="C121" s="86"/>
      <c r="D121" s="104"/>
      <c r="E121" s="105"/>
      <c r="F121" s="105"/>
      <c r="G121" s="106"/>
      <c r="H121" s="105"/>
      <c r="I121" s="93"/>
      <c r="J121" s="173">
        <f>IF(H121="",0,VLOOKUP(H121,tab!$D$47:$E$80,2,FALSE))*G121</f>
        <v>0</v>
      </c>
      <c r="K121" s="129">
        <f>IF(E121="",,tab!$D$2-F121)</f>
        <v>0</v>
      </c>
      <c r="L121" s="129">
        <f>IF(E121="",,E121+tab!$B$15)</f>
        <v>0</v>
      </c>
      <c r="M121" s="93"/>
      <c r="N121" s="129">
        <f t="shared" si="4"/>
        <v>0</v>
      </c>
      <c r="O121" s="130">
        <f>IF(E121="",,IF($K121&gt;=25,0,(VLOOKUP($K121,tab!$B$8:$C$13,2))))</f>
        <v>0</v>
      </c>
      <c r="P121" s="131">
        <f>IF(E121="",,IF($K121&gt;=25,0,(VLOOKUP($K121,tab!$B$8:$E$13,4))))</f>
        <v>0</v>
      </c>
      <c r="Q121" s="132">
        <f>IF((E121+tab!$D$4)&lt;N121,0,IF(E121="",,(K121/25*(J121*1.08*50%)*O121)*P121))</f>
        <v>0</v>
      </c>
      <c r="R121" s="93"/>
      <c r="S121" s="129">
        <f t="shared" si="5"/>
        <v>0</v>
      </c>
      <c r="T121" s="130">
        <f>IF(E121="",,IF($K121&gt;=40,0,(VLOOKUP($K121,tab!$B$8:$D$13,3))))</f>
        <v>0</v>
      </c>
      <c r="U121" s="131">
        <f>IF(E121="",,IF($K121&gt;=40,0,(VLOOKUP($K121,tab!$B$8:$F$13,5))))</f>
        <v>0</v>
      </c>
      <c r="V121" s="132">
        <f>IF((E121+tab!$D$4)&lt;S121,0,(IF(E121="",,(K121/40*J121*1.08*T121)*U121)))</f>
        <v>0</v>
      </c>
      <c r="W121" s="94"/>
      <c r="X121" s="127">
        <f t="shared" si="3"/>
        <v>0</v>
      </c>
      <c r="Y121" s="86"/>
      <c r="Z121" s="65"/>
    </row>
    <row r="122" spans="2:26" ht="12.75" x14ac:dyDescent="0.2">
      <c r="B122" s="64"/>
      <c r="C122" s="86"/>
      <c r="D122" s="104"/>
      <c r="E122" s="105"/>
      <c r="F122" s="105"/>
      <c r="G122" s="106"/>
      <c r="H122" s="105"/>
      <c r="I122" s="93"/>
      <c r="J122" s="173">
        <f>IF(H122="",0,VLOOKUP(H122,tab!$D$47:$E$80,2,FALSE))*G122</f>
        <v>0</v>
      </c>
      <c r="K122" s="129">
        <f>IF(E122="",,tab!$D$2-F122)</f>
        <v>0</v>
      </c>
      <c r="L122" s="129">
        <f>IF(E122="",,E122+tab!$B$15)</f>
        <v>0</v>
      </c>
      <c r="M122" s="93"/>
      <c r="N122" s="129">
        <f t="shared" si="4"/>
        <v>0</v>
      </c>
      <c r="O122" s="130">
        <f>IF(E122="",,IF($K122&gt;=25,0,(VLOOKUP($K122,tab!$B$8:$C$13,2))))</f>
        <v>0</v>
      </c>
      <c r="P122" s="131">
        <f>IF(E122="",,IF($K122&gt;=25,0,(VLOOKUP($K122,tab!$B$8:$E$13,4))))</f>
        <v>0</v>
      </c>
      <c r="Q122" s="132">
        <f>IF((E122+tab!$D$4)&lt;N122,0,IF(E122="",,(K122/25*(J122*1.08*50%)*O122)*P122))</f>
        <v>0</v>
      </c>
      <c r="R122" s="93"/>
      <c r="S122" s="129">
        <f t="shared" si="5"/>
        <v>0</v>
      </c>
      <c r="T122" s="130">
        <f>IF(E122="",,IF($K122&gt;=40,0,(VLOOKUP($K122,tab!$B$8:$D$13,3))))</f>
        <v>0</v>
      </c>
      <c r="U122" s="131">
        <f>IF(E122="",,IF($K122&gt;=40,0,(VLOOKUP($K122,tab!$B$8:$F$13,5))))</f>
        <v>0</v>
      </c>
      <c r="V122" s="132">
        <f>IF((E122+tab!$D$4)&lt;S122,0,(IF(E122="",,(K122/40*J122*1.08*T122)*U122)))</f>
        <v>0</v>
      </c>
      <c r="W122" s="94"/>
      <c r="X122" s="127">
        <f t="shared" si="3"/>
        <v>0</v>
      </c>
      <c r="Y122" s="86"/>
      <c r="Z122" s="65"/>
    </row>
    <row r="123" spans="2:26" ht="12.75" x14ac:dyDescent="0.2">
      <c r="B123" s="64"/>
      <c r="C123" s="86"/>
      <c r="D123" s="104"/>
      <c r="E123" s="105"/>
      <c r="F123" s="105"/>
      <c r="G123" s="106"/>
      <c r="H123" s="105"/>
      <c r="I123" s="93"/>
      <c r="J123" s="173">
        <f>IF(H123="",0,VLOOKUP(H123,tab!$D$47:$E$80,2,FALSE))*G123</f>
        <v>0</v>
      </c>
      <c r="K123" s="129">
        <f>IF(E123="",,tab!$D$2-F123)</f>
        <v>0</v>
      </c>
      <c r="L123" s="129">
        <f>IF(E123="",,E123+tab!$B$15)</f>
        <v>0</v>
      </c>
      <c r="M123" s="93"/>
      <c r="N123" s="129">
        <f t="shared" si="4"/>
        <v>0</v>
      </c>
      <c r="O123" s="130">
        <f>IF(E123="",,IF($K123&gt;=25,0,(VLOOKUP($K123,tab!$B$8:$C$13,2))))</f>
        <v>0</v>
      </c>
      <c r="P123" s="131">
        <f>IF(E123="",,IF($K123&gt;=25,0,(VLOOKUP($K123,tab!$B$8:$E$13,4))))</f>
        <v>0</v>
      </c>
      <c r="Q123" s="132">
        <f>IF((E123+tab!$D$4)&lt;N123,0,IF(E123="",,(K123/25*(J123*1.08*50%)*O123)*P123))</f>
        <v>0</v>
      </c>
      <c r="R123" s="93"/>
      <c r="S123" s="129">
        <f t="shared" si="5"/>
        <v>0</v>
      </c>
      <c r="T123" s="130">
        <f>IF(E123="",,IF($K123&gt;=40,0,(VLOOKUP($K123,tab!$B$8:$D$13,3))))</f>
        <v>0</v>
      </c>
      <c r="U123" s="131">
        <f>IF(E123="",,IF($K123&gt;=40,0,(VLOOKUP($K123,tab!$B$8:$F$13,5))))</f>
        <v>0</v>
      </c>
      <c r="V123" s="132">
        <f>IF((E123+tab!$D$4)&lt;S123,0,(IF(E123="",,(K123/40*J123*1.08*T123)*U123)))</f>
        <v>0</v>
      </c>
      <c r="W123" s="94"/>
      <c r="X123" s="127">
        <f t="shared" si="3"/>
        <v>0</v>
      </c>
      <c r="Y123" s="86"/>
      <c r="Z123" s="65"/>
    </row>
    <row r="124" spans="2:26" ht="12.75" x14ac:dyDescent="0.2">
      <c r="B124" s="64"/>
      <c r="C124" s="86"/>
      <c r="D124" s="104"/>
      <c r="E124" s="105"/>
      <c r="F124" s="105"/>
      <c r="G124" s="106"/>
      <c r="H124" s="105"/>
      <c r="I124" s="93"/>
      <c r="J124" s="173">
        <f>IF(H124="",0,VLOOKUP(H124,tab!$D$47:$E$80,2,FALSE))*G124</f>
        <v>0</v>
      </c>
      <c r="K124" s="129">
        <f>IF(E124="",,tab!$D$2-F124)</f>
        <v>0</v>
      </c>
      <c r="L124" s="129">
        <f>IF(E124="",,E124+tab!$B$15)</f>
        <v>0</v>
      </c>
      <c r="M124" s="93"/>
      <c r="N124" s="129">
        <f t="shared" si="4"/>
        <v>0</v>
      </c>
      <c r="O124" s="130">
        <f>IF(E124="",,IF($K124&gt;=25,0,(VLOOKUP($K124,tab!$B$8:$C$13,2))))</f>
        <v>0</v>
      </c>
      <c r="P124" s="131">
        <f>IF(E124="",,IF($K124&gt;=25,0,(VLOOKUP($K124,tab!$B$8:$E$13,4))))</f>
        <v>0</v>
      </c>
      <c r="Q124" s="132">
        <f>IF((E124+tab!$D$4)&lt;N124,0,IF(E124="",,(K124/25*(J124*1.08*50%)*O124)*P124))</f>
        <v>0</v>
      </c>
      <c r="R124" s="93"/>
      <c r="S124" s="129">
        <f t="shared" si="5"/>
        <v>0</v>
      </c>
      <c r="T124" s="130">
        <f>IF(E124="",,IF($K124&gt;=40,0,(VLOOKUP($K124,tab!$B$8:$D$13,3))))</f>
        <v>0</v>
      </c>
      <c r="U124" s="131">
        <f>IF(E124="",,IF($K124&gt;=40,0,(VLOOKUP($K124,tab!$B$8:$F$13,5))))</f>
        <v>0</v>
      </c>
      <c r="V124" s="132">
        <f>IF((E124+tab!$D$4)&lt;S124,0,(IF(E124="",,(K124/40*J124*1.08*T124)*U124)))</f>
        <v>0</v>
      </c>
      <c r="W124" s="94"/>
      <c r="X124" s="127">
        <f t="shared" si="3"/>
        <v>0</v>
      </c>
      <c r="Y124" s="86"/>
      <c r="Z124" s="65"/>
    </row>
    <row r="125" spans="2:26" ht="12.75" x14ac:dyDescent="0.2">
      <c r="B125" s="64"/>
      <c r="C125" s="86"/>
      <c r="D125" s="104"/>
      <c r="E125" s="105"/>
      <c r="F125" s="105"/>
      <c r="G125" s="106"/>
      <c r="H125" s="105"/>
      <c r="I125" s="93"/>
      <c r="J125" s="173">
        <f>IF(H125="",0,VLOOKUP(H125,tab!$D$47:$E$80,2,FALSE))*G125</f>
        <v>0</v>
      </c>
      <c r="K125" s="129">
        <f>IF(E125="",,tab!$D$2-F125)</f>
        <v>0</v>
      </c>
      <c r="L125" s="129">
        <f>IF(E125="",,E125+tab!$B$15)</f>
        <v>0</v>
      </c>
      <c r="M125" s="93"/>
      <c r="N125" s="129">
        <f t="shared" si="4"/>
        <v>0</v>
      </c>
      <c r="O125" s="130">
        <f>IF(E125="",,IF($K125&gt;=25,0,(VLOOKUP($K125,tab!$B$8:$C$13,2))))</f>
        <v>0</v>
      </c>
      <c r="P125" s="131">
        <f>IF(E125="",,IF($K125&gt;=25,0,(VLOOKUP($K125,tab!$B$8:$E$13,4))))</f>
        <v>0</v>
      </c>
      <c r="Q125" s="132">
        <f>IF((E125+tab!$D$4)&lt;N125,0,IF(E125="",,(K125/25*(J125*1.08*50%)*O125)*P125))</f>
        <v>0</v>
      </c>
      <c r="R125" s="93"/>
      <c r="S125" s="129">
        <f t="shared" si="5"/>
        <v>0</v>
      </c>
      <c r="T125" s="130">
        <f>IF(E125="",,IF($K125&gt;=40,0,(VLOOKUP($K125,tab!$B$8:$D$13,3))))</f>
        <v>0</v>
      </c>
      <c r="U125" s="131">
        <f>IF(E125="",,IF($K125&gt;=40,0,(VLOOKUP($K125,tab!$B$8:$F$13,5))))</f>
        <v>0</v>
      </c>
      <c r="V125" s="132">
        <f>IF((E125+tab!$D$4)&lt;S125,0,(IF(E125="",,(K125/40*J125*1.08*T125)*U125)))</f>
        <v>0</v>
      </c>
      <c r="W125" s="94"/>
      <c r="X125" s="127">
        <f t="shared" si="3"/>
        <v>0</v>
      </c>
      <c r="Y125" s="86"/>
      <c r="Z125" s="65"/>
    </row>
    <row r="126" spans="2:26" ht="12.75" x14ac:dyDescent="0.2">
      <c r="B126" s="64"/>
      <c r="C126" s="86"/>
      <c r="D126" s="104"/>
      <c r="E126" s="105"/>
      <c r="F126" s="105"/>
      <c r="G126" s="106"/>
      <c r="H126" s="105"/>
      <c r="I126" s="93"/>
      <c r="J126" s="173">
        <f>IF(H126="",0,VLOOKUP(H126,tab!$D$47:$E$80,2,FALSE))*G126</f>
        <v>0</v>
      </c>
      <c r="K126" s="129">
        <f>IF(E126="",,tab!$D$2-F126)</f>
        <v>0</v>
      </c>
      <c r="L126" s="129">
        <f>IF(E126="",,E126+tab!$B$15)</f>
        <v>0</v>
      </c>
      <c r="M126" s="93"/>
      <c r="N126" s="129">
        <f t="shared" si="4"/>
        <v>0</v>
      </c>
      <c r="O126" s="130">
        <f>IF(E126="",,IF($K126&gt;=25,0,(VLOOKUP($K126,tab!$B$8:$C$13,2))))</f>
        <v>0</v>
      </c>
      <c r="P126" s="131">
        <f>IF(E126="",,IF($K126&gt;=25,0,(VLOOKUP($K126,tab!$B$8:$E$13,4))))</f>
        <v>0</v>
      </c>
      <c r="Q126" s="132">
        <f>IF((E126+tab!$D$4)&lt;N126,0,IF(E126="",,(K126/25*(J126*1.08*50%)*O126)*P126))</f>
        <v>0</v>
      </c>
      <c r="R126" s="93"/>
      <c r="S126" s="129">
        <f t="shared" si="5"/>
        <v>0</v>
      </c>
      <c r="T126" s="130">
        <f>IF(E126="",,IF($K126&gt;=40,0,(VLOOKUP($K126,tab!$B$8:$D$13,3))))</f>
        <v>0</v>
      </c>
      <c r="U126" s="131">
        <f>IF(E126="",,IF($K126&gt;=40,0,(VLOOKUP($K126,tab!$B$8:$F$13,5))))</f>
        <v>0</v>
      </c>
      <c r="V126" s="132">
        <f>IF((E126+tab!$D$4)&lt;S126,0,(IF(E126="",,(K126/40*J126*1.08*T126)*U126)))</f>
        <v>0</v>
      </c>
      <c r="W126" s="94"/>
      <c r="X126" s="127">
        <f t="shared" si="3"/>
        <v>0</v>
      </c>
      <c r="Y126" s="86"/>
      <c r="Z126" s="65"/>
    </row>
    <row r="127" spans="2:26" ht="12.75" x14ac:dyDescent="0.2">
      <c r="B127" s="64"/>
      <c r="C127" s="86"/>
      <c r="D127" s="104"/>
      <c r="E127" s="105"/>
      <c r="F127" s="105"/>
      <c r="G127" s="106"/>
      <c r="H127" s="105"/>
      <c r="I127" s="93"/>
      <c r="J127" s="173">
        <f>IF(H127="",0,VLOOKUP(H127,tab!$D$47:$E$80,2,FALSE))*G127</f>
        <v>0</v>
      </c>
      <c r="K127" s="129">
        <f>IF(E127="",,tab!$D$2-F127)</f>
        <v>0</v>
      </c>
      <c r="L127" s="129">
        <f>IF(E127="",,E127+tab!$B$15)</f>
        <v>0</v>
      </c>
      <c r="M127" s="93"/>
      <c r="N127" s="129">
        <f t="shared" si="4"/>
        <v>0</v>
      </c>
      <c r="O127" s="130">
        <f>IF(E127="",,IF($K127&gt;=25,0,(VLOOKUP($K127,tab!$B$8:$C$13,2))))</f>
        <v>0</v>
      </c>
      <c r="P127" s="131">
        <f>IF(E127="",,IF($K127&gt;=25,0,(VLOOKUP($K127,tab!$B$8:$E$13,4))))</f>
        <v>0</v>
      </c>
      <c r="Q127" s="132">
        <f>IF((E127+tab!$D$4)&lt;N127,0,IF(E127="",,(K127/25*(J127*1.08*50%)*O127)*P127))</f>
        <v>0</v>
      </c>
      <c r="R127" s="93"/>
      <c r="S127" s="129">
        <f t="shared" si="5"/>
        <v>0</v>
      </c>
      <c r="T127" s="130">
        <f>IF(E127="",,IF($K127&gt;=40,0,(VLOOKUP($K127,tab!$B$8:$D$13,3))))</f>
        <v>0</v>
      </c>
      <c r="U127" s="131">
        <f>IF(E127="",,IF($K127&gt;=40,0,(VLOOKUP($K127,tab!$B$8:$F$13,5))))</f>
        <v>0</v>
      </c>
      <c r="V127" s="132">
        <f>IF((E127+tab!$D$4)&lt;S127,0,(IF(E127="",,(K127/40*J127*1.08*T127)*U127)))</f>
        <v>0</v>
      </c>
      <c r="W127" s="94"/>
      <c r="X127" s="127">
        <f t="shared" si="3"/>
        <v>0</v>
      </c>
      <c r="Y127" s="86"/>
      <c r="Z127" s="65"/>
    </row>
    <row r="128" spans="2:26" ht="12.75" x14ac:dyDescent="0.2">
      <c r="B128" s="64"/>
      <c r="C128" s="86"/>
      <c r="D128" s="104"/>
      <c r="E128" s="105"/>
      <c r="F128" s="105"/>
      <c r="G128" s="106"/>
      <c r="H128" s="105"/>
      <c r="I128" s="93"/>
      <c r="J128" s="173">
        <f>IF(H128="",0,VLOOKUP(H128,tab!$D$47:$E$80,2,FALSE))*G128</f>
        <v>0</v>
      </c>
      <c r="K128" s="129">
        <f>IF(E128="",,tab!$D$2-F128)</f>
        <v>0</v>
      </c>
      <c r="L128" s="129">
        <f>IF(E128="",,E128+tab!$B$15)</f>
        <v>0</v>
      </c>
      <c r="M128" s="93"/>
      <c r="N128" s="129">
        <f t="shared" si="4"/>
        <v>0</v>
      </c>
      <c r="O128" s="130">
        <f>IF(E128="",,IF($K128&gt;=25,0,(VLOOKUP($K128,tab!$B$8:$C$13,2))))</f>
        <v>0</v>
      </c>
      <c r="P128" s="131">
        <f>IF(E128="",,IF($K128&gt;=25,0,(VLOOKUP($K128,tab!$B$8:$E$13,4))))</f>
        <v>0</v>
      </c>
      <c r="Q128" s="132">
        <f>IF((E128+tab!$D$4)&lt;N128,0,IF(E128="",,(K128/25*(J128*1.08*50%)*O128)*P128))</f>
        <v>0</v>
      </c>
      <c r="R128" s="93"/>
      <c r="S128" s="129">
        <f t="shared" si="5"/>
        <v>0</v>
      </c>
      <c r="T128" s="130">
        <f>IF(E128="",,IF($K128&gt;=40,0,(VLOOKUP($K128,tab!$B$8:$D$13,3))))</f>
        <v>0</v>
      </c>
      <c r="U128" s="131">
        <f>IF(E128="",,IF($K128&gt;=40,0,(VLOOKUP($K128,tab!$B$8:$F$13,5))))</f>
        <v>0</v>
      </c>
      <c r="V128" s="132">
        <f>IF((E128+tab!$D$4)&lt;S128,0,(IF(E128="",,(K128/40*J128*1.08*T128)*U128)))</f>
        <v>0</v>
      </c>
      <c r="W128" s="94"/>
      <c r="X128" s="127">
        <f t="shared" si="3"/>
        <v>0</v>
      </c>
      <c r="Y128" s="86"/>
      <c r="Z128" s="65"/>
    </row>
    <row r="129" spans="2:26" ht="12.75" x14ac:dyDescent="0.2">
      <c r="B129" s="64"/>
      <c r="C129" s="86"/>
      <c r="D129" s="104"/>
      <c r="E129" s="105"/>
      <c r="F129" s="105"/>
      <c r="G129" s="106"/>
      <c r="H129" s="105"/>
      <c r="I129" s="93"/>
      <c r="J129" s="173">
        <f>IF(H129="",0,VLOOKUP(H129,tab!$D$47:$E$80,2,FALSE))*G129</f>
        <v>0</v>
      </c>
      <c r="K129" s="129">
        <f>IF(E129="",,tab!$D$2-F129)</f>
        <v>0</v>
      </c>
      <c r="L129" s="129">
        <f>IF(E129="",,E129+tab!$B$15)</f>
        <v>0</v>
      </c>
      <c r="M129" s="93"/>
      <c r="N129" s="129">
        <f t="shared" si="4"/>
        <v>0</v>
      </c>
      <c r="O129" s="130">
        <f>IF(E129="",,IF($K129&gt;=25,0,(VLOOKUP($K129,tab!$B$8:$C$13,2))))</f>
        <v>0</v>
      </c>
      <c r="P129" s="131">
        <f>IF(E129="",,IF($K129&gt;=25,0,(VLOOKUP($K129,tab!$B$8:$E$13,4))))</f>
        <v>0</v>
      </c>
      <c r="Q129" s="132">
        <f>IF((E129+tab!$D$4)&lt;N129,0,IF(E129="",,(K129/25*(J129*1.08*50%)*O129)*P129))</f>
        <v>0</v>
      </c>
      <c r="R129" s="93"/>
      <c r="S129" s="129">
        <f t="shared" si="5"/>
        <v>0</v>
      </c>
      <c r="T129" s="130">
        <f>IF(E129="",,IF($K129&gt;=40,0,(VLOOKUP($K129,tab!$B$8:$D$13,3))))</f>
        <v>0</v>
      </c>
      <c r="U129" s="131">
        <f>IF(E129="",,IF($K129&gt;=40,0,(VLOOKUP($K129,tab!$B$8:$F$13,5))))</f>
        <v>0</v>
      </c>
      <c r="V129" s="132">
        <f>IF((E129+tab!$D$4)&lt;S129,0,(IF(E129="",,(K129/40*J129*1.08*T129)*U129)))</f>
        <v>0</v>
      </c>
      <c r="W129" s="94"/>
      <c r="X129" s="127">
        <f t="shared" si="3"/>
        <v>0</v>
      </c>
      <c r="Y129" s="86"/>
      <c r="Z129" s="65"/>
    </row>
    <row r="130" spans="2:26" ht="12.75" x14ac:dyDescent="0.2">
      <c r="B130" s="64"/>
      <c r="C130" s="86"/>
      <c r="D130" s="104"/>
      <c r="E130" s="105"/>
      <c r="F130" s="105"/>
      <c r="G130" s="106"/>
      <c r="H130" s="105"/>
      <c r="I130" s="93"/>
      <c r="J130" s="173">
        <f>IF(H130="",0,VLOOKUP(H130,tab!$D$47:$E$80,2,FALSE))*G130</f>
        <v>0</v>
      </c>
      <c r="K130" s="129">
        <f>IF(E130="",,tab!$D$2-F130)</f>
        <v>0</v>
      </c>
      <c r="L130" s="129">
        <f>IF(E130="",,E130+tab!$B$15)</f>
        <v>0</v>
      </c>
      <c r="M130" s="93"/>
      <c r="N130" s="129">
        <f t="shared" si="4"/>
        <v>0</v>
      </c>
      <c r="O130" s="130">
        <f>IF(E130="",,IF($K130&gt;=25,0,(VLOOKUP($K130,tab!$B$8:$C$13,2))))</f>
        <v>0</v>
      </c>
      <c r="P130" s="131">
        <f>IF(E130="",,IF($K130&gt;=25,0,(VLOOKUP($K130,tab!$B$8:$E$13,4))))</f>
        <v>0</v>
      </c>
      <c r="Q130" s="132">
        <f>IF((E130+tab!$D$4)&lt;N130,0,IF(E130="",,(K130/25*(J130*1.08*50%)*O130)*P130))</f>
        <v>0</v>
      </c>
      <c r="R130" s="93"/>
      <c r="S130" s="129">
        <f t="shared" si="5"/>
        <v>0</v>
      </c>
      <c r="T130" s="130">
        <f>IF(E130="",,IF($K130&gt;=40,0,(VLOOKUP($K130,tab!$B$8:$D$13,3))))</f>
        <v>0</v>
      </c>
      <c r="U130" s="131">
        <f>IF(E130="",,IF($K130&gt;=40,0,(VLOOKUP($K130,tab!$B$8:$F$13,5))))</f>
        <v>0</v>
      </c>
      <c r="V130" s="132">
        <f>IF((E130+tab!$D$4)&lt;S130,0,(IF(E130="",,(K130/40*J130*1.08*T130)*U130)))</f>
        <v>0</v>
      </c>
      <c r="W130" s="94"/>
      <c r="X130" s="127">
        <f t="shared" si="3"/>
        <v>0</v>
      </c>
      <c r="Y130" s="86"/>
      <c r="Z130" s="65"/>
    </row>
    <row r="131" spans="2:26" ht="12.75" x14ac:dyDescent="0.2">
      <c r="B131" s="64"/>
      <c r="C131" s="86"/>
      <c r="D131" s="104"/>
      <c r="E131" s="105"/>
      <c r="F131" s="105"/>
      <c r="G131" s="106"/>
      <c r="H131" s="105"/>
      <c r="I131" s="93"/>
      <c r="J131" s="173">
        <f>IF(H131="",0,VLOOKUP(H131,tab!$D$47:$E$80,2,FALSE))*G131</f>
        <v>0</v>
      </c>
      <c r="K131" s="129">
        <f>IF(E131="",,tab!$D$2-F131)</f>
        <v>0</v>
      </c>
      <c r="L131" s="129">
        <f>IF(E131="",,E131+tab!$B$15)</f>
        <v>0</v>
      </c>
      <c r="M131" s="93"/>
      <c r="N131" s="129">
        <f t="shared" si="4"/>
        <v>0</v>
      </c>
      <c r="O131" s="130">
        <f>IF(E131="",,IF($K131&gt;=25,0,(VLOOKUP($K131,tab!$B$8:$C$13,2))))</f>
        <v>0</v>
      </c>
      <c r="P131" s="131">
        <f>IF(E131="",,IF($K131&gt;=25,0,(VLOOKUP($K131,tab!$B$8:$E$13,4))))</f>
        <v>0</v>
      </c>
      <c r="Q131" s="132">
        <f>IF((E131+tab!$D$4)&lt;N131,0,IF(E131="",,(K131/25*(J131*1.08*50%)*O131)*P131))</f>
        <v>0</v>
      </c>
      <c r="R131" s="93"/>
      <c r="S131" s="129">
        <f t="shared" si="5"/>
        <v>0</v>
      </c>
      <c r="T131" s="130">
        <f>IF(E131="",,IF($K131&gt;=40,0,(VLOOKUP($K131,tab!$B$8:$D$13,3))))</f>
        <v>0</v>
      </c>
      <c r="U131" s="131">
        <f>IF(E131="",,IF($K131&gt;=40,0,(VLOOKUP($K131,tab!$B$8:$F$13,5))))</f>
        <v>0</v>
      </c>
      <c r="V131" s="132">
        <f>IF((E131+tab!$D$4)&lt;S131,0,(IF(E131="",,(K131/40*J131*1.08*T131)*U131)))</f>
        <v>0</v>
      </c>
      <c r="W131" s="94"/>
      <c r="X131" s="127">
        <f t="shared" si="3"/>
        <v>0</v>
      </c>
      <c r="Y131" s="86"/>
      <c r="Z131" s="65"/>
    </row>
    <row r="132" spans="2:26" ht="12.75" x14ac:dyDescent="0.2">
      <c r="B132" s="64"/>
      <c r="C132" s="86"/>
      <c r="D132" s="104"/>
      <c r="E132" s="105"/>
      <c r="F132" s="105"/>
      <c r="G132" s="106"/>
      <c r="H132" s="105"/>
      <c r="I132" s="93"/>
      <c r="J132" s="173">
        <f>IF(H132="",0,VLOOKUP(H132,tab!$D$47:$E$80,2,FALSE))*G132</f>
        <v>0</v>
      </c>
      <c r="K132" s="129">
        <f>IF(E132="",,tab!$D$2-F132)</f>
        <v>0</v>
      </c>
      <c r="L132" s="129">
        <f>IF(E132="",,E132+tab!$B$15)</f>
        <v>0</v>
      </c>
      <c r="M132" s="93"/>
      <c r="N132" s="129">
        <f t="shared" si="4"/>
        <v>0</v>
      </c>
      <c r="O132" s="130">
        <f>IF(E132="",,IF($K132&gt;=25,0,(VLOOKUP($K132,tab!$B$8:$C$13,2))))</f>
        <v>0</v>
      </c>
      <c r="P132" s="131">
        <f>IF(E132="",,IF($K132&gt;=25,0,(VLOOKUP($K132,tab!$B$8:$E$13,4))))</f>
        <v>0</v>
      </c>
      <c r="Q132" s="132">
        <f>IF((E132+tab!$D$4)&lt;N132,0,IF(E132="",,(K132/25*(J132*1.08*50%)*O132)*P132))</f>
        <v>0</v>
      </c>
      <c r="R132" s="93"/>
      <c r="S132" s="129">
        <f t="shared" si="5"/>
        <v>0</v>
      </c>
      <c r="T132" s="130">
        <f>IF(E132="",,IF($K132&gt;=40,0,(VLOOKUP($K132,tab!$B$8:$D$13,3))))</f>
        <v>0</v>
      </c>
      <c r="U132" s="131">
        <f>IF(E132="",,IF($K132&gt;=40,0,(VLOOKUP($K132,tab!$B$8:$F$13,5))))</f>
        <v>0</v>
      </c>
      <c r="V132" s="132">
        <f>IF((E132+tab!$D$4)&lt;S132,0,(IF(E132="",,(K132/40*J132*1.08*T132)*U132)))</f>
        <v>0</v>
      </c>
      <c r="W132" s="94"/>
      <c r="X132" s="127">
        <f t="shared" si="3"/>
        <v>0</v>
      </c>
      <c r="Y132" s="86"/>
      <c r="Z132" s="65"/>
    </row>
    <row r="133" spans="2:26" ht="12.75" x14ac:dyDescent="0.2">
      <c r="B133" s="64"/>
      <c r="C133" s="86"/>
      <c r="D133" s="104"/>
      <c r="E133" s="105"/>
      <c r="F133" s="105"/>
      <c r="G133" s="106"/>
      <c r="H133" s="105"/>
      <c r="I133" s="93"/>
      <c r="J133" s="173">
        <f>IF(H133="",0,VLOOKUP(H133,tab!$D$47:$E$80,2,FALSE))*G133</f>
        <v>0</v>
      </c>
      <c r="K133" s="129">
        <f>IF(E133="",,tab!$D$2-F133)</f>
        <v>0</v>
      </c>
      <c r="L133" s="129">
        <f>IF(E133="",,E133+tab!$B$15)</f>
        <v>0</v>
      </c>
      <c r="M133" s="93"/>
      <c r="N133" s="129">
        <f t="shared" si="4"/>
        <v>0</v>
      </c>
      <c r="O133" s="130">
        <f>IF(E133="",,IF($K133&gt;=25,0,(VLOOKUP($K133,tab!$B$8:$C$13,2))))</f>
        <v>0</v>
      </c>
      <c r="P133" s="131">
        <f>IF(E133="",,IF($K133&gt;=25,0,(VLOOKUP($K133,tab!$B$8:$E$13,4))))</f>
        <v>0</v>
      </c>
      <c r="Q133" s="132">
        <f>IF((E133+tab!$D$4)&lt;N133,0,IF(E133="",,(K133/25*(J133*1.08*50%)*O133)*P133))</f>
        <v>0</v>
      </c>
      <c r="R133" s="93"/>
      <c r="S133" s="129">
        <f t="shared" si="5"/>
        <v>0</v>
      </c>
      <c r="T133" s="130">
        <f>IF(E133="",,IF($K133&gt;=40,0,(VLOOKUP($K133,tab!$B$8:$D$13,3))))</f>
        <v>0</v>
      </c>
      <c r="U133" s="131">
        <f>IF(E133="",,IF($K133&gt;=40,0,(VLOOKUP($K133,tab!$B$8:$F$13,5))))</f>
        <v>0</v>
      </c>
      <c r="V133" s="132">
        <f>IF((E133+tab!$D$4)&lt;S133,0,(IF(E133="",,(K133/40*J133*1.08*T133)*U133)))</f>
        <v>0</v>
      </c>
      <c r="W133" s="94"/>
      <c r="X133" s="127">
        <f t="shared" si="3"/>
        <v>0</v>
      </c>
      <c r="Y133" s="86"/>
      <c r="Z133" s="65"/>
    </row>
    <row r="134" spans="2:26" ht="12.75" x14ac:dyDescent="0.2">
      <c r="B134" s="64"/>
      <c r="C134" s="86"/>
      <c r="D134" s="104"/>
      <c r="E134" s="105"/>
      <c r="F134" s="105"/>
      <c r="G134" s="106"/>
      <c r="H134" s="105"/>
      <c r="I134" s="93"/>
      <c r="J134" s="173">
        <f>IF(H134="",0,VLOOKUP(H134,tab!$D$47:$E$80,2,FALSE))*G134</f>
        <v>0</v>
      </c>
      <c r="K134" s="129">
        <f>IF(E134="",,tab!$D$2-F134)</f>
        <v>0</v>
      </c>
      <c r="L134" s="129">
        <f>IF(E134="",,E134+tab!$B$15)</f>
        <v>0</v>
      </c>
      <c r="M134" s="93"/>
      <c r="N134" s="129">
        <f t="shared" si="4"/>
        <v>0</v>
      </c>
      <c r="O134" s="130">
        <f>IF(E134="",,IF($K134&gt;=25,0,(VLOOKUP($K134,tab!$B$8:$C$13,2))))</f>
        <v>0</v>
      </c>
      <c r="P134" s="131">
        <f>IF(E134="",,IF($K134&gt;=25,0,(VLOOKUP($K134,tab!$B$8:$E$13,4))))</f>
        <v>0</v>
      </c>
      <c r="Q134" s="132">
        <f>IF((E134+tab!$D$4)&lt;N134,0,IF(E134="",,(K134/25*(J134*1.08*50%)*O134)*P134))</f>
        <v>0</v>
      </c>
      <c r="R134" s="93"/>
      <c r="S134" s="129">
        <f t="shared" si="5"/>
        <v>0</v>
      </c>
      <c r="T134" s="130">
        <f>IF(E134="",,IF($K134&gt;=40,0,(VLOOKUP($K134,tab!$B$8:$D$13,3))))</f>
        <v>0</v>
      </c>
      <c r="U134" s="131">
        <f>IF(E134="",,IF($K134&gt;=40,0,(VLOOKUP($K134,tab!$B$8:$F$13,5))))</f>
        <v>0</v>
      </c>
      <c r="V134" s="132">
        <f>IF((E134+tab!$D$4)&lt;S134,0,(IF(E134="",,(K134/40*J134*1.08*T134)*U134)))</f>
        <v>0</v>
      </c>
      <c r="W134" s="94"/>
      <c r="X134" s="127">
        <f t="shared" si="3"/>
        <v>0</v>
      </c>
      <c r="Y134" s="86"/>
      <c r="Z134" s="65"/>
    </row>
    <row r="135" spans="2:26" ht="12.75" x14ac:dyDescent="0.2">
      <c r="B135" s="64"/>
      <c r="C135" s="86"/>
      <c r="D135" s="104"/>
      <c r="E135" s="105"/>
      <c r="F135" s="105"/>
      <c r="G135" s="106"/>
      <c r="H135" s="105"/>
      <c r="I135" s="93"/>
      <c r="J135" s="173">
        <f>IF(H135="",0,VLOOKUP(H135,tab!$D$47:$E$80,2,FALSE))*G135</f>
        <v>0</v>
      </c>
      <c r="K135" s="129">
        <f>IF(E135="",,tab!$D$2-F135)</f>
        <v>0</v>
      </c>
      <c r="L135" s="129">
        <f>IF(E135="",,E135+tab!$B$15)</f>
        <v>0</v>
      </c>
      <c r="M135" s="93"/>
      <c r="N135" s="129">
        <f t="shared" si="4"/>
        <v>0</v>
      </c>
      <c r="O135" s="130">
        <f>IF(E135="",,IF($K135&gt;=25,0,(VLOOKUP($K135,tab!$B$8:$C$13,2))))</f>
        <v>0</v>
      </c>
      <c r="P135" s="131">
        <f>IF(E135="",,IF($K135&gt;=25,0,(VLOOKUP($K135,tab!$B$8:$E$13,4))))</f>
        <v>0</v>
      </c>
      <c r="Q135" s="132">
        <f>IF((E135+tab!$D$4)&lt;N135,0,IF(E135="",,(K135/25*(J135*1.08*50%)*O135)*P135))</f>
        <v>0</v>
      </c>
      <c r="R135" s="93"/>
      <c r="S135" s="129">
        <f t="shared" si="5"/>
        <v>0</v>
      </c>
      <c r="T135" s="130">
        <f>IF(E135="",,IF($K135&gt;=40,0,(VLOOKUP($K135,tab!$B$8:$D$13,3))))</f>
        <v>0</v>
      </c>
      <c r="U135" s="131">
        <f>IF(E135="",,IF($K135&gt;=40,0,(VLOOKUP($K135,tab!$B$8:$F$13,5))))</f>
        <v>0</v>
      </c>
      <c r="V135" s="132">
        <f>IF((E135+tab!$D$4)&lt;S135,0,(IF(E135="",,(K135/40*J135*1.08*T135)*U135)))</f>
        <v>0</v>
      </c>
      <c r="W135" s="94"/>
      <c r="X135" s="127">
        <f t="shared" si="3"/>
        <v>0</v>
      </c>
      <c r="Y135" s="86"/>
      <c r="Z135" s="65"/>
    </row>
    <row r="136" spans="2:26" ht="12.75" x14ac:dyDescent="0.2">
      <c r="B136" s="64"/>
      <c r="C136" s="86"/>
      <c r="D136" s="104"/>
      <c r="E136" s="105"/>
      <c r="F136" s="105"/>
      <c r="G136" s="106"/>
      <c r="H136" s="105"/>
      <c r="I136" s="93"/>
      <c r="J136" s="173">
        <f>IF(H136="",0,VLOOKUP(H136,tab!$D$47:$E$80,2,FALSE))*G136</f>
        <v>0</v>
      </c>
      <c r="K136" s="129">
        <f>IF(E136="",,tab!$D$2-F136)</f>
        <v>0</v>
      </c>
      <c r="L136" s="129">
        <f>IF(E136="",,E136+tab!$B$15)</f>
        <v>0</v>
      </c>
      <c r="M136" s="93"/>
      <c r="N136" s="129">
        <f t="shared" si="4"/>
        <v>0</v>
      </c>
      <c r="O136" s="130">
        <f>IF(E136="",,IF($K136&gt;=25,0,(VLOOKUP($K136,tab!$B$8:$C$13,2))))</f>
        <v>0</v>
      </c>
      <c r="P136" s="131">
        <f>IF(E136="",,IF($K136&gt;=25,0,(VLOOKUP($K136,tab!$B$8:$E$13,4))))</f>
        <v>0</v>
      </c>
      <c r="Q136" s="132">
        <f>IF((E136+tab!$D$4)&lt;N136,0,IF(E136="",,(K136/25*(J136*1.08*50%)*O136)*P136))</f>
        <v>0</v>
      </c>
      <c r="R136" s="93"/>
      <c r="S136" s="129">
        <f t="shared" si="5"/>
        <v>0</v>
      </c>
      <c r="T136" s="130">
        <f>IF(E136="",,IF($K136&gt;=40,0,(VLOOKUP($K136,tab!$B$8:$D$13,3))))</f>
        <v>0</v>
      </c>
      <c r="U136" s="131">
        <f>IF(E136="",,IF($K136&gt;=40,0,(VLOOKUP($K136,tab!$B$8:$F$13,5))))</f>
        <v>0</v>
      </c>
      <c r="V136" s="132">
        <f>IF((E136+tab!$D$4)&lt;S136,0,(IF(E136="",,(K136/40*J136*1.08*T136)*U136)))</f>
        <v>0</v>
      </c>
      <c r="W136" s="94"/>
      <c r="X136" s="127">
        <f t="shared" si="3"/>
        <v>0</v>
      </c>
      <c r="Y136" s="86"/>
      <c r="Z136" s="65"/>
    </row>
    <row r="137" spans="2:26" ht="12.75" x14ac:dyDescent="0.2">
      <c r="B137" s="64"/>
      <c r="C137" s="86"/>
      <c r="D137" s="104"/>
      <c r="E137" s="105"/>
      <c r="F137" s="105"/>
      <c r="G137" s="106"/>
      <c r="H137" s="105"/>
      <c r="I137" s="93"/>
      <c r="J137" s="173">
        <f>IF(H137="",0,VLOOKUP(H137,tab!$D$47:$E$80,2,FALSE))*G137</f>
        <v>0</v>
      </c>
      <c r="K137" s="129">
        <f>IF(E137="",,tab!$D$2-F137)</f>
        <v>0</v>
      </c>
      <c r="L137" s="129">
        <f>IF(E137="",,E137+tab!$B$15)</f>
        <v>0</v>
      </c>
      <c r="M137" s="93"/>
      <c r="N137" s="129">
        <f t="shared" si="4"/>
        <v>0</v>
      </c>
      <c r="O137" s="130">
        <f>IF(E137="",,IF($K137&gt;=25,0,(VLOOKUP($K137,tab!$B$8:$C$13,2))))</f>
        <v>0</v>
      </c>
      <c r="P137" s="131">
        <f>IF(E137="",,IF($K137&gt;=25,0,(VLOOKUP($K137,tab!$B$8:$E$13,4))))</f>
        <v>0</v>
      </c>
      <c r="Q137" s="132">
        <f>IF((E137+tab!$D$4)&lt;N137,0,IF(E137="",,(K137/25*(J137*1.08*50%)*O137)*P137))</f>
        <v>0</v>
      </c>
      <c r="R137" s="93"/>
      <c r="S137" s="129">
        <f t="shared" si="5"/>
        <v>0</v>
      </c>
      <c r="T137" s="130">
        <f>IF(E137="",,IF($K137&gt;=40,0,(VLOOKUP($K137,tab!$B$8:$D$13,3))))</f>
        <v>0</v>
      </c>
      <c r="U137" s="131">
        <f>IF(E137="",,IF($K137&gt;=40,0,(VLOOKUP($K137,tab!$B$8:$F$13,5))))</f>
        <v>0</v>
      </c>
      <c r="V137" s="132">
        <f>IF((E137+tab!$D$4)&lt;S137,0,(IF(E137="",,(K137/40*J137*1.08*T137)*U137)))</f>
        <v>0</v>
      </c>
      <c r="W137" s="94"/>
      <c r="X137" s="127">
        <f t="shared" si="3"/>
        <v>0</v>
      </c>
      <c r="Y137" s="86"/>
      <c r="Z137" s="65"/>
    </row>
    <row r="138" spans="2:26" ht="12.75" x14ac:dyDescent="0.2">
      <c r="B138" s="64"/>
      <c r="C138" s="86"/>
      <c r="D138" s="104"/>
      <c r="E138" s="105"/>
      <c r="F138" s="105"/>
      <c r="G138" s="106"/>
      <c r="H138" s="105"/>
      <c r="I138" s="93"/>
      <c r="J138" s="173">
        <f>IF(H138="",0,VLOOKUP(H138,tab!$D$47:$E$80,2,FALSE))*G138</f>
        <v>0</v>
      </c>
      <c r="K138" s="129">
        <f>IF(E138="",,tab!$D$2-F138)</f>
        <v>0</v>
      </c>
      <c r="L138" s="129">
        <f>IF(E138="",,E138+tab!$B$15)</f>
        <v>0</v>
      </c>
      <c r="M138" s="93"/>
      <c r="N138" s="129">
        <f t="shared" si="4"/>
        <v>0</v>
      </c>
      <c r="O138" s="130">
        <f>IF(E138="",,IF($K138&gt;=25,0,(VLOOKUP($K138,tab!$B$8:$C$13,2))))</f>
        <v>0</v>
      </c>
      <c r="P138" s="131">
        <f>IF(E138="",,IF($K138&gt;=25,0,(VLOOKUP($K138,tab!$B$8:$E$13,4))))</f>
        <v>0</v>
      </c>
      <c r="Q138" s="132">
        <f>IF((E138+tab!$D$4)&lt;N138,0,IF(E138="",,(K138/25*(J138*1.08*50%)*O138)*P138))</f>
        <v>0</v>
      </c>
      <c r="R138" s="93"/>
      <c r="S138" s="129">
        <f t="shared" si="5"/>
        <v>0</v>
      </c>
      <c r="T138" s="130">
        <f>IF(E138="",,IF($K138&gt;=40,0,(VLOOKUP($K138,tab!$B$8:$D$13,3))))</f>
        <v>0</v>
      </c>
      <c r="U138" s="131">
        <f>IF(E138="",,IF($K138&gt;=40,0,(VLOOKUP($K138,tab!$B$8:$F$13,5))))</f>
        <v>0</v>
      </c>
      <c r="V138" s="132">
        <f>IF((E138+tab!$D$4)&lt;S138,0,(IF(E138="",,(K138/40*J138*1.08*T138)*U138)))</f>
        <v>0</v>
      </c>
      <c r="W138" s="94"/>
      <c r="X138" s="127">
        <f t="shared" si="3"/>
        <v>0</v>
      </c>
      <c r="Y138" s="86"/>
      <c r="Z138" s="65"/>
    </row>
    <row r="139" spans="2:26" ht="12.75" x14ac:dyDescent="0.2">
      <c r="B139" s="64"/>
      <c r="C139" s="86"/>
      <c r="D139" s="104"/>
      <c r="E139" s="105"/>
      <c r="F139" s="105"/>
      <c r="G139" s="106"/>
      <c r="H139" s="105"/>
      <c r="I139" s="93"/>
      <c r="J139" s="173">
        <f>IF(H139="",0,VLOOKUP(H139,tab!$D$47:$E$80,2,FALSE))*G139</f>
        <v>0</v>
      </c>
      <c r="K139" s="129">
        <f>IF(E139="",,tab!$D$2-F139)</f>
        <v>0</v>
      </c>
      <c r="L139" s="129">
        <f>IF(E139="",,E139+tab!$B$15)</f>
        <v>0</v>
      </c>
      <c r="M139" s="93"/>
      <c r="N139" s="129">
        <f t="shared" si="4"/>
        <v>0</v>
      </c>
      <c r="O139" s="130">
        <f>IF(E139="",,IF($K139&gt;=25,0,(VLOOKUP($K139,tab!$B$8:$C$13,2))))</f>
        <v>0</v>
      </c>
      <c r="P139" s="131">
        <f>IF(E139="",,IF($K139&gt;=25,0,(VLOOKUP($K139,tab!$B$8:$E$13,4))))</f>
        <v>0</v>
      </c>
      <c r="Q139" s="132">
        <f>IF((E139+tab!$D$4)&lt;N139,0,IF(E139="",,(K139/25*(J139*1.08*50%)*O139)*P139))</f>
        <v>0</v>
      </c>
      <c r="R139" s="93"/>
      <c r="S139" s="129">
        <f t="shared" si="5"/>
        <v>0</v>
      </c>
      <c r="T139" s="130">
        <f>IF(E139="",,IF($K139&gt;=40,0,(VLOOKUP($K139,tab!$B$8:$D$13,3))))</f>
        <v>0</v>
      </c>
      <c r="U139" s="131">
        <f>IF(E139="",,IF($K139&gt;=40,0,(VLOOKUP($K139,tab!$B$8:$F$13,5))))</f>
        <v>0</v>
      </c>
      <c r="V139" s="132">
        <f>IF((E139+tab!$D$4)&lt;S139,0,(IF(E139="",,(K139/40*J139*1.08*T139)*U139)))</f>
        <v>0</v>
      </c>
      <c r="W139" s="94"/>
      <c r="X139" s="127">
        <f t="shared" si="3"/>
        <v>0</v>
      </c>
      <c r="Y139" s="86"/>
      <c r="Z139" s="65"/>
    </row>
    <row r="140" spans="2:26" ht="12.75" x14ac:dyDescent="0.2">
      <c r="B140" s="64"/>
      <c r="C140" s="86"/>
      <c r="D140" s="104"/>
      <c r="E140" s="105"/>
      <c r="F140" s="105"/>
      <c r="G140" s="106"/>
      <c r="H140" s="105"/>
      <c r="I140" s="93"/>
      <c r="J140" s="173">
        <f>IF(H140="",0,VLOOKUP(H140,tab!$D$47:$E$80,2,FALSE))*G140</f>
        <v>0</v>
      </c>
      <c r="K140" s="129">
        <f>IF(E140="",,tab!$D$2-F140)</f>
        <v>0</v>
      </c>
      <c r="L140" s="129">
        <f>IF(E140="",,E140+tab!$B$15)</f>
        <v>0</v>
      </c>
      <c r="M140" s="93"/>
      <c r="N140" s="129">
        <f t="shared" si="4"/>
        <v>0</v>
      </c>
      <c r="O140" s="130">
        <f>IF(E140="",,IF($K140&gt;=25,0,(VLOOKUP($K140,tab!$B$8:$C$13,2))))</f>
        <v>0</v>
      </c>
      <c r="P140" s="131">
        <f>IF(E140="",,IF($K140&gt;=25,0,(VLOOKUP($K140,tab!$B$8:$E$13,4))))</f>
        <v>0</v>
      </c>
      <c r="Q140" s="132">
        <f>IF((E140+tab!$D$4)&lt;N140,0,IF(E140="",,(K140/25*(J140*1.08*50%)*O140)*P140))</f>
        <v>0</v>
      </c>
      <c r="R140" s="93"/>
      <c r="S140" s="129">
        <f t="shared" si="5"/>
        <v>0</v>
      </c>
      <c r="T140" s="130">
        <f>IF(E140="",,IF($K140&gt;=40,0,(VLOOKUP($K140,tab!$B$8:$D$13,3))))</f>
        <v>0</v>
      </c>
      <c r="U140" s="131">
        <f>IF(E140="",,IF($K140&gt;=40,0,(VLOOKUP($K140,tab!$B$8:$F$13,5))))</f>
        <v>0</v>
      </c>
      <c r="V140" s="132">
        <f>IF((E140+tab!$D$4)&lt;S140,0,(IF(E140="",,(K140/40*J140*1.08*T140)*U140)))</f>
        <v>0</v>
      </c>
      <c r="W140" s="94"/>
      <c r="X140" s="127">
        <f t="shared" si="3"/>
        <v>0</v>
      </c>
      <c r="Y140" s="86"/>
      <c r="Z140" s="65"/>
    </row>
    <row r="141" spans="2:26" ht="12.75" x14ac:dyDescent="0.2">
      <c r="B141" s="64"/>
      <c r="C141" s="86"/>
      <c r="D141" s="104"/>
      <c r="E141" s="105"/>
      <c r="F141" s="105"/>
      <c r="G141" s="106"/>
      <c r="H141" s="105"/>
      <c r="I141" s="93"/>
      <c r="J141" s="173">
        <f>IF(H141="",0,VLOOKUP(H141,tab!$D$47:$E$80,2,FALSE))*G141</f>
        <v>0</v>
      </c>
      <c r="K141" s="129">
        <f>IF(E141="",,tab!$D$2-F141)</f>
        <v>0</v>
      </c>
      <c r="L141" s="129">
        <f>IF(E141="",,E141+tab!$B$15)</f>
        <v>0</v>
      </c>
      <c r="M141" s="93"/>
      <c r="N141" s="129">
        <f t="shared" si="4"/>
        <v>0</v>
      </c>
      <c r="O141" s="130">
        <f>IF(E141="",,IF($K141&gt;=25,0,(VLOOKUP($K141,tab!$B$8:$C$13,2))))</f>
        <v>0</v>
      </c>
      <c r="P141" s="131">
        <f>IF(E141="",,IF($K141&gt;=25,0,(VLOOKUP($K141,tab!$B$8:$E$13,4))))</f>
        <v>0</v>
      </c>
      <c r="Q141" s="132">
        <f>IF((E141+tab!$D$4)&lt;N141,0,IF(E141="",,(K141/25*(J141*1.08*50%)*O141)*P141))</f>
        <v>0</v>
      </c>
      <c r="R141" s="93"/>
      <c r="S141" s="129">
        <f t="shared" si="5"/>
        <v>0</v>
      </c>
      <c r="T141" s="130">
        <f>IF(E141="",,IF($K141&gt;=40,0,(VLOOKUP($K141,tab!$B$8:$D$13,3))))</f>
        <v>0</v>
      </c>
      <c r="U141" s="131">
        <f>IF(E141="",,IF($K141&gt;=40,0,(VLOOKUP($K141,tab!$B$8:$F$13,5))))</f>
        <v>0</v>
      </c>
      <c r="V141" s="132">
        <f>IF((E141+tab!$D$4)&lt;S141,0,(IF(E141="",,(K141/40*J141*1.08*T141)*U141)))</f>
        <v>0</v>
      </c>
      <c r="W141" s="94"/>
      <c r="X141" s="127">
        <f t="shared" si="3"/>
        <v>0</v>
      </c>
      <c r="Y141" s="86"/>
      <c r="Z141" s="65"/>
    </row>
    <row r="142" spans="2:26" ht="12.75" x14ac:dyDescent="0.2">
      <c r="B142" s="64"/>
      <c r="C142" s="86"/>
      <c r="D142" s="104"/>
      <c r="E142" s="105"/>
      <c r="F142" s="105"/>
      <c r="G142" s="106"/>
      <c r="H142" s="105"/>
      <c r="I142" s="93"/>
      <c r="J142" s="173">
        <f>IF(H142="",0,VLOOKUP(H142,tab!$D$47:$E$80,2,FALSE))*G142</f>
        <v>0</v>
      </c>
      <c r="K142" s="129">
        <f>IF(E142="",,tab!$D$2-F142)</f>
        <v>0</v>
      </c>
      <c r="L142" s="129">
        <f>IF(E142="",,E142+tab!$B$15)</f>
        <v>0</v>
      </c>
      <c r="M142" s="93"/>
      <c r="N142" s="129">
        <f t="shared" si="4"/>
        <v>0</v>
      </c>
      <c r="O142" s="130">
        <f>IF(E142="",,IF($K142&gt;=25,0,(VLOOKUP($K142,tab!$B$8:$C$13,2))))</f>
        <v>0</v>
      </c>
      <c r="P142" s="131">
        <f>IF(E142="",,IF($K142&gt;=25,0,(VLOOKUP($K142,tab!$B$8:$E$13,4))))</f>
        <v>0</v>
      </c>
      <c r="Q142" s="132">
        <f>IF((E142+tab!$D$4)&lt;N142,0,IF(E142="",,(K142/25*(J142*1.08*50%)*O142)*P142))</f>
        <v>0</v>
      </c>
      <c r="R142" s="93"/>
      <c r="S142" s="129">
        <f t="shared" si="5"/>
        <v>0</v>
      </c>
      <c r="T142" s="130">
        <f>IF(E142="",,IF($K142&gt;=40,0,(VLOOKUP($K142,tab!$B$8:$D$13,3))))</f>
        <v>0</v>
      </c>
      <c r="U142" s="131">
        <f>IF(E142="",,IF($K142&gt;=40,0,(VLOOKUP($K142,tab!$B$8:$F$13,5))))</f>
        <v>0</v>
      </c>
      <c r="V142" s="132">
        <f>IF((E142+tab!$D$4)&lt;S142,0,(IF(E142="",,(K142/40*J142*1.08*T142)*U142)))</f>
        <v>0</v>
      </c>
      <c r="W142" s="94"/>
      <c r="X142" s="127">
        <f t="shared" si="3"/>
        <v>0</v>
      </c>
      <c r="Y142" s="86"/>
      <c r="Z142" s="65"/>
    </row>
    <row r="143" spans="2:26" ht="12.75" x14ac:dyDescent="0.2">
      <c r="B143" s="64"/>
      <c r="C143" s="86"/>
      <c r="D143" s="104"/>
      <c r="E143" s="105"/>
      <c r="F143" s="105"/>
      <c r="G143" s="106"/>
      <c r="H143" s="105"/>
      <c r="I143" s="93"/>
      <c r="J143" s="173">
        <f>IF(H143="",0,VLOOKUP(H143,tab!$D$47:$E$80,2,FALSE))*G143</f>
        <v>0</v>
      </c>
      <c r="K143" s="129">
        <f>IF(E143="",,tab!$D$2-F143)</f>
        <v>0</v>
      </c>
      <c r="L143" s="129">
        <f>IF(E143="",,E143+tab!$B$15)</f>
        <v>0</v>
      </c>
      <c r="M143" s="93"/>
      <c r="N143" s="129">
        <f t="shared" si="4"/>
        <v>0</v>
      </c>
      <c r="O143" s="130">
        <f>IF(E143="",,IF($K143&gt;=25,0,(VLOOKUP($K143,tab!$B$8:$C$13,2))))</f>
        <v>0</v>
      </c>
      <c r="P143" s="131">
        <f>IF(E143="",,IF($K143&gt;=25,0,(VLOOKUP($K143,tab!$B$8:$E$13,4))))</f>
        <v>0</v>
      </c>
      <c r="Q143" s="132">
        <f>IF((E143+tab!$D$4)&lt;N143,0,IF(E143="",,(K143/25*(J143*1.08*50%)*O143)*P143))</f>
        <v>0</v>
      </c>
      <c r="R143" s="93"/>
      <c r="S143" s="129">
        <f t="shared" si="5"/>
        <v>0</v>
      </c>
      <c r="T143" s="130">
        <f>IF(E143="",,IF($K143&gt;=40,0,(VLOOKUP($K143,tab!$B$8:$D$13,3))))</f>
        <v>0</v>
      </c>
      <c r="U143" s="131">
        <f>IF(E143="",,IF($K143&gt;=40,0,(VLOOKUP($K143,tab!$B$8:$F$13,5))))</f>
        <v>0</v>
      </c>
      <c r="V143" s="132">
        <f>IF((E143+tab!$D$4)&lt;S143,0,(IF(E143="",,(K143/40*J143*1.08*T143)*U143)))</f>
        <v>0</v>
      </c>
      <c r="W143" s="94"/>
      <c r="X143" s="127">
        <f t="shared" si="3"/>
        <v>0</v>
      </c>
      <c r="Y143" s="86"/>
      <c r="Z143" s="65"/>
    </row>
    <row r="144" spans="2:26" ht="12.75" x14ac:dyDescent="0.2">
      <c r="B144" s="64"/>
      <c r="C144" s="86"/>
      <c r="D144" s="104"/>
      <c r="E144" s="105"/>
      <c r="F144" s="105"/>
      <c r="G144" s="106"/>
      <c r="H144" s="105"/>
      <c r="I144" s="93"/>
      <c r="J144" s="173">
        <f>IF(H144="",0,VLOOKUP(H144,tab!$D$47:$E$80,2,FALSE))*G144</f>
        <v>0</v>
      </c>
      <c r="K144" s="129">
        <f>IF(E144="",,tab!$D$2-F144)</f>
        <v>0</v>
      </c>
      <c r="L144" s="129">
        <f>IF(E144="",,E144+tab!$B$15)</f>
        <v>0</v>
      </c>
      <c r="M144" s="93"/>
      <c r="N144" s="129">
        <f t="shared" si="4"/>
        <v>0</v>
      </c>
      <c r="O144" s="130">
        <f>IF(E144="",,IF($K144&gt;=25,0,(VLOOKUP($K144,tab!$B$8:$C$13,2))))</f>
        <v>0</v>
      </c>
      <c r="P144" s="131">
        <f>IF(E144="",,IF($K144&gt;=25,0,(VLOOKUP($K144,tab!$B$8:$E$13,4))))</f>
        <v>0</v>
      </c>
      <c r="Q144" s="132">
        <f>IF((E144+tab!$D$4)&lt;N144,0,IF(E144="",,(K144/25*(J144*1.08*50%)*O144)*P144))</f>
        <v>0</v>
      </c>
      <c r="R144" s="93"/>
      <c r="S144" s="129">
        <f t="shared" si="5"/>
        <v>0</v>
      </c>
      <c r="T144" s="130">
        <f>IF(E144="",,IF($K144&gt;=40,0,(VLOOKUP($K144,tab!$B$8:$D$13,3))))</f>
        <v>0</v>
      </c>
      <c r="U144" s="131">
        <f>IF(E144="",,IF($K144&gt;=40,0,(VLOOKUP($K144,tab!$B$8:$F$13,5))))</f>
        <v>0</v>
      </c>
      <c r="V144" s="132">
        <f>IF((E144+tab!$D$4)&lt;S144,0,(IF(E144="",,(K144/40*J144*1.08*T144)*U144)))</f>
        <v>0</v>
      </c>
      <c r="W144" s="94"/>
      <c r="X144" s="127">
        <f t="shared" si="3"/>
        <v>0</v>
      </c>
      <c r="Y144" s="86"/>
      <c r="Z144" s="65"/>
    </row>
    <row r="145" spans="2:26" ht="12.75" x14ac:dyDescent="0.2">
      <c r="B145" s="64"/>
      <c r="C145" s="86"/>
      <c r="D145" s="104"/>
      <c r="E145" s="105"/>
      <c r="F145" s="105"/>
      <c r="G145" s="106"/>
      <c r="H145" s="105"/>
      <c r="I145" s="93"/>
      <c r="J145" s="173">
        <f>IF(H145="",0,VLOOKUP(H145,tab!$D$47:$E$80,2,FALSE))*G145</f>
        <v>0</v>
      </c>
      <c r="K145" s="129">
        <f>IF(E145="",,tab!$D$2-F145)</f>
        <v>0</v>
      </c>
      <c r="L145" s="129">
        <f>IF(E145="",,E145+tab!$B$15)</f>
        <v>0</v>
      </c>
      <c r="M145" s="93"/>
      <c r="N145" s="129">
        <f t="shared" si="4"/>
        <v>0</v>
      </c>
      <c r="O145" s="130">
        <f>IF(E145="",,IF($K145&gt;=25,0,(VLOOKUP($K145,tab!$B$8:$C$13,2))))</f>
        <v>0</v>
      </c>
      <c r="P145" s="131">
        <f>IF(E145="",,IF($K145&gt;=25,0,(VLOOKUP($K145,tab!$B$8:$E$13,4))))</f>
        <v>0</v>
      </c>
      <c r="Q145" s="132">
        <f>IF((E145+tab!$D$4)&lt;N145,0,IF(E145="",,(K145/25*(J145*1.08*50%)*O145)*P145))</f>
        <v>0</v>
      </c>
      <c r="R145" s="93"/>
      <c r="S145" s="129">
        <f t="shared" si="5"/>
        <v>0</v>
      </c>
      <c r="T145" s="130">
        <f>IF(E145="",,IF($K145&gt;=40,0,(VLOOKUP($K145,tab!$B$8:$D$13,3))))</f>
        <v>0</v>
      </c>
      <c r="U145" s="131">
        <f>IF(E145="",,IF($K145&gt;=40,0,(VLOOKUP($K145,tab!$B$8:$F$13,5))))</f>
        <v>0</v>
      </c>
      <c r="V145" s="132">
        <f>IF((E145+tab!$D$4)&lt;S145,0,(IF(E145="",,(K145/40*J145*1.08*T145)*U145)))</f>
        <v>0</v>
      </c>
      <c r="W145" s="94"/>
      <c r="X145" s="127">
        <f t="shared" si="3"/>
        <v>0</v>
      </c>
      <c r="Y145" s="86"/>
      <c r="Z145" s="65"/>
    </row>
    <row r="146" spans="2:26" ht="12.75" x14ac:dyDescent="0.2">
      <c r="B146" s="64"/>
      <c r="C146" s="86"/>
      <c r="D146" s="104"/>
      <c r="E146" s="105"/>
      <c r="F146" s="105"/>
      <c r="G146" s="106"/>
      <c r="H146" s="105"/>
      <c r="I146" s="93"/>
      <c r="J146" s="173">
        <f>IF(H146="",0,VLOOKUP(H146,tab!$D$47:$E$80,2,FALSE))*G146</f>
        <v>0</v>
      </c>
      <c r="K146" s="129">
        <f>IF(E146="",,tab!$D$2-F146)</f>
        <v>0</v>
      </c>
      <c r="L146" s="129">
        <f>IF(E146="",,E146+tab!$B$15)</f>
        <v>0</v>
      </c>
      <c r="M146" s="93"/>
      <c r="N146" s="129">
        <f t="shared" si="4"/>
        <v>0</v>
      </c>
      <c r="O146" s="130">
        <f>IF(E146="",,IF($K146&gt;=25,0,(VLOOKUP($K146,tab!$B$8:$C$13,2))))</f>
        <v>0</v>
      </c>
      <c r="P146" s="131">
        <f>IF(E146="",,IF($K146&gt;=25,0,(VLOOKUP($K146,tab!$B$8:$E$13,4))))</f>
        <v>0</v>
      </c>
      <c r="Q146" s="132">
        <f>IF((E146+tab!$D$4)&lt;N146,0,IF(E146="",,(K146/25*(J146*1.08*50%)*O146)*P146))</f>
        <v>0</v>
      </c>
      <c r="R146" s="93"/>
      <c r="S146" s="129">
        <f t="shared" si="5"/>
        <v>0</v>
      </c>
      <c r="T146" s="130">
        <f>IF(E146="",,IF($K146&gt;=40,0,(VLOOKUP($K146,tab!$B$8:$D$13,3))))</f>
        <v>0</v>
      </c>
      <c r="U146" s="131">
        <f>IF(E146="",,IF($K146&gt;=40,0,(VLOOKUP($K146,tab!$B$8:$F$13,5))))</f>
        <v>0</v>
      </c>
      <c r="V146" s="132">
        <f>IF((E146+tab!$D$4)&lt;S146,0,(IF(E146="",,(K146/40*J146*1.08*T146)*U146)))</f>
        <v>0</v>
      </c>
      <c r="W146" s="94"/>
      <c r="X146" s="127">
        <f t="shared" si="3"/>
        <v>0</v>
      </c>
      <c r="Y146" s="86"/>
      <c r="Z146" s="65"/>
    </row>
    <row r="147" spans="2:26" ht="12.75" x14ac:dyDescent="0.2">
      <c r="B147" s="64"/>
      <c r="C147" s="86"/>
      <c r="D147" s="104"/>
      <c r="E147" s="105"/>
      <c r="F147" s="105"/>
      <c r="G147" s="106"/>
      <c r="H147" s="105"/>
      <c r="I147" s="93"/>
      <c r="J147" s="173">
        <f>IF(H147="",0,VLOOKUP(H147,tab!$D$47:$E$80,2,FALSE))*G147</f>
        <v>0</v>
      </c>
      <c r="K147" s="129">
        <f>IF(E147="",,tab!$D$2-F147)</f>
        <v>0</v>
      </c>
      <c r="L147" s="129">
        <f>IF(E147="",,E147+tab!$B$15)</f>
        <v>0</v>
      </c>
      <c r="M147" s="93"/>
      <c r="N147" s="129">
        <f t="shared" si="4"/>
        <v>0</v>
      </c>
      <c r="O147" s="130">
        <f>IF(E147="",,IF($K147&gt;=25,0,(VLOOKUP($K147,tab!$B$8:$C$13,2))))</f>
        <v>0</v>
      </c>
      <c r="P147" s="131">
        <f>IF(E147="",,IF($K147&gt;=25,0,(VLOOKUP($K147,tab!$B$8:$E$13,4))))</f>
        <v>0</v>
      </c>
      <c r="Q147" s="132">
        <f>IF((E147+tab!$D$4)&lt;N147,0,IF(E147="",,(K147/25*(J147*1.08*50%)*O147)*P147))</f>
        <v>0</v>
      </c>
      <c r="R147" s="93"/>
      <c r="S147" s="129">
        <f t="shared" si="5"/>
        <v>0</v>
      </c>
      <c r="T147" s="130">
        <f>IF(E147="",,IF($K147&gt;=40,0,(VLOOKUP($K147,tab!$B$8:$D$13,3))))</f>
        <v>0</v>
      </c>
      <c r="U147" s="131">
        <f>IF(E147="",,IF($K147&gt;=40,0,(VLOOKUP($K147,tab!$B$8:$F$13,5))))</f>
        <v>0</v>
      </c>
      <c r="V147" s="132">
        <f>IF((E147+tab!$D$4)&lt;S147,0,(IF(E147="",,(K147/40*J147*1.08*T147)*U147)))</f>
        <v>0</v>
      </c>
      <c r="W147" s="94"/>
      <c r="X147" s="127">
        <f t="shared" ref="X147:X210" si="6">IF(E147="",,Q147+V147)</f>
        <v>0</v>
      </c>
      <c r="Y147" s="86"/>
      <c r="Z147" s="65"/>
    </row>
    <row r="148" spans="2:26" ht="12.75" x14ac:dyDescent="0.2">
      <c r="B148" s="64"/>
      <c r="C148" s="86"/>
      <c r="D148" s="104"/>
      <c r="E148" s="105"/>
      <c r="F148" s="105"/>
      <c r="G148" s="106"/>
      <c r="H148" s="105"/>
      <c r="I148" s="93"/>
      <c r="J148" s="173">
        <f>IF(H148="",0,VLOOKUP(H148,tab!$D$47:$E$80,2,FALSE))*G148</f>
        <v>0</v>
      </c>
      <c r="K148" s="129">
        <f>IF(E148="",,tab!$D$2-F148)</f>
        <v>0</v>
      </c>
      <c r="L148" s="129">
        <f>IF(E148="",,E148+tab!$B$15)</f>
        <v>0</v>
      </c>
      <c r="M148" s="93"/>
      <c r="N148" s="129">
        <f t="shared" si="4"/>
        <v>0</v>
      </c>
      <c r="O148" s="130">
        <f>IF(E148="",,IF($K148&gt;=25,0,(VLOOKUP($K148,tab!$B$8:$C$13,2))))</f>
        <v>0</v>
      </c>
      <c r="P148" s="131">
        <f>IF(E148="",,IF($K148&gt;=25,0,(VLOOKUP($K148,tab!$B$8:$E$13,4))))</f>
        <v>0</v>
      </c>
      <c r="Q148" s="132">
        <f>IF((E148+tab!$D$4)&lt;N148,0,IF(E148="",,(K148/25*(J148*1.08*50%)*O148)*P148))</f>
        <v>0</v>
      </c>
      <c r="R148" s="93"/>
      <c r="S148" s="129">
        <f t="shared" si="5"/>
        <v>0</v>
      </c>
      <c r="T148" s="130">
        <f>IF(E148="",,IF($K148&gt;=40,0,(VLOOKUP($K148,tab!$B$8:$D$13,3))))</f>
        <v>0</v>
      </c>
      <c r="U148" s="131">
        <f>IF(E148="",,IF($K148&gt;=40,0,(VLOOKUP($K148,tab!$B$8:$F$13,5))))</f>
        <v>0</v>
      </c>
      <c r="V148" s="132">
        <f>IF((E148+tab!$D$4)&lt;S148,0,(IF(E148="",,(K148/40*J148*1.08*T148)*U148)))</f>
        <v>0</v>
      </c>
      <c r="W148" s="94"/>
      <c r="X148" s="127">
        <f t="shared" si="6"/>
        <v>0</v>
      </c>
      <c r="Y148" s="86"/>
      <c r="Z148" s="65"/>
    </row>
    <row r="149" spans="2:26" ht="12.75" x14ac:dyDescent="0.2">
      <c r="B149" s="64"/>
      <c r="C149" s="86"/>
      <c r="D149" s="104"/>
      <c r="E149" s="105"/>
      <c r="F149" s="105"/>
      <c r="G149" s="106"/>
      <c r="H149" s="105"/>
      <c r="I149" s="93"/>
      <c r="J149" s="173">
        <f>IF(H149="",0,VLOOKUP(H149,tab!$D$47:$E$80,2,FALSE))*G149</f>
        <v>0</v>
      </c>
      <c r="K149" s="129">
        <f>IF(E149="",,tab!$D$2-F149)</f>
        <v>0</v>
      </c>
      <c r="L149" s="129">
        <f>IF(E149="",,E149+tab!$B$15)</f>
        <v>0</v>
      </c>
      <c r="M149" s="93"/>
      <c r="N149" s="129">
        <f t="shared" ref="N149:N212" si="7">IF(E149="",,F149+25)</f>
        <v>0</v>
      </c>
      <c r="O149" s="130">
        <f>IF(E149="",,IF($K149&gt;=25,0,(VLOOKUP($K149,tab!$B$8:$C$13,2))))</f>
        <v>0</v>
      </c>
      <c r="P149" s="131">
        <f>IF(E149="",,IF($K149&gt;=25,0,(VLOOKUP($K149,tab!$B$8:$E$13,4))))</f>
        <v>0</v>
      </c>
      <c r="Q149" s="132">
        <f>IF((E149+tab!$D$4)&lt;N149,0,IF(E149="",,(K149/25*(J149*1.08*50%)*O149)*P149))</f>
        <v>0</v>
      </c>
      <c r="R149" s="93"/>
      <c r="S149" s="129">
        <f t="shared" ref="S149:S212" si="8">IF(E149="",,F149+40)</f>
        <v>0</v>
      </c>
      <c r="T149" s="130">
        <f>IF(E149="",,IF($K149&gt;=40,0,(VLOOKUP($K149,tab!$B$8:$D$13,3))))</f>
        <v>0</v>
      </c>
      <c r="U149" s="131">
        <f>IF(E149="",,IF($K149&gt;=40,0,(VLOOKUP($K149,tab!$B$8:$F$13,5))))</f>
        <v>0</v>
      </c>
      <c r="V149" s="132">
        <f>IF((E149+tab!$D$4)&lt;S149,0,(IF(E149="",,(K149/40*J149*1.08*T149)*U149)))</f>
        <v>0</v>
      </c>
      <c r="W149" s="94"/>
      <c r="X149" s="127">
        <f t="shared" si="6"/>
        <v>0</v>
      </c>
      <c r="Y149" s="86"/>
      <c r="Z149" s="65"/>
    </row>
    <row r="150" spans="2:26" ht="12.75" x14ac:dyDescent="0.2">
      <c r="B150" s="64"/>
      <c r="C150" s="86"/>
      <c r="D150" s="104"/>
      <c r="E150" s="105"/>
      <c r="F150" s="105"/>
      <c r="G150" s="106"/>
      <c r="H150" s="105"/>
      <c r="I150" s="93"/>
      <c r="J150" s="173">
        <f>IF(H150="",0,VLOOKUP(H150,tab!$D$47:$E$80,2,FALSE))*G150</f>
        <v>0</v>
      </c>
      <c r="K150" s="129">
        <f>IF(E150="",,tab!$D$2-F150)</f>
        <v>0</v>
      </c>
      <c r="L150" s="129">
        <f>IF(E150="",,E150+tab!$B$15)</f>
        <v>0</v>
      </c>
      <c r="M150" s="93"/>
      <c r="N150" s="129">
        <f t="shared" si="7"/>
        <v>0</v>
      </c>
      <c r="O150" s="130">
        <f>IF(E150="",,IF($K150&gt;=25,0,(VLOOKUP($K150,tab!$B$8:$C$13,2))))</f>
        <v>0</v>
      </c>
      <c r="P150" s="131">
        <f>IF(E150="",,IF($K150&gt;=25,0,(VLOOKUP($K150,tab!$B$8:$E$13,4))))</f>
        <v>0</v>
      </c>
      <c r="Q150" s="132">
        <f>IF((E150+tab!$D$4)&lt;N150,0,IF(E150="",,(K150/25*(J150*1.08*50%)*O150)*P150))</f>
        <v>0</v>
      </c>
      <c r="R150" s="93"/>
      <c r="S150" s="129">
        <f t="shared" si="8"/>
        <v>0</v>
      </c>
      <c r="T150" s="130">
        <f>IF(E150="",,IF($K150&gt;=40,0,(VLOOKUP($K150,tab!$B$8:$D$13,3))))</f>
        <v>0</v>
      </c>
      <c r="U150" s="131">
        <f>IF(E150="",,IF($K150&gt;=40,0,(VLOOKUP($K150,tab!$B$8:$F$13,5))))</f>
        <v>0</v>
      </c>
      <c r="V150" s="132">
        <f>IF((E150+tab!$D$4)&lt;S150,0,(IF(E150="",,(K150/40*J150*1.08*T150)*U150)))</f>
        <v>0</v>
      </c>
      <c r="W150" s="94"/>
      <c r="X150" s="127">
        <f t="shared" si="6"/>
        <v>0</v>
      </c>
      <c r="Y150" s="86"/>
      <c r="Z150" s="65"/>
    </row>
    <row r="151" spans="2:26" ht="12.75" x14ac:dyDescent="0.2">
      <c r="B151" s="64"/>
      <c r="C151" s="86"/>
      <c r="D151" s="104"/>
      <c r="E151" s="105"/>
      <c r="F151" s="105"/>
      <c r="G151" s="106"/>
      <c r="H151" s="105"/>
      <c r="I151" s="93"/>
      <c r="J151" s="173">
        <f>IF(H151="",0,VLOOKUP(H151,tab!$D$47:$E$80,2,FALSE))*G151</f>
        <v>0</v>
      </c>
      <c r="K151" s="129">
        <f>IF(E151="",,tab!$D$2-F151)</f>
        <v>0</v>
      </c>
      <c r="L151" s="129">
        <f>IF(E151="",,E151+tab!$B$15)</f>
        <v>0</v>
      </c>
      <c r="M151" s="93"/>
      <c r="N151" s="129">
        <f t="shared" si="7"/>
        <v>0</v>
      </c>
      <c r="O151" s="130">
        <f>IF(E151="",,IF($K151&gt;=25,0,(VLOOKUP($K151,tab!$B$8:$C$13,2))))</f>
        <v>0</v>
      </c>
      <c r="P151" s="131">
        <f>IF(E151="",,IF($K151&gt;=25,0,(VLOOKUP($K151,tab!$B$8:$E$13,4))))</f>
        <v>0</v>
      </c>
      <c r="Q151" s="132">
        <f>IF((E151+tab!$D$4)&lt;N151,0,IF(E151="",,(K151/25*(J151*1.08*50%)*O151)*P151))</f>
        <v>0</v>
      </c>
      <c r="R151" s="93"/>
      <c r="S151" s="129">
        <f t="shared" si="8"/>
        <v>0</v>
      </c>
      <c r="T151" s="130">
        <f>IF(E151="",,IF($K151&gt;=40,0,(VLOOKUP($K151,tab!$B$8:$D$13,3))))</f>
        <v>0</v>
      </c>
      <c r="U151" s="131">
        <f>IF(E151="",,IF($K151&gt;=40,0,(VLOOKUP($K151,tab!$B$8:$F$13,5))))</f>
        <v>0</v>
      </c>
      <c r="V151" s="132">
        <f>IF((E151+tab!$D$4)&lt;S151,0,(IF(E151="",,(K151/40*J151*1.08*T151)*U151)))</f>
        <v>0</v>
      </c>
      <c r="W151" s="94"/>
      <c r="X151" s="127">
        <f t="shared" si="6"/>
        <v>0</v>
      </c>
      <c r="Y151" s="86"/>
      <c r="Z151" s="65"/>
    </row>
    <row r="152" spans="2:26" ht="12.75" x14ac:dyDescent="0.2">
      <c r="B152" s="64"/>
      <c r="C152" s="86"/>
      <c r="D152" s="104"/>
      <c r="E152" s="105"/>
      <c r="F152" s="105"/>
      <c r="G152" s="106"/>
      <c r="H152" s="105"/>
      <c r="I152" s="93"/>
      <c r="J152" s="173">
        <f>IF(H152="",0,VLOOKUP(H152,tab!$D$47:$E$80,2,FALSE))*G152</f>
        <v>0</v>
      </c>
      <c r="K152" s="129">
        <f>IF(E152="",,tab!$D$2-F152)</f>
        <v>0</v>
      </c>
      <c r="L152" s="129">
        <f>IF(E152="",,E152+tab!$B$15)</f>
        <v>0</v>
      </c>
      <c r="M152" s="93"/>
      <c r="N152" s="129">
        <f t="shared" si="7"/>
        <v>0</v>
      </c>
      <c r="O152" s="130">
        <f>IF(E152="",,IF($K152&gt;=25,0,(VLOOKUP($K152,tab!$B$8:$C$13,2))))</f>
        <v>0</v>
      </c>
      <c r="P152" s="131">
        <f>IF(E152="",,IF($K152&gt;=25,0,(VLOOKUP($K152,tab!$B$8:$E$13,4))))</f>
        <v>0</v>
      </c>
      <c r="Q152" s="132">
        <f>IF((E152+tab!$D$4)&lt;N152,0,IF(E152="",,(K152/25*(J152*1.08*50%)*O152)*P152))</f>
        <v>0</v>
      </c>
      <c r="R152" s="93"/>
      <c r="S152" s="129">
        <f t="shared" si="8"/>
        <v>0</v>
      </c>
      <c r="T152" s="130">
        <f>IF(E152="",,IF($K152&gt;=40,0,(VLOOKUP($K152,tab!$B$8:$D$13,3))))</f>
        <v>0</v>
      </c>
      <c r="U152" s="131">
        <f>IF(E152="",,IF($K152&gt;=40,0,(VLOOKUP($K152,tab!$B$8:$F$13,5))))</f>
        <v>0</v>
      </c>
      <c r="V152" s="132">
        <f>IF((E152+tab!$D$4)&lt;S152,0,(IF(E152="",,(K152/40*J152*1.08*T152)*U152)))</f>
        <v>0</v>
      </c>
      <c r="W152" s="94"/>
      <c r="X152" s="127">
        <f t="shared" si="6"/>
        <v>0</v>
      </c>
      <c r="Y152" s="86"/>
      <c r="Z152" s="65"/>
    </row>
    <row r="153" spans="2:26" ht="12.75" x14ac:dyDescent="0.2">
      <c r="B153" s="64"/>
      <c r="C153" s="86"/>
      <c r="D153" s="104"/>
      <c r="E153" s="105"/>
      <c r="F153" s="105"/>
      <c r="G153" s="106"/>
      <c r="H153" s="105"/>
      <c r="I153" s="93"/>
      <c r="J153" s="173">
        <f>IF(H153="",0,VLOOKUP(H153,tab!$D$47:$E$80,2,FALSE))*G153</f>
        <v>0</v>
      </c>
      <c r="K153" s="129">
        <f>IF(E153="",,tab!$D$2-F153)</f>
        <v>0</v>
      </c>
      <c r="L153" s="129">
        <f>IF(E153="",,E153+tab!$B$15)</f>
        <v>0</v>
      </c>
      <c r="M153" s="93"/>
      <c r="N153" s="129">
        <f t="shared" si="7"/>
        <v>0</v>
      </c>
      <c r="O153" s="130">
        <f>IF(E153="",,IF($K153&gt;=25,0,(VLOOKUP($K153,tab!$B$8:$C$13,2))))</f>
        <v>0</v>
      </c>
      <c r="P153" s="131">
        <f>IF(E153="",,IF($K153&gt;=25,0,(VLOOKUP($K153,tab!$B$8:$E$13,4))))</f>
        <v>0</v>
      </c>
      <c r="Q153" s="132">
        <f>IF((E153+tab!$D$4)&lt;N153,0,IF(E153="",,(K153/25*(J153*1.08*50%)*O153)*P153))</f>
        <v>0</v>
      </c>
      <c r="R153" s="93"/>
      <c r="S153" s="129">
        <f t="shared" si="8"/>
        <v>0</v>
      </c>
      <c r="T153" s="130">
        <f>IF(E153="",,IF($K153&gt;=40,0,(VLOOKUP($K153,tab!$B$8:$D$13,3))))</f>
        <v>0</v>
      </c>
      <c r="U153" s="131">
        <f>IF(E153="",,IF($K153&gt;=40,0,(VLOOKUP($K153,tab!$B$8:$F$13,5))))</f>
        <v>0</v>
      </c>
      <c r="V153" s="132">
        <f>IF((E153+tab!$D$4)&lt;S153,0,(IF(E153="",,(K153/40*J153*1.08*T153)*U153)))</f>
        <v>0</v>
      </c>
      <c r="W153" s="94"/>
      <c r="X153" s="127">
        <f t="shared" si="6"/>
        <v>0</v>
      </c>
      <c r="Y153" s="86"/>
      <c r="Z153" s="65"/>
    </row>
    <row r="154" spans="2:26" ht="12.75" x14ac:dyDescent="0.2">
      <c r="B154" s="64"/>
      <c r="C154" s="86"/>
      <c r="D154" s="104"/>
      <c r="E154" s="105"/>
      <c r="F154" s="105"/>
      <c r="G154" s="106"/>
      <c r="H154" s="105"/>
      <c r="I154" s="93"/>
      <c r="J154" s="173">
        <f>IF(H154="",0,VLOOKUP(H154,tab!$D$47:$E$80,2,FALSE))*G154</f>
        <v>0</v>
      </c>
      <c r="K154" s="129">
        <f>IF(E154="",,tab!$D$2-F154)</f>
        <v>0</v>
      </c>
      <c r="L154" s="129">
        <f>IF(E154="",,E154+tab!$B$15)</f>
        <v>0</v>
      </c>
      <c r="M154" s="93"/>
      <c r="N154" s="129">
        <f t="shared" si="7"/>
        <v>0</v>
      </c>
      <c r="O154" s="130">
        <f>IF(E154="",,IF($K154&gt;=25,0,(VLOOKUP($K154,tab!$B$8:$C$13,2))))</f>
        <v>0</v>
      </c>
      <c r="P154" s="131">
        <f>IF(E154="",,IF($K154&gt;=25,0,(VLOOKUP($K154,tab!$B$8:$E$13,4))))</f>
        <v>0</v>
      </c>
      <c r="Q154" s="132">
        <f>IF((E154+tab!$D$4)&lt;N154,0,IF(E154="",,(K154/25*(J154*1.08*50%)*O154)*P154))</f>
        <v>0</v>
      </c>
      <c r="R154" s="93"/>
      <c r="S154" s="129">
        <f t="shared" si="8"/>
        <v>0</v>
      </c>
      <c r="T154" s="130">
        <f>IF(E154="",,IF($K154&gt;=40,0,(VLOOKUP($K154,tab!$B$8:$D$13,3))))</f>
        <v>0</v>
      </c>
      <c r="U154" s="131">
        <f>IF(E154="",,IF($K154&gt;=40,0,(VLOOKUP($K154,tab!$B$8:$F$13,5))))</f>
        <v>0</v>
      </c>
      <c r="V154" s="132">
        <f>IF((E154+tab!$D$4)&lt;S154,0,(IF(E154="",,(K154/40*J154*1.08*T154)*U154)))</f>
        <v>0</v>
      </c>
      <c r="W154" s="94"/>
      <c r="X154" s="127">
        <f t="shared" si="6"/>
        <v>0</v>
      </c>
      <c r="Y154" s="86"/>
      <c r="Z154" s="65"/>
    </row>
    <row r="155" spans="2:26" ht="12.75" x14ac:dyDescent="0.2">
      <c r="B155" s="64"/>
      <c r="C155" s="86"/>
      <c r="D155" s="104"/>
      <c r="E155" s="105"/>
      <c r="F155" s="105"/>
      <c r="G155" s="106"/>
      <c r="H155" s="105"/>
      <c r="I155" s="93"/>
      <c r="J155" s="173">
        <f>IF(H155="",0,VLOOKUP(H155,tab!$D$47:$E$80,2,FALSE))*G155</f>
        <v>0</v>
      </c>
      <c r="K155" s="129">
        <f>IF(E155="",,tab!$D$2-F155)</f>
        <v>0</v>
      </c>
      <c r="L155" s="129">
        <f>IF(E155="",,E155+tab!$B$15)</f>
        <v>0</v>
      </c>
      <c r="M155" s="93"/>
      <c r="N155" s="129">
        <f t="shared" si="7"/>
        <v>0</v>
      </c>
      <c r="O155" s="130">
        <f>IF(E155="",,IF($K155&gt;=25,0,(VLOOKUP($K155,tab!$B$8:$C$13,2))))</f>
        <v>0</v>
      </c>
      <c r="P155" s="131">
        <f>IF(E155="",,IF($K155&gt;=25,0,(VLOOKUP($K155,tab!$B$8:$E$13,4))))</f>
        <v>0</v>
      </c>
      <c r="Q155" s="132">
        <f>IF((E155+tab!$D$4)&lt;N155,0,IF(E155="",,(K155/25*(J155*1.08*50%)*O155)*P155))</f>
        <v>0</v>
      </c>
      <c r="R155" s="93"/>
      <c r="S155" s="129">
        <f t="shared" si="8"/>
        <v>0</v>
      </c>
      <c r="T155" s="130">
        <f>IF(E155="",,IF($K155&gt;=40,0,(VLOOKUP($K155,tab!$B$8:$D$13,3))))</f>
        <v>0</v>
      </c>
      <c r="U155" s="131">
        <f>IF(E155="",,IF($K155&gt;=40,0,(VLOOKUP($K155,tab!$B$8:$F$13,5))))</f>
        <v>0</v>
      </c>
      <c r="V155" s="132">
        <f>IF((E155+tab!$D$4)&lt;S155,0,(IF(E155="",,(K155/40*J155*1.08*T155)*U155)))</f>
        <v>0</v>
      </c>
      <c r="W155" s="94"/>
      <c r="X155" s="127">
        <f t="shared" si="6"/>
        <v>0</v>
      </c>
      <c r="Y155" s="86"/>
      <c r="Z155" s="65"/>
    </row>
    <row r="156" spans="2:26" ht="12.75" x14ac:dyDescent="0.2">
      <c r="B156" s="64"/>
      <c r="C156" s="86"/>
      <c r="D156" s="104"/>
      <c r="E156" s="105"/>
      <c r="F156" s="105"/>
      <c r="G156" s="106"/>
      <c r="H156" s="105"/>
      <c r="I156" s="93"/>
      <c r="J156" s="173">
        <f>IF(H156="",0,VLOOKUP(H156,tab!$D$47:$E$80,2,FALSE))*G156</f>
        <v>0</v>
      </c>
      <c r="K156" s="129">
        <f>IF(E156="",,tab!$D$2-F156)</f>
        <v>0</v>
      </c>
      <c r="L156" s="129">
        <f>IF(E156="",,E156+tab!$B$15)</f>
        <v>0</v>
      </c>
      <c r="M156" s="93"/>
      <c r="N156" s="129">
        <f t="shared" si="7"/>
        <v>0</v>
      </c>
      <c r="O156" s="130">
        <f>IF(E156="",,IF($K156&gt;=25,0,(VLOOKUP($K156,tab!$B$8:$C$13,2))))</f>
        <v>0</v>
      </c>
      <c r="P156" s="131">
        <f>IF(E156="",,IF($K156&gt;=25,0,(VLOOKUP($K156,tab!$B$8:$E$13,4))))</f>
        <v>0</v>
      </c>
      <c r="Q156" s="132">
        <f>IF((E156+tab!$D$4)&lt;N156,0,IF(E156="",,(K156/25*(J156*1.08*50%)*O156)*P156))</f>
        <v>0</v>
      </c>
      <c r="R156" s="93"/>
      <c r="S156" s="129">
        <f t="shared" si="8"/>
        <v>0</v>
      </c>
      <c r="T156" s="130">
        <f>IF(E156="",,IF($K156&gt;=40,0,(VLOOKUP($K156,tab!$B$8:$D$13,3))))</f>
        <v>0</v>
      </c>
      <c r="U156" s="131">
        <f>IF(E156="",,IF($K156&gt;=40,0,(VLOOKUP($K156,tab!$B$8:$F$13,5))))</f>
        <v>0</v>
      </c>
      <c r="V156" s="132">
        <f>IF((E156+tab!$D$4)&lt;S156,0,(IF(E156="",,(K156/40*J156*1.08*T156)*U156)))</f>
        <v>0</v>
      </c>
      <c r="W156" s="94"/>
      <c r="X156" s="127">
        <f t="shared" si="6"/>
        <v>0</v>
      </c>
      <c r="Y156" s="86"/>
      <c r="Z156" s="65"/>
    </row>
    <row r="157" spans="2:26" ht="12.75" x14ac:dyDescent="0.2">
      <c r="B157" s="64"/>
      <c r="C157" s="86"/>
      <c r="D157" s="104"/>
      <c r="E157" s="105"/>
      <c r="F157" s="105"/>
      <c r="G157" s="106"/>
      <c r="H157" s="105"/>
      <c r="I157" s="93"/>
      <c r="J157" s="173">
        <f>IF(H157="",0,VLOOKUP(H157,tab!$D$47:$E$80,2,FALSE))*G157</f>
        <v>0</v>
      </c>
      <c r="K157" s="129">
        <f>IF(E157="",,tab!$D$2-F157)</f>
        <v>0</v>
      </c>
      <c r="L157" s="129">
        <f>IF(E157="",,E157+tab!$B$15)</f>
        <v>0</v>
      </c>
      <c r="M157" s="93"/>
      <c r="N157" s="129">
        <f t="shared" si="7"/>
        <v>0</v>
      </c>
      <c r="O157" s="130">
        <f>IF(E157="",,IF($K157&gt;=25,0,(VLOOKUP($K157,tab!$B$8:$C$13,2))))</f>
        <v>0</v>
      </c>
      <c r="P157" s="131">
        <f>IF(E157="",,IF($K157&gt;=25,0,(VLOOKUP($K157,tab!$B$8:$E$13,4))))</f>
        <v>0</v>
      </c>
      <c r="Q157" s="132">
        <f>IF((E157+tab!$D$4)&lt;N157,0,IF(E157="",,(K157/25*(J157*1.08*50%)*O157)*P157))</f>
        <v>0</v>
      </c>
      <c r="R157" s="93"/>
      <c r="S157" s="129">
        <f t="shared" si="8"/>
        <v>0</v>
      </c>
      <c r="T157" s="130">
        <f>IF(E157="",,IF($K157&gt;=40,0,(VLOOKUP($K157,tab!$B$8:$D$13,3))))</f>
        <v>0</v>
      </c>
      <c r="U157" s="131">
        <f>IF(E157="",,IF($K157&gt;=40,0,(VLOOKUP($K157,tab!$B$8:$F$13,5))))</f>
        <v>0</v>
      </c>
      <c r="V157" s="132">
        <f>IF((E157+tab!$D$4)&lt;S157,0,(IF(E157="",,(K157/40*J157*1.08*T157)*U157)))</f>
        <v>0</v>
      </c>
      <c r="W157" s="94"/>
      <c r="X157" s="127">
        <f t="shared" si="6"/>
        <v>0</v>
      </c>
      <c r="Y157" s="86"/>
      <c r="Z157" s="65"/>
    </row>
    <row r="158" spans="2:26" ht="12.75" x14ac:dyDescent="0.2">
      <c r="B158" s="64"/>
      <c r="C158" s="86"/>
      <c r="D158" s="104"/>
      <c r="E158" s="105"/>
      <c r="F158" s="105"/>
      <c r="G158" s="106"/>
      <c r="H158" s="105"/>
      <c r="I158" s="93"/>
      <c r="J158" s="173">
        <f>IF(H158="",0,VLOOKUP(H158,tab!$D$47:$E$80,2,FALSE))*G158</f>
        <v>0</v>
      </c>
      <c r="K158" s="129">
        <f>IF(E158="",,tab!$D$2-F158)</f>
        <v>0</v>
      </c>
      <c r="L158" s="129">
        <f>IF(E158="",,E158+tab!$B$15)</f>
        <v>0</v>
      </c>
      <c r="M158" s="93"/>
      <c r="N158" s="129">
        <f t="shared" si="7"/>
        <v>0</v>
      </c>
      <c r="O158" s="130">
        <f>IF(E158="",,IF($K158&gt;=25,0,(VLOOKUP($K158,tab!$B$8:$C$13,2))))</f>
        <v>0</v>
      </c>
      <c r="P158" s="131">
        <f>IF(E158="",,IF($K158&gt;=25,0,(VLOOKUP($K158,tab!$B$8:$E$13,4))))</f>
        <v>0</v>
      </c>
      <c r="Q158" s="132">
        <f>IF((E158+tab!$D$4)&lt;N158,0,IF(E158="",,(K158/25*(J158*1.08*50%)*O158)*P158))</f>
        <v>0</v>
      </c>
      <c r="R158" s="93"/>
      <c r="S158" s="129">
        <f t="shared" si="8"/>
        <v>0</v>
      </c>
      <c r="T158" s="130">
        <f>IF(E158="",,IF($K158&gt;=40,0,(VLOOKUP($K158,tab!$B$8:$D$13,3))))</f>
        <v>0</v>
      </c>
      <c r="U158" s="131">
        <f>IF(E158="",,IF($K158&gt;=40,0,(VLOOKUP($K158,tab!$B$8:$F$13,5))))</f>
        <v>0</v>
      </c>
      <c r="V158" s="132">
        <f>IF((E158+tab!$D$4)&lt;S158,0,(IF(E158="",,(K158/40*J158*1.08*T158)*U158)))</f>
        <v>0</v>
      </c>
      <c r="W158" s="94"/>
      <c r="X158" s="127">
        <f t="shared" si="6"/>
        <v>0</v>
      </c>
      <c r="Y158" s="86"/>
      <c r="Z158" s="65"/>
    </row>
    <row r="159" spans="2:26" ht="12.75" x14ac:dyDescent="0.2">
      <c r="B159" s="64"/>
      <c r="C159" s="86"/>
      <c r="D159" s="104"/>
      <c r="E159" s="105"/>
      <c r="F159" s="105"/>
      <c r="G159" s="106"/>
      <c r="H159" s="105"/>
      <c r="I159" s="93"/>
      <c r="J159" s="173">
        <f>IF(H159="",0,VLOOKUP(H159,tab!$D$47:$E$80,2,FALSE))*G159</f>
        <v>0</v>
      </c>
      <c r="K159" s="129">
        <f>IF(E159="",,tab!$D$2-F159)</f>
        <v>0</v>
      </c>
      <c r="L159" s="129">
        <f>IF(E159="",,E159+tab!$B$15)</f>
        <v>0</v>
      </c>
      <c r="M159" s="93"/>
      <c r="N159" s="129">
        <f t="shared" si="7"/>
        <v>0</v>
      </c>
      <c r="O159" s="130">
        <f>IF(E159="",,IF($K159&gt;=25,0,(VLOOKUP($K159,tab!$B$8:$C$13,2))))</f>
        <v>0</v>
      </c>
      <c r="P159" s="131">
        <f>IF(E159="",,IF($K159&gt;=25,0,(VLOOKUP($K159,tab!$B$8:$E$13,4))))</f>
        <v>0</v>
      </c>
      <c r="Q159" s="132">
        <f>IF((E159+tab!$D$4)&lt;N159,0,IF(E159="",,(K159/25*(J159*1.08*50%)*O159)*P159))</f>
        <v>0</v>
      </c>
      <c r="R159" s="93"/>
      <c r="S159" s="129">
        <f t="shared" si="8"/>
        <v>0</v>
      </c>
      <c r="T159" s="130">
        <f>IF(E159="",,IF($K159&gt;=40,0,(VLOOKUP($K159,tab!$B$8:$D$13,3))))</f>
        <v>0</v>
      </c>
      <c r="U159" s="131">
        <f>IF(E159="",,IF($K159&gt;=40,0,(VLOOKUP($K159,tab!$B$8:$F$13,5))))</f>
        <v>0</v>
      </c>
      <c r="V159" s="132">
        <f>IF((E159+tab!$D$4)&lt;S159,0,(IF(E159="",,(K159/40*J159*1.08*T159)*U159)))</f>
        <v>0</v>
      </c>
      <c r="W159" s="94"/>
      <c r="X159" s="127">
        <f t="shared" si="6"/>
        <v>0</v>
      </c>
      <c r="Y159" s="86"/>
      <c r="Z159" s="65"/>
    </row>
    <row r="160" spans="2:26" ht="12.75" x14ac:dyDescent="0.2">
      <c r="B160" s="64"/>
      <c r="C160" s="86"/>
      <c r="D160" s="104"/>
      <c r="E160" s="105"/>
      <c r="F160" s="105"/>
      <c r="G160" s="106"/>
      <c r="H160" s="105"/>
      <c r="I160" s="93"/>
      <c r="J160" s="173">
        <f>IF(H160="",0,VLOOKUP(H160,tab!$D$47:$E$80,2,FALSE))*G160</f>
        <v>0</v>
      </c>
      <c r="K160" s="129">
        <f>IF(E160="",,tab!$D$2-F160)</f>
        <v>0</v>
      </c>
      <c r="L160" s="129">
        <f>IF(E160="",,E160+tab!$B$15)</f>
        <v>0</v>
      </c>
      <c r="M160" s="93"/>
      <c r="N160" s="129">
        <f t="shared" si="7"/>
        <v>0</v>
      </c>
      <c r="O160" s="130">
        <f>IF(E160="",,IF($K160&gt;=25,0,(VLOOKUP($K160,tab!$B$8:$C$13,2))))</f>
        <v>0</v>
      </c>
      <c r="P160" s="131">
        <f>IF(E160="",,IF($K160&gt;=25,0,(VLOOKUP($K160,tab!$B$8:$E$13,4))))</f>
        <v>0</v>
      </c>
      <c r="Q160" s="132">
        <f>IF((E160+tab!$D$4)&lt;N160,0,IF(E160="",,(K160/25*(J160*1.08*50%)*O160)*P160))</f>
        <v>0</v>
      </c>
      <c r="R160" s="93"/>
      <c r="S160" s="129">
        <f t="shared" si="8"/>
        <v>0</v>
      </c>
      <c r="T160" s="130">
        <f>IF(E160="",,IF($K160&gt;=40,0,(VLOOKUP($K160,tab!$B$8:$D$13,3))))</f>
        <v>0</v>
      </c>
      <c r="U160" s="131">
        <f>IF(E160="",,IF($K160&gt;=40,0,(VLOOKUP($K160,tab!$B$8:$F$13,5))))</f>
        <v>0</v>
      </c>
      <c r="V160" s="132">
        <f>IF((E160+tab!$D$4)&lt;S160,0,(IF(E160="",,(K160/40*J160*1.08*T160)*U160)))</f>
        <v>0</v>
      </c>
      <c r="W160" s="94"/>
      <c r="X160" s="127">
        <f t="shared" si="6"/>
        <v>0</v>
      </c>
      <c r="Y160" s="86"/>
      <c r="Z160" s="65"/>
    </row>
    <row r="161" spans="2:26" ht="12.75" x14ac:dyDescent="0.2">
      <c r="B161" s="64"/>
      <c r="C161" s="86"/>
      <c r="D161" s="104"/>
      <c r="E161" s="105"/>
      <c r="F161" s="105"/>
      <c r="G161" s="106"/>
      <c r="H161" s="105"/>
      <c r="I161" s="93"/>
      <c r="J161" s="173">
        <f>IF(H161="",0,VLOOKUP(H161,tab!$D$47:$E$80,2,FALSE))*G161</f>
        <v>0</v>
      </c>
      <c r="K161" s="129">
        <f>IF(E161="",,tab!$D$2-F161)</f>
        <v>0</v>
      </c>
      <c r="L161" s="129">
        <f>IF(E161="",,E161+tab!$B$15)</f>
        <v>0</v>
      </c>
      <c r="M161" s="93"/>
      <c r="N161" s="129">
        <f t="shared" si="7"/>
        <v>0</v>
      </c>
      <c r="O161" s="130">
        <f>IF(E161="",,IF($K161&gt;=25,0,(VLOOKUP($K161,tab!$B$8:$C$13,2))))</f>
        <v>0</v>
      </c>
      <c r="P161" s="131">
        <f>IF(E161="",,IF($K161&gt;=25,0,(VLOOKUP($K161,tab!$B$8:$E$13,4))))</f>
        <v>0</v>
      </c>
      <c r="Q161" s="132">
        <f>IF((E161+tab!$D$4)&lt;N161,0,IF(E161="",,(K161/25*(J161*1.08*50%)*O161)*P161))</f>
        <v>0</v>
      </c>
      <c r="R161" s="93"/>
      <c r="S161" s="129">
        <f t="shared" si="8"/>
        <v>0</v>
      </c>
      <c r="T161" s="130">
        <f>IF(E161="",,IF($K161&gt;=40,0,(VLOOKUP($K161,tab!$B$8:$D$13,3))))</f>
        <v>0</v>
      </c>
      <c r="U161" s="131">
        <f>IF(E161="",,IF($K161&gt;=40,0,(VLOOKUP($K161,tab!$B$8:$F$13,5))))</f>
        <v>0</v>
      </c>
      <c r="V161" s="132">
        <f>IF((E161+tab!$D$4)&lt;S161,0,(IF(E161="",,(K161/40*J161*1.08*T161)*U161)))</f>
        <v>0</v>
      </c>
      <c r="W161" s="94"/>
      <c r="X161" s="127">
        <f t="shared" si="6"/>
        <v>0</v>
      </c>
      <c r="Y161" s="86"/>
      <c r="Z161" s="65"/>
    </row>
    <row r="162" spans="2:26" ht="12.75" x14ac:dyDescent="0.2">
      <c r="B162" s="64"/>
      <c r="C162" s="86"/>
      <c r="D162" s="104"/>
      <c r="E162" s="105"/>
      <c r="F162" s="105"/>
      <c r="G162" s="106"/>
      <c r="H162" s="105"/>
      <c r="I162" s="93"/>
      <c r="J162" s="173">
        <f>IF(H162="",0,VLOOKUP(H162,tab!$D$47:$E$80,2,FALSE))*G162</f>
        <v>0</v>
      </c>
      <c r="K162" s="129">
        <f>IF(E162="",,tab!$D$2-F162)</f>
        <v>0</v>
      </c>
      <c r="L162" s="129">
        <f>IF(E162="",,E162+tab!$B$15)</f>
        <v>0</v>
      </c>
      <c r="M162" s="93"/>
      <c r="N162" s="129">
        <f t="shared" si="7"/>
        <v>0</v>
      </c>
      <c r="O162" s="130">
        <f>IF(E162="",,IF($K162&gt;=25,0,(VLOOKUP($K162,tab!$B$8:$C$13,2))))</f>
        <v>0</v>
      </c>
      <c r="P162" s="131">
        <f>IF(E162="",,IF($K162&gt;=25,0,(VLOOKUP($K162,tab!$B$8:$E$13,4))))</f>
        <v>0</v>
      </c>
      <c r="Q162" s="132">
        <f>IF((E162+tab!$D$4)&lt;N162,0,IF(E162="",,(K162/25*(J162*1.08*50%)*O162)*P162))</f>
        <v>0</v>
      </c>
      <c r="R162" s="93"/>
      <c r="S162" s="129">
        <f t="shared" si="8"/>
        <v>0</v>
      </c>
      <c r="T162" s="130">
        <f>IF(E162="",,IF($K162&gt;=40,0,(VLOOKUP($K162,tab!$B$8:$D$13,3))))</f>
        <v>0</v>
      </c>
      <c r="U162" s="131">
        <f>IF(E162="",,IF($K162&gt;=40,0,(VLOOKUP($K162,tab!$B$8:$F$13,5))))</f>
        <v>0</v>
      </c>
      <c r="V162" s="132">
        <f>IF((E162+tab!$D$4)&lt;S162,0,(IF(E162="",,(K162/40*J162*1.08*T162)*U162)))</f>
        <v>0</v>
      </c>
      <c r="W162" s="94"/>
      <c r="X162" s="127">
        <f t="shared" si="6"/>
        <v>0</v>
      </c>
      <c r="Y162" s="86"/>
      <c r="Z162" s="65"/>
    </row>
    <row r="163" spans="2:26" ht="12.75" x14ac:dyDescent="0.2">
      <c r="B163" s="64"/>
      <c r="C163" s="86"/>
      <c r="D163" s="104"/>
      <c r="E163" s="105"/>
      <c r="F163" s="105"/>
      <c r="G163" s="106"/>
      <c r="H163" s="105"/>
      <c r="I163" s="93"/>
      <c r="J163" s="173">
        <f>IF(H163="",0,VLOOKUP(H163,tab!$D$47:$E$80,2,FALSE))*G163</f>
        <v>0</v>
      </c>
      <c r="K163" s="129">
        <f>IF(E163="",,tab!$D$2-F163)</f>
        <v>0</v>
      </c>
      <c r="L163" s="129">
        <f>IF(E163="",,E163+tab!$B$15)</f>
        <v>0</v>
      </c>
      <c r="M163" s="93"/>
      <c r="N163" s="129">
        <f t="shared" si="7"/>
        <v>0</v>
      </c>
      <c r="O163" s="130">
        <f>IF(E163="",,IF($K163&gt;=25,0,(VLOOKUP($K163,tab!$B$8:$C$13,2))))</f>
        <v>0</v>
      </c>
      <c r="P163" s="131">
        <f>IF(E163="",,IF($K163&gt;=25,0,(VLOOKUP($K163,tab!$B$8:$E$13,4))))</f>
        <v>0</v>
      </c>
      <c r="Q163" s="132">
        <f>IF((E163+tab!$D$4)&lt;N163,0,IF(E163="",,(K163/25*(J163*1.08*50%)*O163)*P163))</f>
        <v>0</v>
      </c>
      <c r="R163" s="93"/>
      <c r="S163" s="129">
        <f t="shared" si="8"/>
        <v>0</v>
      </c>
      <c r="T163" s="130">
        <f>IF(E163="",,IF($K163&gt;=40,0,(VLOOKUP($K163,tab!$B$8:$D$13,3))))</f>
        <v>0</v>
      </c>
      <c r="U163" s="131">
        <f>IF(E163="",,IF($K163&gt;=40,0,(VLOOKUP($K163,tab!$B$8:$F$13,5))))</f>
        <v>0</v>
      </c>
      <c r="V163" s="132">
        <f>IF((E163+tab!$D$4)&lt;S163,0,(IF(E163="",,(K163/40*J163*1.08*T163)*U163)))</f>
        <v>0</v>
      </c>
      <c r="W163" s="94"/>
      <c r="X163" s="127">
        <f t="shared" si="6"/>
        <v>0</v>
      </c>
      <c r="Y163" s="86"/>
      <c r="Z163" s="65"/>
    </row>
    <row r="164" spans="2:26" ht="12.75" x14ac:dyDescent="0.2">
      <c r="B164" s="64"/>
      <c r="C164" s="86"/>
      <c r="D164" s="104"/>
      <c r="E164" s="105"/>
      <c r="F164" s="105"/>
      <c r="G164" s="106"/>
      <c r="H164" s="105"/>
      <c r="I164" s="93"/>
      <c r="J164" s="173">
        <f>IF(H164="",0,VLOOKUP(H164,tab!$D$47:$E$80,2,FALSE))*G164</f>
        <v>0</v>
      </c>
      <c r="K164" s="129">
        <f>IF(E164="",,tab!$D$2-F164)</f>
        <v>0</v>
      </c>
      <c r="L164" s="129">
        <f>IF(E164="",,E164+tab!$B$15)</f>
        <v>0</v>
      </c>
      <c r="M164" s="93"/>
      <c r="N164" s="129">
        <f t="shared" si="7"/>
        <v>0</v>
      </c>
      <c r="O164" s="130">
        <f>IF(E164="",,IF($K164&gt;=25,0,(VLOOKUP($K164,tab!$B$8:$C$13,2))))</f>
        <v>0</v>
      </c>
      <c r="P164" s="131">
        <f>IF(E164="",,IF($K164&gt;=25,0,(VLOOKUP($K164,tab!$B$8:$E$13,4))))</f>
        <v>0</v>
      </c>
      <c r="Q164" s="132">
        <f>IF((E164+tab!$D$4)&lt;N164,0,IF(E164="",,(K164/25*(J164*1.08*50%)*O164)*P164))</f>
        <v>0</v>
      </c>
      <c r="R164" s="93"/>
      <c r="S164" s="129">
        <f t="shared" si="8"/>
        <v>0</v>
      </c>
      <c r="T164" s="130">
        <f>IF(E164="",,IF($K164&gt;=40,0,(VLOOKUP($K164,tab!$B$8:$D$13,3))))</f>
        <v>0</v>
      </c>
      <c r="U164" s="131">
        <f>IF(E164="",,IF($K164&gt;=40,0,(VLOOKUP($K164,tab!$B$8:$F$13,5))))</f>
        <v>0</v>
      </c>
      <c r="V164" s="132">
        <f>IF((E164+tab!$D$4)&lt;S164,0,(IF(E164="",,(K164/40*J164*1.08*T164)*U164)))</f>
        <v>0</v>
      </c>
      <c r="W164" s="94"/>
      <c r="X164" s="127">
        <f t="shared" si="6"/>
        <v>0</v>
      </c>
      <c r="Y164" s="86"/>
      <c r="Z164" s="65"/>
    </row>
    <row r="165" spans="2:26" ht="12.75" x14ac:dyDescent="0.2">
      <c r="B165" s="64"/>
      <c r="C165" s="86"/>
      <c r="D165" s="104"/>
      <c r="E165" s="105"/>
      <c r="F165" s="105"/>
      <c r="G165" s="106"/>
      <c r="H165" s="105"/>
      <c r="I165" s="93"/>
      <c r="J165" s="173">
        <f>IF(H165="",0,VLOOKUP(H165,tab!$D$47:$E$80,2,FALSE))*G165</f>
        <v>0</v>
      </c>
      <c r="K165" s="129">
        <f>IF(E165="",,tab!$D$2-F165)</f>
        <v>0</v>
      </c>
      <c r="L165" s="129">
        <f>IF(E165="",,E165+tab!$B$15)</f>
        <v>0</v>
      </c>
      <c r="M165" s="93"/>
      <c r="N165" s="129">
        <f t="shared" si="7"/>
        <v>0</v>
      </c>
      <c r="O165" s="130">
        <f>IF(E165="",,IF($K165&gt;=25,0,(VLOOKUP($K165,tab!$B$8:$C$13,2))))</f>
        <v>0</v>
      </c>
      <c r="P165" s="131">
        <f>IF(E165="",,IF($K165&gt;=25,0,(VLOOKUP($K165,tab!$B$8:$E$13,4))))</f>
        <v>0</v>
      </c>
      <c r="Q165" s="132">
        <f>IF((E165+tab!$D$4)&lt;N165,0,IF(E165="",,(K165/25*(J165*1.08*50%)*O165)*P165))</f>
        <v>0</v>
      </c>
      <c r="R165" s="93"/>
      <c r="S165" s="129">
        <f t="shared" si="8"/>
        <v>0</v>
      </c>
      <c r="T165" s="130">
        <f>IF(E165="",,IF($K165&gt;=40,0,(VLOOKUP($K165,tab!$B$8:$D$13,3))))</f>
        <v>0</v>
      </c>
      <c r="U165" s="131">
        <f>IF(E165="",,IF($K165&gt;=40,0,(VLOOKUP($K165,tab!$B$8:$F$13,5))))</f>
        <v>0</v>
      </c>
      <c r="V165" s="132">
        <f>IF((E165+tab!$D$4)&lt;S165,0,(IF(E165="",,(K165/40*J165*1.08*T165)*U165)))</f>
        <v>0</v>
      </c>
      <c r="W165" s="94"/>
      <c r="X165" s="127">
        <f t="shared" si="6"/>
        <v>0</v>
      </c>
      <c r="Y165" s="86"/>
      <c r="Z165" s="65"/>
    </row>
    <row r="166" spans="2:26" ht="12.75" x14ac:dyDescent="0.2">
      <c r="B166" s="64"/>
      <c r="C166" s="86"/>
      <c r="D166" s="104"/>
      <c r="E166" s="105"/>
      <c r="F166" s="105"/>
      <c r="G166" s="106"/>
      <c r="H166" s="105"/>
      <c r="I166" s="93"/>
      <c r="J166" s="173">
        <f>IF(H166="",0,VLOOKUP(H166,tab!$D$47:$E$80,2,FALSE))*G166</f>
        <v>0</v>
      </c>
      <c r="K166" s="129">
        <f>IF(E166="",,tab!$D$2-F166)</f>
        <v>0</v>
      </c>
      <c r="L166" s="129">
        <f>IF(E166="",,E166+tab!$B$15)</f>
        <v>0</v>
      </c>
      <c r="M166" s="93"/>
      <c r="N166" s="129">
        <f t="shared" si="7"/>
        <v>0</v>
      </c>
      <c r="O166" s="130">
        <f>IF(E166="",,IF($K166&gt;=25,0,(VLOOKUP($K166,tab!$B$8:$C$13,2))))</f>
        <v>0</v>
      </c>
      <c r="P166" s="131">
        <f>IF(E166="",,IF($K166&gt;=25,0,(VLOOKUP($K166,tab!$B$8:$E$13,4))))</f>
        <v>0</v>
      </c>
      <c r="Q166" s="132">
        <f>IF((E166+tab!$D$4)&lt;N166,0,IF(E166="",,(K166/25*(J166*1.08*50%)*O166)*P166))</f>
        <v>0</v>
      </c>
      <c r="R166" s="93"/>
      <c r="S166" s="129">
        <f t="shared" si="8"/>
        <v>0</v>
      </c>
      <c r="T166" s="130">
        <f>IF(E166="",,IF($K166&gt;=40,0,(VLOOKUP($K166,tab!$B$8:$D$13,3))))</f>
        <v>0</v>
      </c>
      <c r="U166" s="131">
        <f>IF(E166="",,IF($K166&gt;=40,0,(VLOOKUP($K166,tab!$B$8:$F$13,5))))</f>
        <v>0</v>
      </c>
      <c r="V166" s="132">
        <f>IF((E166+tab!$D$4)&lt;S166,0,(IF(E166="",,(K166/40*J166*1.08*T166)*U166)))</f>
        <v>0</v>
      </c>
      <c r="W166" s="94"/>
      <c r="X166" s="127">
        <f t="shared" si="6"/>
        <v>0</v>
      </c>
      <c r="Y166" s="86"/>
      <c r="Z166" s="65"/>
    </row>
    <row r="167" spans="2:26" ht="12.75" x14ac:dyDescent="0.2">
      <c r="B167" s="64"/>
      <c r="C167" s="86"/>
      <c r="D167" s="104"/>
      <c r="E167" s="105"/>
      <c r="F167" s="105"/>
      <c r="G167" s="106"/>
      <c r="H167" s="105"/>
      <c r="I167" s="93"/>
      <c r="J167" s="173">
        <f>IF(H167="",0,VLOOKUP(H167,tab!$D$47:$E$80,2,FALSE))*G167</f>
        <v>0</v>
      </c>
      <c r="K167" s="129">
        <f>IF(E167="",,tab!$D$2-F167)</f>
        <v>0</v>
      </c>
      <c r="L167" s="129">
        <f>IF(E167="",,E167+tab!$B$15)</f>
        <v>0</v>
      </c>
      <c r="M167" s="93"/>
      <c r="N167" s="129">
        <f t="shared" si="7"/>
        <v>0</v>
      </c>
      <c r="O167" s="130">
        <f>IF(E167="",,IF($K167&gt;=25,0,(VLOOKUP($K167,tab!$B$8:$C$13,2))))</f>
        <v>0</v>
      </c>
      <c r="P167" s="131">
        <f>IF(E167="",,IF($K167&gt;=25,0,(VLOOKUP($K167,tab!$B$8:$E$13,4))))</f>
        <v>0</v>
      </c>
      <c r="Q167" s="132">
        <f>IF((E167+tab!$D$4)&lt;N167,0,IF(E167="",,(K167/25*(J167*1.08*50%)*O167)*P167))</f>
        <v>0</v>
      </c>
      <c r="R167" s="93"/>
      <c r="S167" s="129">
        <f t="shared" si="8"/>
        <v>0</v>
      </c>
      <c r="T167" s="130">
        <f>IF(E167="",,IF($K167&gt;=40,0,(VLOOKUP($K167,tab!$B$8:$D$13,3))))</f>
        <v>0</v>
      </c>
      <c r="U167" s="131">
        <f>IF(E167="",,IF($K167&gt;=40,0,(VLOOKUP($K167,tab!$B$8:$F$13,5))))</f>
        <v>0</v>
      </c>
      <c r="V167" s="132">
        <f>IF((E167+tab!$D$4)&lt;S167,0,(IF(E167="",,(K167/40*J167*1.08*T167)*U167)))</f>
        <v>0</v>
      </c>
      <c r="W167" s="94"/>
      <c r="X167" s="127">
        <f t="shared" si="6"/>
        <v>0</v>
      </c>
      <c r="Y167" s="86"/>
      <c r="Z167" s="65"/>
    </row>
    <row r="168" spans="2:26" ht="12.75" x14ac:dyDescent="0.2">
      <c r="B168" s="64"/>
      <c r="C168" s="86"/>
      <c r="D168" s="104"/>
      <c r="E168" s="105"/>
      <c r="F168" s="105"/>
      <c r="G168" s="106"/>
      <c r="H168" s="105"/>
      <c r="I168" s="93"/>
      <c r="J168" s="173">
        <f>IF(H168="",0,VLOOKUP(H168,tab!$D$47:$E$80,2,FALSE))*G168</f>
        <v>0</v>
      </c>
      <c r="K168" s="129">
        <f>IF(E168="",,tab!$D$2-F168)</f>
        <v>0</v>
      </c>
      <c r="L168" s="129">
        <f>IF(E168="",,E168+tab!$B$15)</f>
        <v>0</v>
      </c>
      <c r="M168" s="93"/>
      <c r="N168" s="129">
        <f t="shared" si="7"/>
        <v>0</v>
      </c>
      <c r="O168" s="130">
        <f>IF(E168="",,IF($K168&gt;=25,0,(VLOOKUP($K168,tab!$B$8:$C$13,2))))</f>
        <v>0</v>
      </c>
      <c r="P168" s="131">
        <f>IF(E168="",,IF($K168&gt;=25,0,(VLOOKUP($K168,tab!$B$8:$E$13,4))))</f>
        <v>0</v>
      </c>
      <c r="Q168" s="132">
        <f>IF((E168+tab!$D$4)&lt;N168,0,IF(E168="",,(K168/25*(J168*1.08*50%)*O168)*P168))</f>
        <v>0</v>
      </c>
      <c r="R168" s="93"/>
      <c r="S168" s="129">
        <f t="shared" si="8"/>
        <v>0</v>
      </c>
      <c r="T168" s="130">
        <f>IF(E168="",,IF($K168&gt;=40,0,(VLOOKUP($K168,tab!$B$8:$D$13,3))))</f>
        <v>0</v>
      </c>
      <c r="U168" s="131">
        <f>IF(E168="",,IF($K168&gt;=40,0,(VLOOKUP($K168,tab!$B$8:$F$13,5))))</f>
        <v>0</v>
      </c>
      <c r="V168" s="132">
        <f>IF((E168+tab!$D$4)&lt;S168,0,(IF(E168="",,(K168/40*J168*1.08*T168)*U168)))</f>
        <v>0</v>
      </c>
      <c r="W168" s="94"/>
      <c r="X168" s="127">
        <f t="shared" si="6"/>
        <v>0</v>
      </c>
      <c r="Y168" s="86"/>
      <c r="Z168" s="65"/>
    </row>
    <row r="169" spans="2:26" ht="12.75" x14ac:dyDescent="0.2">
      <c r="B169" s="64"/>
      <c r="C169" s="86"/>
      <c r="D169" s="104"/>
      <c r="E169" s="105"/>
      <c r="F169" s="105"/>
      <c r="G169" s="106"/>
      <c r="H169" s="105"/>
      <c r="I169" s="93"/>
      <c r="J169" s="173">
        <f>IF(H169="",0,VLOOKUP(H169,tab!$D$47:$E$80,2,FALSE))*G169</f>
        <v>0</v>
      </c>
      <c r="K169" s="129">
        <f>IF(E169="",,tab!$D$2-F169)</f>
        <v>0</v>
      </c>
      <c r="L169" s="129">
        <f>IF(E169="",,E169+tab!$B$15)</f>
        <v>0</v>
      </c>
      <c r="M169" s="93"/>
      <c r="N169" s="129">
        <f t="shared" si="7"/>
        <v>0</v>
      </c>
      <c r="O169" s="130">
        <f>IF(E169="",,IF($K169&gt;=25,0,(VLOOKUP($K169,tab!$B$8:$C$13,2))))</f>
        <v>0</v>
      </c>
      <c r="P169" s="131">
        <f>IF(E169="",,IF($K169&gt;=25,0,(VLOOKUP($K169,tab!$B$8:$E$13,4))))</f>
        <v>0</v>
      </c>
      <c r="Q169" s="132">
        <f>IF((E169+tab!$D$4)&lt;N169,0,IF(E169="",,(K169/25*(J169*1.08*50%)*O169)*P169))</f>
        <v>0</v>
      </c>
      <c r="R169" s="93"/>
      <c r="S169" s="129">
        <f t="shared" si="8"/>
        <v>0</v>
      </c>
      <c r="T169" s="130">
        <f>IF(E169="",,IF($K169&gt;=40,0,(VLOOKUP($K169,tab!$B$8:$D$13,3))))</f>
        <v>0</v>
      </c>
      <c r="U169" s="131">
        <f>IF(E169="",,IF($K169&gt;=40,0,(VLOOKUP($K169,tab!$B$8:$F$13,5))))</f>
        <v>0</v>
      </c>
      <c r="V169" s="132">
        <f>IF((E169+tab!$D$4)&lt;S169,0,(IF(E169="",,(K169/40*J169*1.08*T169)*U169)))</f>
        <v>0</v>
      </c>
      <c r="W169" s="94"/>
      <c r="X169" s="127">
        <f t="shared" si="6"/>
        <v>0</v>
      </c>
      <c r="Y169" s="86"/>
      <c r="Z169" s="65"/>
    </row>
    <row r="170" spans="2:26" ht="12.75" x14ac:dyDescent="0.2">
      <c r="B170" s="64"/>
      <c r="C170" s="86"/>
      <c r="D170" s="104"/>
      <c r="E170" s="105"/>
      <c r="F170" s="105"/>
      <c r="G170" s="106"/>
      <c r="H170" s="105"/>
      <c r="I170" s="93"/>
      <c r="J170" s="173">
        <f>IF(H170="",0,VLOOKUP(H170,tab!$D$47:$E$80,2,FALSE))*G170</f>
        <v>0</v>
      </c>
      <c r="K170" s="129">
        <f>IF(E170="",,tab!$D$2-F170)</f>
        <v>0</v>
      </c>
      <c r="L170" s="129">
        <f>IF(E170="",,E170+tab!$B$15)</f>
        <v>0</v>
      </c>
      <c r="M170" s="93"/>
      <c r="N170" s="129">
        <f t="shared" si="7"/>
        <v>0</v>
      </c>
      <c r="O170" s="130">
        <f>IF(E170="",,IF($K170&gt;=25,0,(VLOOKUP($K170,tab!$B$8:$C$13,2))))</f>
        <v>0</v>
      </c>
      <c r="P170" s="131">
        <f>IF(E170="",,IF($K170&gt;=25,0,(VLOOKUP($K170,tab!$B$8:$E$13,4))))</f>
        <v>0</v>
      </c>
      <c r="Q170" s="132">
        <f>IF((E170+tab!$D$4)&lt;N170,0,IF(E170="",,(K170/25*(J170*1.08*50%)*O170)*P170))</f>
        <v>0</v>
      </c>
      <c r="R170" s="93"/>
      <c r="S170" s="129">
        <f t="shared" si="8"/>
        <v>0</v>
      </c>
      <c r="T170" s="130">
        <f>IF(E170="",,IF($K170&gt;=40,0,(VLOOKUP($K170,tab!$B$8:$D$13,3))))</f>
        <v>0</v>
      </c>
      <c r="U170" s="131">
        <f>IF(E170="",,IF($K170&gt;=40,0,(VLOOKUP($K170,tab!$B$8:$F$13,5))))</f>
        <v>0</v>
      </c>
      <c r="V170" s="132">
        <f>IF((E170+tab!$D$4)&lt;S170,0,(IF(E170="",,(K170/40*J170*1.08*T170)*U170)))</f>
        <v>0</v>
      </c>
      <c r="W170" s="94"/>
      <c r="X170" s="127">
        <f t="shared" si="6"/>
        <v>0</v>
      </c>
      <c r="Y170" s="86"/>
      <c r="Z170" s="65"/>
    </row>
    <row r="171" spans="2:26" ht="12.75" x14ac:dyDescent="0.2">
      <c r="B171" s="64"/>
      <c r="C171" s="86"/>
      <c r="D171" s="104"/>
      <c r="E171" s="105"/>
      <c r="F171" s="105"/>
      <c r="G171" s="106"/>
      <c r="H171" s="105"/>
      <c r="I171" s="93"/>
      <c r="J171" s="173">
        <f>IF(H171="",0,VLOOKUP(H171,tab!$D$47:$E$80,2,FALSE))*G171</f>
        <v>0</v>
      </c>
      <c r="K171" s="129">
        <f>IF(E171="",,tab!$D$2-F171)</f>
        <v>0</v>
      </c>
      <c r="L171" s="129">
        <f>IF(E171="",,E171+tab!$B$15)</f>
        <v>0</v>
      </c>
      <c r="M171" s="93"/>
      <c r="N171" s="129">
        <f t="shared" si="7"/>
        <v>0</v>
      </c>
      <c r="O171" s="130">
        <f>IF(E171="",,IF($K171&gt;=25,0,(VLOOKUP($K171,tab!$B$8:$C$13,2))))</f>
        <v>0</v>
      </c>
      <c r="P171" s="131">
        <f>IF(E171="",,IF($K171&gt;=25,0,(VLOOKUP($K171,tab!$B$8:$E$13,4))))</f>
        <v>0</v>
      </c>
      <c r="Q171" s="132">
        <f>IF((E171+tab!$D$4)&lt;N171,0,IF(E171="",,(K171/25*(J171*1.08*50%)*O171)*P171))</f>
        <v>0</v>
      </c>
      <c r="R171" s="93"/>
      <c r="S171" s="129">
        <f t="shared" si="8"/>
        <v>0</v>
      </c>
      <c r="T171" s="130">
        <f>IF(E171="",,IF($K171&gt;=40,0,(VLOOKUP($K171,tab!$B$8:$D$13,3))))</f>
        <v>0</v>
      </c>
      <c r="U171" s="131">
        <f>IF(E171="",,IF($K171&gt;=40,0,(VLOOKUP($K171,tab!$B$8:$F$13,5))))</f>
        <v>0</v>
      </c>
      <c r="V171" s="132">
        <f>IF((E171+tab!$D$4)&lt;S171,0,(IF(E171="",,(K171/40*J171*1.08*T171)*U171)))</f>
        <v>0</v>
      </c>
      <c r="W171" s="94"/>
      <c r="X171" s="127">
        <f t="shared" si="6"/>
        <v>0</v>
      </c>
      <c r="Y171" s="86"/>
      <c r="Z171" s="65"/>
    </row>
    <row r="172" spans="2:26" ht="12.75" x14ac:dyDescent="0.2">
      <c r="B172" s="64"/>
      <c r="C172" s="86"/>
      <c r="D172" s="104"/>
      <c r="E172" s="105"/>
      <c r="F172" s="105"/>
      <c r="G172" s="106"/>
      <c r="H172" s="105"/>
      <c r="I172" s="93"/>
      <c r="J172" s="173">
        <f>IF(H172="",0,VLOOKUP(H172,tab!$D$47:$E$80,2,FALSE))*G172</f>
        <v>0</v>
      </c>
      <c r="K172" s="129">
        <f>IF(E172="",,tab!$D$2-F172)</f>
        <v>0</v>
      </c>
      <c r="L172" s="129">
        <f>IF(E172="",,E172+tab!$B$15)</f>
        <v>0</v>
      </c>
      <c r="M172" s="93"/>
      <c r="N172" s="129">
        <f t="shared" si="7"/>
        <v>0</v>
      </c>
      <c r="O172" s="130">
        <f>IF(E172="",,IF($K172&gt;=25,0,(VLOOKUP($K172,tab!$B$8:$C$13,2))))</f>
        <v>0</v>
      </c>
      <c r="P172" s="131">
        <f>IF(E172="",,IF($K172&gt;=25,0,(VLOOKUP($K172,tab!$B$8:$E$13,4))))</f>
        <v>0</v>
      </c>
      <c r="Q172" s="132">
        <f>IF((E172+tab!$D$4)&lt;N172,0,IF(E172="",,(K172/25*(J172*1.08*50%)*O172)*P172))</f>
        <v>0</v>
      </c>
      <c r="R172" s="93"/>
      <c r="S172" s="129">
        <f t="shared" si="8"/>
        <v>0</v>
      </c>
      <c r="T172" s="130">
        <f>IF(E172="",,IF($K172&gt;=40,0,(VLOOKUP($K172,tab!$B$8:$D$13,3))))</f>
        <v>0</v>
      </c>
      <c r="U172" s="131">
        <f>IF(E172="",,IF($K172&gt;=40,0,(VLOOKUP($K172,tab!$B$8:$F$13,5))))</f>
        <v>0</v>
      </c>
      <c r="V172" s="132">
        <f>IF((E172+tab!$D$4)&lt;S172,0,(IF(E172="",,(K172/40*J172*1.08*T172)*U172)))</f>
        <v>0</v>
      </c>
      <c r="W172" s="94"/>
      <c r="X172" s="127">
        <f t="shared" si="6"/>
        <v>0</v>
      </c>
      <c r="Y172" s="86"/>
      <c r="Z172" s="65"/>
    </row>
    <row r="173" spans="2:26" ht="12.75" x14ac:dyDescent="0.2">
      <c r="B173" s="64"/>
      <c r="C173" s="86"/>
      <c r="D173" s="104"/>
      <c r="E173" s="105"/>
      <c r="F173" s="105"/>
      <c r="G173" s="106"/>
      <c r="H173" s="105"/>
      <c r="I173" s="93"/>
      <c r="J173" s="173">
        <f>IF(H173="",0,VLOOKUP(H173,tab!$D$47:$E$80,2,FALSE))*G173</f>
        <v>0</v>
      </c>
      <c r="K173" s="129">
        <f>IF(E173="",,tab!$D$2-F173)</f>
        <v>0</v>
      </c>
      <c r="L173" s="129">
        <f>IF(E173="",,E173+tab!$B$15)</f>
        <v>0</v>
      </c>
      <c r="M173" s="93"/>
      <c r="N173" s="129">
        <f t="shared" si="7"/>
        <v>0</v>
      </c>
      <c r="O173" s="130">
        <f>IF(E173="",,IF($K173&gt;=25,0,(VLOOKUP($K173,tab!$B$8:$C$13,2))))</f>
        <v>0</v>
      </c>
      <c r="P173" s="131">
        <f>IF(E173="",,IF($K173&gt;=25,0,(VLOOKUP($K173,tab!$B$8:$E$13,4))))</f>
        <v>0</v>
      </c>
      <c r="Q173" s="132">
        <f>IF((E173+tab!$D$4)&lt;N173,0,IF(E173="",,(K173/25*(J173*1.08*50%)*O173)*P173))</f>
        <v>0</v>
      </c>
      <c r="R173" s="93"/>
      <c r="S173" s="129">
        <f t="shared" si="8"/>
        <v>0</v>
      </c>
      <c r="T173" s="130">
        <f>IF(E173="",,IF($K173&gt;=40,0,(VLOOKUP($K173,tab!$B$8:$D$13,3))))</f>
        <v>0</v>
      </c>
      <c r="U173" s="131">
        <f>IF(E173="",,IF($K173&gt;=40,0,(VLOOKUP($K173,tab!$B$8:$F$13,5))))</f>
        <v>0</v>
      </c>
      <c r="V173" s="132">
        <f>IF((E173+tab!$D$4)&lt;S173,0,(IF(E173="",,(K173/40*J173*1.08*T173)*U173)))</f>
        <v>0</v>
      </c>
      <c r="W173" s="94"/>
      <c r="X173" s="127">
        <f t="shared" si="6"/>
        <v>0</v>
      </c>
      <c r="Y173" s="86"/>
      <c r="Z173" s="65"/>
    </row>
    <row r="174" spans="2:26" ht="12.75" x14ac:dyDescent="0.2">
      <c r="B174" s="64"/>
      <c r="C174" s="86"/>
      <c r="D174" s="104"/>
      <c r="E174" s="105"/>
      <c r="F174" s="105"/>
      <c r="G174" s="106"/>
      <c r="H174" s="105"/>
      <c r="I174" s="93"/>
      <c r="J174" s="173">
        <f>IF(H174="",0,VLOOKUP(H174,tab!$D$47:$E$80,2,FALSE))*G174</f>
        <v>0</v>
      </c>
      <c r="K174" s="129">
        <f>IF(E174="",,tab!$D$2-F174)</f>
        <v>0</v>
      </c>
      <c r="L174" s="129">
        <f>IF(E174="",,E174+tab!$B$15)</f>
        <v>0</v>
      </c>
      <c r="M174" s="93"/>
      <c r="N174" s="129">
        <f t="shared" si="7"/>
        <v>0</v>
      </c>
      <c r="O174" s="130">
        <f>IF(E174="",,IF($K174&gt;=25,0,(VLOOKUP($K174,tab!$B$8:$C$13,2))))</f>
        <v>0</v>
      </c>
      <c r="P174" s="131">
        <f>IF(E174="",,IF($K174&gt;=25,0,(VLOOKUP($K174,tab!$B$8:$E$13,4))))</f>
        <v>0</v>
      </c>
      <c r="Q174" s="132">
        <f>IF((E174+tab!$D$4)&lt;N174,0,IF(E174="",,(K174/25*(J174*1.08*50%)*O174)*P174))</f>
        <v>0</v>
      </c>
      <c r="R174" s="93"/>
      <c r="S174" s="129">
        <f t="shared" si="8"/>
        <v>0</v>
      </c>
      <c r="T174" s="130">
        <f>IF(E174="",,IF($K174&gt;=40,0,(VLOOKUP($K174,tab!$B$8:$D$13,3))))</f>
        <v>0</v>
      </c>
      <c r="U174" s="131">
        <f>IF(E174="",,IF($K174&gt;=40,0,(VLOOKUP($K174,tab!$B$8:$F$13,5))))</f>
        <v>0</v>
      </c>
      <c r="V174" s="132">
        <f>IF((E174+tab!$D$4)&lt;S174,0,(IF(E174="",,(K174/40*J174*1.08*T174)*U174)))</f>
        <v>0</v>
      </c>
      <c r="W174" s="94"/>
      <c r="X174" s="127">
        <f t="shared" si="6"/>
        <v>0</v>
      </c>
      <c r="Y174" s="86"/>
      <c r="Z174" s="65"/>
    </row>
    <row r="175" spans="2:26" ht="12.75" x14ac:dyDescent="0.2">
      <c r="B175" s="64"/>
      <c r="C175" s="86"/>
      <c r="D175" s="104"/>
      <c r="E175" s="105"/>
      <c r="F175" s="105"/>
      <c r="G175" s="106"/>
      <c r="H175" s="105"/>
      <c r="I175" s="93"/>
      <c r="J175" s="173">
        <f>IF(H175="",0,VLOOKUP(H175,tab!$D$47:$E$80,2,FALSE))*G175</f>
        <v>0</v>
      </c>
      <c r="K175" s="129">
        <f>IF(E175="",,tab!$D$2-F175)</f>
        <v>0</v>
      </c>
      <c r="L175" s="129">
        <f>IF(E175="",,E175+tab!$B$15)</f>
        <v>0</v>
      </c>
      <c r="M175" s="93"/>
      <c r="N175" s="129">
        <f t="shared" si="7"/>
        <v>0</v>
      </c>
      <c r="O175" s="130">
        <f>IF(E175="",,IF($K175&gt;=25,0,(VLOOKUP($K175,tab!$B$8:$C$13,2))))</f>
        <v>0</v>
      </c>
      <c r="P175" s="131">
        <f>IF(E175="",,IF($K175&gt;=25,0,(VLOOKUP($K175,tab!$B$8:$E$13,4))))</f>
        <v>0</v>
      </c>
      <c r="Q175" s="132">
        <f>IF((E175+tab!$D$4)&lt;N175,0,IF(E175="",,(K175/25*(J175*1.08*50%)*O175)*P175))</f>
        <v>0</v>
      </c>
      <c r="R175" s="93"/>
      <c r="S175" s="129">
        <f t="shared" si="8"/>
        <v>0</v>
      </c>
      <c r="T175" s="130">
        <f>IF(E175="",,IF($K175&gt;=40,0,(VLOOKUP($K175,tab!$B$8:$D$13,3))))</f>
        <v>0</v>
      </c>
      <c r="U175" s="131">
        <f>IF(E175="",,IF($K175&gt;=40,0,(VLOOKUP($K175,tab!$B$8:$F$13,5))))</f>
        <v>0</v>
      </c>
      <c r="V175" s="132">
        <f>IF((E175+tab!$D$4)&lt;S175,0,(IF(E175="",,(K175/40*J175*1.08*T175)*U175)))</f>
        <v>0</v>
      </c>
      <c r="W175" s="94"/>
      <c r="X175" s="127">
        <f t="shared" si="6"/>
        <v>0</v>
      </c>
      <c r="Y175" s="86"/>
      <c r="Z175" s="65"/>
    </row>
    <row r="176" spans="2:26" ht="12.75" x14ac:dyDescent="0.2">
      <c r="B176" s="64"/>
      <c r="C176" s="86"/>
      <c r="D176" s="104"/>
      <c r="E176" s="105"/>
      <c r="F176" s="105"/>
      <c r="G176" s="106"/>
      <c r="H176" s="105"/>
      <c r="I176" s="93"/>
      <c r="J176" s="173">
        <f>IF(H176="",0,VLOOKUP(H176,tab!$D$47:$E$80,2,FALSE))*G176</f>
        <v>0</v>
      </c>
      <c r="K176" s="129">
        <f>IF(E176="",,tab!$D$2-F176)</f>
        <v>0</v>
      </c>
      <c r="L176" s="129">
        <f>IF(E176="",,E176+tab!$B$15)</f>
        <v>0</v>
      </c>
      <c r="M176" s="93"/>
      <c r="N176" s="129">
        <f t="shared" si="7"/>
        <v>0</v>
      </c>
      <c r="O176" s="130">
        <f>IF(E176="",,IF($K176&gt;=25,0,(VLOOKUP($K176,tab!$B$8:$C$13,2))))</f>
        <v>0</v>
      </c>
      <c r="P176" s="131">
        <f>IF(E176="",,IF($K176&gt;=25,0,(VLOOKUP($K176,tab!$B$8:$E$13,4))))</f>
        <v>0</v>
      </c>
      <c r="Q176" s="132">
        <f>IF((E176+tab!$D$4)&lt;N176,0,IF(E176="",,(K176/25*(J176*1.08*50%)*O176)*P176))</f>
        <v>0</v>
      </c>
      <c r="R176" s="93"/>
      <c r="S176" s="129">
        <f t="shared" si="8"/>
        <v>0</v>
      </c>
      <c r="T176" s="130">
        <f>IF(E176="",,IF($K176&gt;=40,0,(VLOOKUP($K176,tab!$B$8:$D$13,3))))</f>
        <v>0</v>
      </c>
      <c r="U176" s="131">
        <f>IF(E176="",,IF($K176&gt;=40,0,(VLOOKUP($K176,tab!$B$8:$F$13,5))))</f>
        <v>0</v>
      </c>
      <c r="V176" s="132">
        <f>IF((E176+tab!$D$4)&lt;S176,0,(IF(E176="",,(K176/40*J176*1.08*T176)*U176)))</f>
        <v>0</v>
      </c>
      <c r="W176" s="94"/>
      <c r="X176" s="127">
        <f t="shared" si="6"/>
        <v>0</v>
      </c>
      <c r="Y176" s="86"/>
      <c r="Z176" s="65"/>
    </row>
    <row r="177" spans="2:26" ht="12.75" x14ac:dyDescent="0.2">
      <c r="B177" s="64"/>
      <c r="C177" s="86"/>
      <c r="D177" s="104"/>
      <c r="E177" s="105"/>
      <c r="F177" s="105"/>
      <c r="G177" s="106"/>
      <c r="H177" s="105"/>
      <c r="I177" s="93"/>
      <c r="J177" s="173">
        <f>IF(H177="",0,VLOOKUP(H177,tab!$D$47:$E$80,2,FALSE))*G177</f>
        <v>0</v>
      </c>
      <c r="K177" s="129">
        <f>IF(E177="",,tab!$D$2-F177)</f>
        <v>0</v>
      </c>
      <c r="L177" s="129">
        <f>IF(E177="",,E177+tab!$B$15)</f>
        <v>0</v>
      </c>
      <c r="M177" s="93"/>
      <c r="N177" s="129">
        <f t="shared" si="7"/>
        <v>0</v>
      </c>
      <c r="O177" s="130">
        <f>IF(E177="",,IF($K177&gt;=25,0,(VLOOKUP($K177,tab!$B$8:$C$13,2))))</f>
        <v>0</v>
      </c>
      <c r="P177" s="131">
        <f>IF(E177="",,IF($K177&gt;=25,0,(VLOOKUP($K177,tab!$B$8:$E$13,4))))</f>
        <v>0</v>
      </c>
      <c r="Q177" s="132">
        <f>IF((E177+tab!$D$4)&lt;N177,0,IF(E177="",,(K177/25*(J177*1.08*50%)*O177)*P177))</f>
        <v>0</v>
      </c>
      <c r="R177" s="93"/>
      <c r="S177" s="129">
        <f t="shared" si="8"/>
        <v>0</v>
      </c>
      <c r="T177" s="130">
        <f>IF(E177="",,IF($K177&gt;=40,0,(VLOOKUP($K177,tab!$B$8:$D$13,3))))</f>
        <v>0</v>
      </c>
      <c r="U177" s="131">
        <f>IF(E177="",,IF($K177&gt;=40,0,(VLOOKUP($K177,tab!$B$8:$F$13,5))))</f>
        <v>0</v>
      </c>
      <c r="V177" s="132">
        <f>IF((E177+tab!$D$4)&lt;S177,0,(IF(E177="",,(K177/40*J177*1.08*T177)*U177)))</f>
        <v>0</v>
      </c>
      <c r="W177" s="94"/>
      <c r="X177" s="127">
        <f t="shared" si="6"/>
        <v>0</v>
      </c>
      <c r="Y177" s="86"/>
      <c r="Z177" s="65"/>
    </row>
    <row r="178" spans="2:26" ht="12.75" x14ac:dyDescent="0.2">
      <c r="B178" s="64"/>
      <c r="C178" s="86"/>
      <c r="D178" s="104"/>
      <c r="E178" s="105"/>
      <c r="F178" s="105"/>
      <c r="G178" s="106"/>
      <c r="H178" s="105"/>
      <c r="I178" s="93"/>
      <c r="J178" s="173">
        <f>IF(H178="",0,VLOOKUP(H178,tab!$D$47:$E$80,2,FALSE))*G178</f>
        <v>0</v>
      </c>
      <c r="K178" s="129">
        <f>IF(E178="",,tab!$D$2-F178)</f>
        <v>0</v>
      </c>
      <c r="L178" s="129">
        <f>IF(E178="",,E178+tab!$B$15)</f>
        <v>0</v>
      </c>
      <c r="M178" s="93"/>
      <c r="N178" s="129">
        <f t="shared" si="7"/>
        <v>0</v>
      </c>
      <c r="O178" s="130">
        <f>IF(E178="",,IF($K178&gt;=25,0,(VLOOKUP($K178,tab!$B$8:$C$13,2))))</f>
        <v>0</v>
      </c>
      <c r="P178" s="131">
        <f>IF(E178="",,IF($K178&gt;=25,0,(VLOOKUP($K178,tab!$B$8:$E$13,4))))</f>
        <v>0</v>
      </c>
      <c r="Q178" s="132">
        <f>IF((E178+tab!$D$4)&lt;N178,0,IF(E178="",,(K178/25*(J178*1.08*50%)*O178)*P178))</f>
        <v>0</v>
      </c>
      <c r="R178" s="93"/>
      <c r="S178" s="129">
        <f t="shared" si="8"/>
        <v>0</v>
      </c>
      <c r="T178" s="130">
        <f>IF(E178="",,IF($K178&gt;=40,0,(VLOOKUP($K178,tab!$B$8:$D$13,3))))</f>
        <v>0</v>
      </c>
      <c r="U178" s="131">
        <f>IF(E178="",,IF($K178&gt;=40,0,(VLOOKUP($K178,tab!$B$8:$F$13,5))))</f>
        <v>0</v>
      </c>
      <c r="V178" s="132">
        <f>IF((E178+tab!$D$4)&lt;S178,0,(IF(E178="",,(K178/40*J178*1.08*T178)*U178)))</f>
        <v>0</v>
      </c>
      <c r="W178" s="94"/>
      <c r="X178" s="127">
        <f t="shared" si="6"/>
        <v>0</v>
      </c>
      <c r="Y178" s="86"/>
      <c r="Z178" s="65"/>
    </row>
    <row r="179" spans="2:26" ht="12.75" x14ac:dyDescent="0.2">
      <c r="B179" s="64"/>
      <c r="C179" s="86"/>
      <c r="D179" s="104"/>
      <c r="E179" s="105"/>
      <c r="F179" s="105"/>
      <c r="G179" s="106"/>
      <c r="H179" s="105"/>
      <c r="I179" s="93"/>
      <c r="J179" s="173">
        <f>IF(H179="",0,VLOOKUP(H179,tab!$D$47:$E$80,2,FALSE))*G179</f>
        <v>0</v>
      </c>
      <c r="K179" s="129">
        <f>IF(E179="",,tab!$D$2-F179)</f>
        <v>0</v>
      </c>
      <c r="L179" s="129">
        <f>IF(E179="",,E179+tab!$B$15)</f>
        <v>0</v>
      </c>
      <c r="M179" s="93"/>
      <c r="N179" s="129">
        <f t="shared" si="7"/>
        <v>0</v>
      </c>
      <c r="O179" s="130">
        <f>IF(E179="",,IF($K179&gt;=25,0,(VLOOKUP($K179,tab!$B$8:$C$13,2))))</f>
        <v>0</v>
      </c>
      <c r="P179" s="131">
        <f>IF(E179="",,IF($K179&gt;=25,0,(VLOOKUP($K179,tab!$B$8:$E$13,4))))</f>
        <v>0</v>
      </c>
      <c r="Q179" s="132">
        <f>IF((E179+tab!$D$4)&lt;N179,0,IF(E179="",,(K179/25*(J179*1.08*50%)*O179)*P179))</f>
        <v>0</v>
      </c>
      <c r="R179" s="93"/>
      <c r="S179" s="129">
        <f t="shared" si="8"/>
        <v>0</v>
      </c>
      <c r="T179" s="130">
        <f>IF(E179="",,IF($K179&gt;=40,0,(VLOOKUP($K179,tab!$B$8:$D$13,3))))</f>
        <v>0</v>
      </c>
      <c r="U179" s="131">
        <f>IF(E179="",,IF($K179&gt;=40,0,(VLOOKUP($K179,tab!$B$8:$F$13,5))))</f>
        <v>0</v>
      </c>
      <c r="V179" s="132">
        <f>IF((E179+tab!$D$4)&lt;S179,0,(IF(E179="",,(K179/40*J179*1.08*T179)*U179)))</f>
        <v>0</v>
      </c>
      <c r="W179" s="94"/>
      <c r="X179" s="127">
        <f t="shared" si="6"/>
        <v>0</v>
      </c>
      <c r="Y179" s="86"/>
      <c r="Z179" s="65"/>
    </row>
    <row r="180" spans="2:26" ht="12.75" x14ac:dyDescent="0.2">
      <c r="B180" s="64"/>
      <c r="C180" s="86"/>
      <c r="D180" s="104"/>
      <c r="E180" s="105"/>
      <c r="F180" s="105"/>
      <c r="G180" s="106"/>
      <c r="H180" s="105"/>
      <c r="I180" s="93"/>
      <c r="J180" s="173">
        <f>IF(H180="",0,VLOOKUP(H180,tab!$D$47:$E$80,2,FALSE))*G180</f>
        <v>0</v>
      </c>
      <c r="K180" s="129">
        <f>IF(E180="",,tab!$D$2-F180)</f>
        <v>0</v>
      </c>
      <c r="L180" s="129">
        <f>IF(E180="",,E180+tab!$B$15)</f>
        <v>0</v>
      </c>
      <c r="M180" s="93"/>
      <c r="N180" s="129">
        <f t="shared" si="7"/>
        <v>0</v>
      </c>
      <c r="O180" s="130">
        <f>IF(E180="",,IF($K180&gt;=25,0,(VLOOKUP($K180,tab!$B$8:$C$13,2))))</f>
        <v>0</v>
      </c>
      <c r="P180" s="131">
        <f>IF(E180="",,IF($K180&gt;=25,0,(VLOOKUP($K180,tab!$B$8:$E$13,4))))</f>
        <v>0</v>
      </c>
      <c r="Q180" s="132">
        <f>IF((E180+tab!$D$4)&lt;N180,0,IF(E180="",,(K180/25*(J180*1.08*50%)*O180)*P180))</f>
        <v>0</v>
      </c>
      <c r="R180" s="93"/>
      <c r="S180" s="129">
        <f t="shared" si="8"/>
        <v>0</v>
      </c>
      <c r="T180" s="130">
        <f>IF(E180="",,IF($K180&gt;=40,0,(VLOOKUP($K180,tab!$B$8:$D$13,3))))</f>
        <v>0</v>
      </c>
      <c r="U180" s="131">
        <f>IF(E180="",,IF($K180&gt;=40,0,(VLOOKUP($K180,tab!$B$8:$F$13,5))))</f>
        <v>0</v>
      </c>
      <c r="V180" s="132">
        <f>IF((E180+tab!$D$4)&lt;S180,0,(IF(E180="",,(K180/40*J180*1.08*T180)*U180)))</f>
        <v>0</v>
      </c>
      <c r="W180" s="94"/>
      <c r="X180" s="127">
        <f t="shared" si="6"/>
        <v>0</v>
      </c>
      <c r="Y180" s="86"/>
      <c r="Z180" s="65"/>
    </row>
    <row r="181" spans="2:26" ht="12.75" x14ac:dyDescent="0.2">
      <c r="B181" s="64"/>
      <c r="C181" s="86"/>
      <c r="D181" s="104"/>
      <c r="E181" s="105"/>
      <c r="F181" s="105"/>
      <c r="G181" s="106"/>
      <c r="H181" s="105"/>
      <c r="I181" s="93"/>
      <c r="J181" s="173">
        <f>IF(H181="",0,VLOOKUP(H181,tab!$D$47:$E$80,2,FALSE))*G181</f>
        <v>0</v>
      </c>
      <c r="K181" s="129">
        <f>IF(E181="",,tab!$D$2-F181)</f>
        <v>0</v>
      </c>
      <c r="L181" s="129">
        <f>IF(E181="",,E181+tab!$B$15)</f>
        <v>0</v>
      </c>
      <c r="M181" s="93"/>
      <c r="N181" s="129">
        <f t="shared" si="7"/>
        <v>0</v>
      </c>
      <c r="O181" s="130">
        <f>IF(E181="",,IF($K181&gt;=25,0,(VLOOKUP($K181,tab!$B$8:$C$13,2))))</f>
        <v>0</v>
      </c>
      <c r="P181" s="131">
        <f>IF(E181="",,IF($K181&gt;=25,0,(VLOOKUP($K181,tab!$B$8:$E$13,4))))</f>
        <v>0</v>
      </c>
      <c r="Q181" s="132">
        <f>IF((E181+tab!$D$4)&lt;N181,0,IF(E181="",,(K181/25*(J181*1.08*50%)*O181)*P181))</f>
        <v>0</v>
      </c>
      <c r="R181" s="93"/>
      <c r="S181" s="129">
        <f t="shared" si="8"/>
        <v>0</v>
      </c>
      <c r="T181" s="130">
        <f>IF(E181="",,IF($K181&gt;=40,0,(VLOOKUP($K181,tab!$B$8:$D$13,3))))</f>
        <v>0</v>
      </c>
      <c r="U181" s="131">
        <f>IF(E181="",,IF($K181&gt;=40,0,(VLOOKUP($K181,tab!$B$8:$F$13,5))))</f>
        <v>0</v>
      </c>
      <c r="V181" s="132">
        <f>IF((E181+tab!$D$4)&lt;S181,0,(IF(E181="",,(K181/40*J181*1.08*T181)*U181)))</f>
        <v>0</v>
      </c>
      <c r="W181" s="94"/>
      <c r="X181" s="127">
        <f t="shared" si="6"/>
        <v>0</v>
      </c>
      <c r="Y181" s="86"/>
      <c r="Z181" s="65"/>
    </row>
    <row r="182" spans="2:26" ht="12.75" x14ac:dyDescent="0.2">
      <c r="B182" s="64"/>
      <c r="C182" s="86"/>
      <c r="D182" s="104"/>
      <c r="E182" s="105"/>
      <c r="F182" s="105"/>
      <c r="G182" s="106"/>
      <c r="H182" s="105"/>
      <c r="I182" s="93"/>
      <c r="J182" s="173">
        <f>IF(H182="",0,VLOOKUP(H182,tab!$D$47:$E$80,2,FALSE))*G182</f>
        <v>0</v>
      </c>
      <c r="K182" s="129">
        <f>IF(E182="",,tab!$D$2-F182)</f>
        <v>0</v>
      </c>
      <c r="L182" s="129">
        <f>IF(E182="",,E182+tab!$B$15)</f>
        <v>0</v>
      </c>
      <c r="M182" s="93"/>
      <c r="N182" s="129">
        <f t="shared" si="7"/>
        <v>0</v>
      </c>
      <c r="O182" s="130">
        <f>IF(E182="",,IF($K182&gt;=25,0,(VLOOKUP($K182,tab!$B$8:$C$13,2))))</f>
        <v>0</v>
      </c>
      <c r="P182" s="131">
        <f>IF(E182="",,IF($K182&gt;=25,0,(VLOOKUP($K182,tab!$B$8:$E$13,4))))</f>
        <v>0</v>
      </c>
      <c r="Q182" s="132">
        <f>IF((E182+tab!$D$4)&lt;N182,0,IF(E182="",,(K182/25*(J182*1.08*50%)*O182)*P182))</f>
        <v>0</v>
      </c>
      <c r="R182" s="93"/>
      <c r="S182" s="129">
        <f t="shared" si="8"/>
        <v>0</v>
      </c>
      <c r="T182" s="130">
        <f>IF(E182="",,IF($K182&gt;=40,0,(VLOOKUP($K182,tab!$B$8:$D$13,3))))</f>
        <v>0</v>
      </c>
      <c r="U182" s="131">
        <f>IF(E182="",,IF($K182&gt;=40,0,(VLOOKUP($K182,tab!$B$8:$F$13,5))))</f>
        <v>0</v>
      </c>
      <c r="V182" s="132">
        <f>IF((E182+tab!$D$4)&lt;S182,0,(IF(E182="",,(K182/40*J182*1.08*T182)*U182)))</f>
        <v>0</v>
      </c>
      <c r="W182" s="94"/>
      <c r="X182" s="127">
        <f t="shared" si="6"/>
        <v>0</v>
      </c>
      <c r="Y182" s="86"/>
      <c r="Z182" s="65"/>
    </row>
    <row r="183" spans="2:26" ht="12.75" x14ac:dyDescent="0.2">
      <c r="B183" s="64"/>
      <c r="C183" s="86"/>
      <c r="D183" s="104"/>
      <c r="E183" s="105"/>
      <c r="F183" s="105"/>
      <c r="G183" s="106"/>
      <c r="H183" s="105"/>
      <c r="I183" s="93"/>
      <c r="J183" s="173">
        <f>IF(H183="",0,VLOOKUP(H183,tab!$D$47:$E$80,2,FALSE))*G183</f>
        <v>0</v>
      </c>
      <c r="K183" s="129">
        <f>IF(E183="",,tab!$D$2-F183)</f>
        <v>0</v>
      </c>
      <c r="L183" s="129">
        <f>IF(E183="",,E183+tab!$B$15)</f>
        <v>0</v>
      </c>
      <c r="M183" s="93"/>
      <c r="N183" s="129">
        <f t="shared" si="7"/>
        <v>0</v>
      </c>
      <c r="O183" s="130">
        <f>IF(E183="",,IF($K183&gt;=25,0,(VLOOKUP($K183,tab!$B$8:$C$13,2))))</f>
        <v>0</v>
      </c>
      <c r="P183" s="131">
        <f>IF(E183="",,IF($K183&gt;=25,0,(VLOOKUP($K183,tab!$B$8:$E$13,4))))</f>
        <v>0</v>
      </c>
      <c r="Q183" s="132">
        <f>IF((E183+tab!$D$4)&lt;N183,0,IF(E183="",,(K183/25*(J183*1.08*50%)*O183)*P183))</f>
        <v>0</v>
      </c>
      <c r="R183" s="93"/>
      <c r="S183" s="129">
        <f t="shared" si="8"/>
        <v>0</v>
      </c>
      <c r="T183" s="130">
        <f>IF(E183="",,IF($K183&gt;=40,0,(VLOOKUP($K183,tab!$B$8:$D$13,3))))</f>
        <v>0</v>
      </c>
      <c r="U183" s="131">
        <f>IF(E183="",,IF($K183&gt;=40,0,(VLOOKUP($K183,tab!$B$8:$F$13,5))))</f>
        <v>0</v>
      </c>
      <c r="V183" s="132">
        <f>IF((E183+tab!$D$4)&lt;S183,0,(IF(E183="",,(K183/40*J183*1.08*T183)*U183)))</f>
        <v>0</v>
      </c>
      <c r="W183" s="94"/>
      <c r="X183" s="127">
        <f t="shared" si="6"/>
        <v>0</v>
      </c>
      <c r="Y183" s="86"/>
      <c r="Z183" s="65"/>
    </row>
    <row r="184" spans="2:26" ht="12.75" x14ac:dyDescent="0.2">
      <c r="B184" s="64"/>
      <c r="C184" s="86"/>
      <c r="D184" s="104"/>
      <c r="E184" s="105"/>
      <c r="F184" s="105"/>
      <c r="G184" s="106"/>
      <c r="H184" s="105"/>
      <c r="I184" s="93"/>
      <c r="J184" s="173">
        <f>IF(H184="",0,VLOOKUP(H184,tab!$D$47:$E$80,2,FALSE))*G184</f>
        <v>0</v>
      </c>
      <c r="K184" s="129">
        <f>IF(E184="",,tab!$D$2-F184)</f>
        <v>0</v>
      </c>
      <c r="L184" s="129">
        <f>IF(E184="",,E184+tab!$B$15)</f>
        <v>0</v>
      </c>
      <c r="M184" s="93"/>
      <c r="N184" s="129">
        <f t="shared" si="7"/>
        <v>0</v>
      </c>
      <c r="O184" s="130">
        <f>IF(E184="",,IF($K184&gt;=25,0,(VLOOKUP($K184,tab!$B$8:$C$13,2))))</f>
        <v>0</v>
      </c>
      <c r="P184" s="131">
        <f>IF(E184="",,IF($K184&gt;=25,0,(VLOOKUP($K184,tab!$B$8:$E$13,4))))</f>
        <v>0</v>
      </c>
      <c r="Q184" s="132">
        <f>IF((E184+tab!$D$4)&lt;N184,0,IF(E184="",,(K184/25*(J184*1.08*50%)*O184)*P184))</f>
        <v>0</v>
      </c>
      <c r="R184" s="93"/>
      <c r="S184" s="129">
        <f t="shared" si="8"/>
        <v>0</v>
      </c>
      <c r="T184" s="130">
        <f>IF(E184="",,IF($K184&gt;=40,0,(VLOOKUP($K184,tab!$B$8:$D$13,3))))</f>
        <v>0</v>
      </c>
      <c r="U184" s="131">
        <f>IF(E184="",,IF($K184&gt;=40,0,(VLOOKUP($K184,tab!$B$8:$F$13,5))))</f>
        <v>0</v>
      </c>
      <c r="V184" s="132">
        <f>IF((E184+tab!$D$4)&lt;S184,0,(IF(E184="",,(K184/40*J184*1.08*T184)*U184)))</f>
        <v>0</v>
      </c>
      <c r="W184" s="94"/>
      <c r="X184" s="127">
        <f t="shared" si="6"/>
        <v>0</v>
      </c>
      <c r="Y184" s="86"/>
      <c r="Z184" s="65"/>
    </row>
    <row r="185" spans="2:26" ht="12.75" x14ac:dyDescent="0.2">
      <c r="B185" s="64"/>
      <c r="C185" s="86"/>
      <c r="D185" s="104"/>
      <c r="E185" s="105"/>
      <c r="F185" s="105"/>
      <c r="G185" s="106"/>
      <c r="H185" s="105"/>
      <c r="I185" s="93"/>
      <c r="J185" s="173">
        <f>IF(H185="",0,VLOOKUP(H185,tab!$D$47:$E$80,2,FALSE))*G185</f>
        <v>0</v>
      </c>
      <c r="K185" s="129">
        <f>IF(E185="",,tab!$D$2-F185)</f>
        <v>0</v>
      </c>
      <c r="L185" s="129">
        <f>IF(E185="",,E185+tab!$B$15)</f>
        <v>0</v>
      </c>
      <c r="M185" s="93"/>
      <c r="N185" s="129">
        <f t="shared" si="7"/>
        <v>0</v>
      </c>
      <c r="O185" s="130">
        <f>IF(E185="",,IF($K185&gt;=25,0,(VLOOKUP($K185,tab!$B$8:$C$13,2))))</f>
        <v>0</v>
      </c>
      <c r="P185" s="131">
        <f>IF(E185="",,IF($K185&gt;=25,0,(VLOOKUP($K185,tab!$B$8:$E$13,4))))</f>
        <v>0</v>
      </c>
      <c r="Q185" s="132">
        <f>IF((E185+tab!$D$4)&lt;N185,0,IF(E185="",,(K185/25*(J185*1.08*50%)*O185)*P185))</f>
        <v>0</v>
      </c>
      <c r="R185" s="93"/>
      <c r="S185" s="129">
        <f t="shared" si="8"/>
        <v>0</v>
      </c>
      <c r="T185" s="130">
        <f>IF(E185="",,IF($K185&gt;=40,0,(VLOOKUP($K185,tab!$B$8:$D$13,3))))</f>
        <v>0</v>
      </c>
      <c r="U185" s="131">
        <f>IF(E185="",,IF($K185&gt;=40,0,(VLOOKUP($K185,tab!$B$8:$F$13,5))))</f>
        <v>0</v>
      </c>
      <c r="V185" s="132">
        <f>IF((E185+tab!$D$4)&lt;S185,0,(IF(E185="",,(K185/40*J185*1.08*T185)*U185)))</f>
        <v>0</v>
      </c>
      <c r="W185" s="94"/>
      <c r="X185" s="127">
        <f t="shared" si="6"/>
        <v>0</v>
      </c>
      <c r="Y185" s="86"/>
      <c r="Z185" s="65"/>
    </row>
    <row r="186" spans="2:26" ht="12.75" x14ac:dyDescent="0.2">
      <c r="B186" s="64"/>
      <c r="C186" s="86"/>
      <c r="D186" s="104"/>
      <c r="E186" s="105"/>
      <c r="F186" s="105"/>
      <c r="G186" s="106"/>
      <c r="H186" s="105"/>
      <c r="I186" s="93"/>
      <c r="J186" s="173">
        <f>IF(H186="",0,VLOOKUP(H186,tab!$D$47:$E$80,2,FALSE))*G186</f>
        <v>0</v>
      </c>
      <c r="K186" s="129">
        <f>IF(E186="",,tab!$D$2-F186)</f>
        <v>0</v>
      </c>
      <c r="L186" s="129">
        <f>IF(E186="",,E186+tab!$B$15)</f>
        <v>0</v>
      </c>
      <c r="M186" s="93"/>
      <c r="N186" s="129">
        <f t="shared" si="7"/>
        <v>0</v>
      </c>
      <c r="O186" s="130">
        <f>IF(E186="",,IF($K186&gt;=25,0,(VLOOKUP($K186,tab!$B$8:$C$13,2))))</f>
        <v>0</v>
      </c>
      <c r="P186" s="131">
        <f>IF(E186="",,IF($K186&gt;=25,0,(VLOOKUP($K186,tab!$B$8:$E$13,4))))</f>
        <v>0</v>
      </c>
      <c r="Q186" s="132">
        <f>IF((E186+tab!$D$4)&lt;N186,0,IF(E186="",,(K186/25*(J186*1.08*50%)*O186)*P186))</f>
        <v>0</v>
      </c>
      <c r="R186" s="93"/>
      <c r="S186" s="129">
        <f t="shared" si="8"/>
        <v>0</v>
      </c>
      <c r="T186" s="130">
        <f>IF(E186="",,IF($K186&gt;=40,0,(VLOOKUP($K186,tab!$B$8:$D$13,3))))</f>
        <v>0</v>
      </c>
      <c r="U186" s="131">
        <f>IF(E186="",,IF($K186&gt;=40,0,(VLOOKUP($K186,tab!$B$8:$F$13,5))))</f>
        <v>0</v>
      </c>
      <c r="V186" s="132">
        <f>IF((E186+tab!$D$4)&lt;S186,0,(IF(E186="",,(K186/40*J186*1.08*T186)*U186)))</f>
        <v>0</v>
      </c>
      <c r="W186" s="94"/>
      <c r="X186" s="127">
        <f t="shared" si="6"/>
        <v>0</v>
      </c>
      <c r="Y186" s="86"/>
      <c r="Z186" s="65"/>
    </row>
    <row r="187" spans="2:26" ht="12.75" x14ac:dyDescent="0.2">
      <c r="B187" s="64"/>
      <c r="C187" s="86"/>
      <c r="D187" s="104"/>
      <c r="E187" s="105"/>
      <c r="F187" s="105"/>
      <c r="G187" s="106"/>
      <c r="H187" s="105"/>
      <c r="I187" s="93"/>
      <c r="J187" s="173">
        <f>IF(H187="",0,VLOOKUP(H187,tab!$D$47:$E$80,2,FALSE))*G187</f>
        <v>0</v>
      </c>
      <c r="K187" s="129">
        <f>IF(E187="",,tab!$D$2-F187)</f>
        <v>0</v>
      </c>
      <c r="L187" s="129">
        <f>IF(E187="",,E187+tab!$B$15)</f>
        <v>0</v>
      </c>
      <c r="M187" s="93"/>
      <c r="N187" s="129">
        <f t="shared" si="7"/>
        <v>0</v>
      </c>
      <c r="O187" s="130">
        <f>IF(E187="",,IF($K187&gt;=25,0,(VLOOKUP($K187,tab!$B$8:$C$13,2))))</f>
        <v>0</v>
      </c>
      <c r="P187" s="131">
        <f>IF(E187="",,IF($K187&gt;=25,0,(VLOOKUP($K187,tab!$B$8:$E$13,4))))</f>
        <v>0</v>
      </c>
      <c r="Q187" s="132">
        <f>IF((E187+tab!$D$4)&lt;N187,0,IF(E187="",,(K187/25*(J187*1.08*50%)*O187)*P187))</f>
        <v>0</v>
      </c>
      <c r="R187" s="93"/>
      <c r="S187" s="129">
        <f t="shared" si="8"/>
        <v>0</v>
      </c>
      <c r="T187" s="130">
        <f>IF(E187="",,IF($K187&gt;=40,0,(VLOOKUP($K187,tab!$B$8:$D$13,3))))</f>
        <v>0</v>
      </c>
      <c r="U187" s="131">
        <f>IF(E187="",,IF($K187&gt;=40,0,(VLOOKUP($K187,tab!$B$8:$F$13,5))))</f>
        <v>0</v>
      </c>
      <c r="V187" s="132">
        <f>IF((E187+tab!$D$4)&lt;S187,0,(IF(E187="",,(K187/40*J187*1.08*T187)*U187)))</f>
        <v>0</v>
      </c>
      <c r="W187" s="94"/>
      <c r="X187" s="127">
        <f t="shared" si="6"/>
        <v>0</v>
      </c>
      <c r="Y187" s="86"/>
      <c r="Z187" s="65"/>
    </row>
    <row r="188" spans="2:26" ht="12.75" x14ac:dyDescent="0.2">
      <c r="B188" s="64"/>
      <c r="C188" s="86"/>
      <c r="D188" s="104"/>
      <c r="E188" s="105"/>
      <c r="F188" s="105"/>
      <c r="G188" s="106"/>
      <c r="H188" s="105"/>
      <c r="I188" s="93"/>
      <c r="J188" s="173">
        <f>IF(H188="",0,VLOOKUP(H188,tab!$D$47:$E$80,2,FALSE))*G188</f>
        <v>0</v>
      </c>
      <c r="K188" s="129">
        <f>IF(E188="",,tab!$D$2-F188)</f>
        <v>0</v>
      </c>
      <c r="L188" s="129">
        <f>IF(E188="",,E188+tab!$B$15)</f>
        <v>0</v>
      </c>
      <c r="M188" s="93"/>
      <c r="N188" s="129">
        <f t="shared" si="7"/>
        <v>0</v>
      </c>
      <c r="O188" s="130">
        <f>IF(E188="",,IF($K188&gt;=25,0,(VLOOKUP($K188,tab!$B$8:$C$13,2))))</f>
        <v>0</v>
      </c>
      <c r="P188" s="131">
        <f>IF(E188="",,IF($K188&gt;=25,0,(VLOOKUP($K188,tab!$B$8:$E$13,4))))</f>
        <v>0</v>
      </c>
      <c r="Q188" s="132">
        <f>IF((E188+tab!$D$4)&lt;N188,0,IF(E188="",,(K188/25*(J188*1.08*50%)*O188)*P188))</f>
        <v>0</v>
      </c>
      <c r="R188" s="93"/>
      <c r="S188" s="129">
        <f t="shared" si="8"/>
        <v>0</v>
      </c>
      <c r="T188" s="130">
        <f>IF(E188="",,IF($K188&gt;=40,0,(VLOOKUP($K188,tab!$B$8:$D$13,3))))</f>
        <v>0</v>
      </c>
      <c r="U188" s="131">
        <f>IF(E188="",,IF($K188&gt;=40,0,(VLOOKUP($K188,tab!$B$8:$F$13,5))))</f>
        <v>0</v>
      </c>
      <c r="V188" s="132">
        <f>IF((E188+tab!$D$4)&lt;S188,0,(IF(E188="",,(K188/40*J188*1.08*T188)*U188)))</f>
        <v>0</v>
      </c>
      <c r="W188" s="94"/>
      <c r="X188" s="127">
        <f t="shared" si="6"/>
        <v>0</v>
      </c>
      <c r="Y188" s="86"/>
      <c r="Z188" s="65"/>
    </row>
    <row r="189" spans="2:26" ht="12.75" x14ac:dyDescent="0.2">
      <c r="B189" s="64"/>
      <c r="C189" s="86"/>
      <c r="D189" s="104"/>
      <c r="E189" s="105"/>
      <c r="F189" s="105"/>
      <c r="G189" s="106"/>
      <c r="H189" s="105"/>
      <c r="I189" s="93"/>
      <c r="J189" s="173">
        <f>IF(H189="",0,VLOOKUP(H189,tab!$D$47:$E$80,2,FALSE))*G189</f>
        <v>0</v>
      </c>
      <c r="K189" s="129">
        <f>IF(E189="",,tab!$D$2-F189)</f>
        <v>0</v>
      </c>
      <c r="L189" s="129">
        <f>IF(E189="",,E189+tab!$B$15)</f>
        <v>0</v>
      </c>
      <c r="M189" s="93"/>
      <c r="N189" s="129">
        <f t="shared" si="7"/>
        <v>0</v>
      </c>
      <c r="O189" s="130">
        <f>IF(E189="",,IF($K189&gt;=25,0,(VLOOKUP($K189,tab!$B$8:$C$13,2))))</f>
        <v>0</v>
      </c>
      <c r="P189" s="131">
        <f>IF(E189="",,IF($K189&gt;=25,0,(VLOOKUP($K189,tab!$B$8:$E$13,4))))</f>
        <v>0</v>
      </c>
      <c r="Q189" s="132">
        <f>IF((E189+tab!$D$4)&lt;N189,0,IF(E189="",,(K189/25*(J189*1.08*50%)*O189)*P189))</f>
        <v>0</v>
      </c>
      <c r="R189" s="93"/>
      <c r="S189" s="129">
        <f t="shared" si="8"/>
        <v>0</v>
      </c>
      <c r="T189" s="130">
        <f>IF(E189="",,IF($K189&gt;=40,0,(VLOOKUP($K189,tab!$B$8:$D$13,3))))</f>
        <v>0</v>
      </c>
      <c r="U189" s="131">
        <f>IF(E189="",,IF($K189&gt;=40,0,(VLOOKUP($K189,tab!$B$8:$F$13,5))))</f>
        <v>0</v>
      </c>
      <c r="V189" s="132">
        <f>IF((E189+tab!$D$4)&lt;S189,0,(IF(E189="",,(K189/40*J189*1.08*T189)*U189)))</f>
        <v>0</v>
      </c>
      <c r="W189" s="94"/>
      <c r="X189" s="127">
        <f t="shared" si="6"/>
        <v>0</v>
      </c>
      <c r="Y189" s="86"/>
      <c r="Z189" s="65"/>
    </row>
    <row r="190" spans="2:26" ht="12.75" x14ac:dyDescent="0.2">
      <c r="B190" s="64"/>
      <c r="C190" s="86"/>
      <c r="D190" s="104"/>
      <c r="E190" s="105"/>
      <c r="F190" s="105"/>
      <c r="G190" s="106"/>
      <c r="H190" s="105"/>
      <c r="I190" s="93"/>
      <c r="J190" s="173">
        <f>IF(H190="",0,VLOOKUP(H190,tab!$D$47:$E$80,2,FALSE))*G190</f>
        <v>0</v>
      </c>
      <c r="K190" s="129">
        <f>IF(E190="",,tab!$D$2-F190)</f>
        <v>0</v>
      </c>
      <c r="L190" s="129">
        <f>IF(E190="",,E190+tab!$B$15)</f>
        <v>0</v>
      </c>
      <c r="M190" s="93"/>
      <c r="N190" s="129">
        <f t="shared" si="7"/>
        <v>0</v>
      </c>
      <c r="O190" s="130">
        <f>IF(E190="",,IF($K190&gt;=25,0,(VLOOKUP($K190,tab!$B$8:$C$13,2))))</f>
        <v>0</v>
      </c>
      <c r="P190" s="131">
        <f>IF(E190="",,IF($K190&gt;=25,0,(VLOOKUP($K190,tab!$B$8:$E$13,4))))</f>
        <v>0</v>
      </c>
      <c r="Q190" s="132">
        <f>IF((E190+tab!$D$4)&lt;N190,0,IF(E190="",,(K190/25*(J190*1.08*50%)*O190)*P190))</f>
        <v>0</v>
      </c>
      <c r="R190" s="93"/>
      <c r="S190" s="129">
        <f t="shared" si="8"/>
        <v>0</v>
      </c>
      <c r="T190" s="130">
        <f>IF(E190="",,IF($K190&gt;=40,0,(VLOOKUP($K190,tab!$B$8:$D$13,3))))</f>
        <v>0</v>
      </c>
      <c r="U190" s="131">
        <f>IF(E190="",,IF($K190&gt;=40,0,(VLOOKUP($K190,tab!$B$8:$F$13,5))))</f>
        <v>0</v>
      </c>
      <c r="V190" s="132">
        <f>IF((E190+tab!$D$4)&lt;S190,0,(IF(E190="",,(K190/40*J190*1.08*T190)*U190)))</f>
        <v>0</v>
      </c>
      <c r="W190" s="94"/>
      <c r="X190" s="127">
        <f t="shared" si="6"/>
        <v>0</v>
      </c>
      <c r="Y190" s="86"/>
      <c r="Z190" s="65"/>
    </row>
    <row r="191" spans="2:26" ht="12.75" x14ac:dyDescent="0.2">
      <c r="B191" s="64"/>
      <c r="C191" s="86"/>
      <c r="D191" s="104"/>
      <c r="E191" s="105"/>
      <c r="F191" s="105"/>
      <c r="G191" s="106"/>
      <c r="H191" s="105"/>
      <c r="I191" s="93"/>
      <c r="J191" s="173">
        <f>IF(H191="",0,VLOOKUP(H191,tab!$D$47:$E$80,2,FALSE))*G191</f>
        <v>0</v>
      </c>
      <c r="K191" s="129">
        <f>IF(E191="",,tab!$D$2-F191)</f>
        <v>0</v>
      </c>
      <c r="L191" s="129">
        <f>IF(E191="",,E191+tab!$B$15)</f>
        <v>0</v>
      </c>
      <c r="M191" s="93"/>
      <c r="N191" s="129">
        <f t="shared" si="7"/>
        <v>0</v>
      </c>
      <c r="O191" s="130">
        <f>IF(E191="",,IF($K191&gt;=25,0,(VLOOKUP($K191,tab!$B$8:$C$13,2))))</f>
        <v>0</v>
      </c>
      <c r="P191" s="131">
        <f>IF(E191="",,IF($K191&gt;=25,0,(VLOOKUP($K191,tab!$B$8:$E$13,4))))</f>
        <v>0</v>
      </c>
      <c r="Q191" s="132">
        <f>IF((E191+tab!$D$4)&lt;N191,0,IF(E191="",,(K191/25*(J191*1.08*50%)*O191)*P191))</f>
        <v>0</v>
      </c>
      <c r="R191" s="93"/>
      <c r="S191" s="129">
        <f t="shared" si="8"/>
        <v>0</v>
      </c>
      <c r="T191" s="130">
        <f>IF(E191="",,IF($K191&gt;=40,0,(VLOOKUP($K191,tab!$B$8:$D$13,3))))</f>
        <v>0</v>
      </c>
      <c r="U191" s="131">
        <f>IF(E191="",,IF($K191&gt;=40,0,(VLOOKUP($K191,tab!$B$8:$F$13,5))))</f>
        <v>0</v>
      </c>
      <c r="V191" s="132">
        <f>IF((E191+tab!$D$4)&lt;S191,0,(IF(E191="",,(K191/40*J191*1.08*T191)*U191)))</f>
        <v>0</v>
      </c>
      <c r="W191" s="94"/>
      <c r="X191" s="127">
        <f t="shared" si="6"/>
        <v>0</v>
      </c>
      <c r="Y191" s="86"/>
      <c r="Z191" s="65"/>
    </row>
    <row r="192" spans="2:26" ht="12.75" x14ac:dyDescent="0.2">
      <c r="B192" s="64"/>
      <c r="C192" s="86"/>
      <c r="D192" s="104"/>
      <c r="E192" s="105"/>
      <c r="F192" s="105"/>
      <c r="G192" s="106"/>
      <c r="H192" s="105"/>
      <c r="I192" s="93"/>
      <c r="J192" s="173">
        <f>IF(H192="",0,VLOOKUP(H192,tab!$D$47:$E$80,2,FALSE))*G192</f>
        <v>0</v>
      </c>
      <c r="K192" s="129">
        <f>IF(E192="",,tab!$D$2-F192)</f>
        <v>0</v>
      </c>
      <c r="L192" s="129">
        <f>IF(E192="",,E192+tab!$B$15)</f>
        <v>0</v>
      </c>
      <c r="M192" s="93"/>
      <c r="N192" s="129">
        <f t="shared" si="7"/>
        <v>0</v>
      </c>
      <c r="O192" s="130">
        <f>IF(E192="",,IF($K192&gt;=25,0,(VLOOKUP($K192,tab!$B$8:$C$13,2))))</f>
        <v>0</v>
      </c>
      <c r="P192" s="131">
        <f>IF(E192="",,IF($K192&gt;=25,0,(VLOOKUP($K192,tab!$B$8:$E$13,4))))</f>
        <v>0</v>
      </c>
      <c r="Q192" s="132">
        <f>IF((E192+tab!$D$4)&lt;N192,0,IF(E192="",,(K192/25*(J192*1.08*50%)*O192)*P192))</f>
        <v>0</v>
      </c>
      <c r="R192" s="93"/>
      <c r="S192" s="129">
        <f t="shared" si="8"/>
        <v>0</v>
      </c>
      <c r="T192" s="130">
        <f>IF(E192="",,IF($K192&gt;=40,0,(VLOOKUP($K192,tab!$B$8:$D$13,3))))</f>
        <v>0</v>
      </c>
      <c r="U192" s="131">
        <f>IF(E192="",,IF($K192&gt;=40,0,(VLOOKUP($K192,tab!$B$8:$F$13,5))))</f>
        <v>0</v>
      </c>
      <c r="V192" s="132">
        <f>IF((E192+tab!$D$4)&lt;S192,0,(IF(E192="",,(K192/40*J192*1.08*T192)*U192)))</f>
        <v>0</v>
      </c>
      <c r="W192" s="94"/>
      <c r="X192" s="127">
        <f t="shared" si="6"/>
        <v>0</v>
      </c>
      <c r="Y192" s="86"/>
      <c r="Z192" s="65"/>
    </row>
    <row r="193" spans="2:26" ht="12.75" x14ac:dyDescent="0.2">
      <c r="B193" s="64"/>
      <c r="C193" s="86"/>
      <c r="D193" s="104"/>
      <c r="E193" s="105"/>
      <c r="F193" s="105"/>
      <c r="G193" s="106"/>
      <c r="H193" s="105"/>
      <c r="I193" s="93"/>
      <c r="J193" s="173">
        <f>IF(H193="",0,VLOOKUP(H193,tab!$D$47:$E$80,2,FALSE))*G193</f>
        <v>0</v>
      </c>
      <c r="K193" s="129">
        <f>IF(E193="",,tab!$D$2-F193)</f>
        <v>0</v>
      </c>
      <c r="L193" s="129">
        <f>IF(E193="",,E193+tab!$B$15)</f>
        <v>0</v>
      </c>
      <c r="M193" s="93"/>
      <c r="N193" s="129">
        <f t="shared" si="7"/>
        <v>0</v>
      </c>
      <c r="O193" s="130">
        <f>IF(E193="",,IF($K193&gt;=25,0,(VLOOKUP($K193,tab!$B$8:$C$13,2))))</f>
        <v>0</v>
      </c>
      <c r="P193" s="131">
        <f>IF(E193="",,IF($K193&gt;=25,0,(VLOOKUP($K193,tab!$B$8:$E$13,4))))</f>
        <v>0</v>
      </c>
      <c r="Q193" s="132">
        <f>IF((E193+tab!$D$4)&lt;N193,0,IF(E193="",,(K193/25*(J193*1.08*50%)*O193)*P193))</f>
        <v>0</v>
      </c>
      <c r="R193" s="93"/>
      <c r="S193" s="129">
        <f t="shared" si="8"/>
        <v>0</v>
      </c>
      <c r="T193" s="130">
        <f>IF(E193="",,IF($K193&gt;=40,0,(VLOOKUP($K193,tab!$B$8:$D$13,3))))</f>
        <v>0</v>
      </c>
      <c r="U193" s="131">
        <f>IF(E193="",,IF($K193&gt;=40,0,(VLOOKUP($K193,tab!$B$8:$F$13,5))))</f>
        <v>0</v>
      </c>
      <c r="V193" s="132">
        <f>IF((E193+tab!$D$4)&lt;S193,0,(IF(E193="",,(K193/40*J193*1.08*T193)*U193)))</f>
        <v>0</v>
      </c>
      <c r="W193" s="94"/>
      <c r="X193" s="127">
        <f t="shared" si="6"/>
        <v>0</v>
      </c>
      <c r="Y193" s="86"/>
      <c r="Z193" s="65"/>
    </row>
    <row r="194" spans="2:26" ht="12.75" x14ac:dyDescent="0.2">
      <c r="B194" s="64"/>
      <c r="C194" s="86"/>
      <c r="D194" s="104"/>
      <c r="E194" s="105"/>
      <c r="F194" s="105"/>
      <c r="G194" s="106"/>
      <c r="H194" s="105"/>
      <c r="I194" s="93"/>
      <c r="J194" s="173">
        <f>IF(H194="",0,VLOOKUP(H194,tab!$D$47:$E$80,2,FALSE))*G194</f>
        <v>0</v>
      </c>
      <c r="K194" s="129">
        <f>IF(E194="",,tab!$D$2-F194)</f>
        <v>0</v>
      </c>
      <c r="L194" s="129">
        <f>IF(E194="",,E194+tab!$B$15)</f>
        <v>0</v>
      </c>
      <c r="M194" s="93"/>
      <c r="N194" s="129">
        <f t="shared" si="7"/>
        <v>0</v>
      </c>
      <c r="O194" s="130">
        <f>IF(E194="",,IF($K194&gt;=25,0,(VLOOKUP($K194,tab!$B$8:$C$13,2))))</f>
        <v>0</v>
      </c>
      <c r="P194" s="131">
        <f>IF(E194="",,IF($K194&gt;=25,0,(VLOOKUP($K194,tab!$B$8:$E$13,4))))</f>
        <v>0</v>
      </c>
      <c r="Q194" s="132">
        <f>IF((E194+tab!$D$4)&lt;N194,0,IF(E194="",,(K194/25*(J194*1.08*50%)*O194)*P194))</f>
        <v>0</v>
      </c>
      <c r="R194" s="93"/>
      <c r="S194" s="129">
        <f t="shared" si="8"/>
        <v>0</v>
      </c>
      <c r="T194" s="130">
        <f>IF(E194="",,IF($K194&gt;=40,0,(VLOOKUP($K194,tab!$B$8:$D$13,3))))</f>
        <v>0</v>
      </c>
      <c r="U194" s="131">
        <f>IF(E194="",,IF($K194&gt;=40,0,(VLOOKUP($K194,tab!$B$8:$F$13,5))))</f>
        <v>0</v>
      </c>
      <c r="V194" s="132">
        <f>IF((E194+tab!$D$4)&lt;S194,0,(IF(E194="",,(K194/40*J194*1.08*T194)*U194)))</f>
        <v>0</v>
      </c>
      <c r="W194" s="94"/>
      <c r="X194" s="127">
        <f t="shared" si="6"/>
        <v>0</v>
      </c>
      <c r="Y194" s="86"/>
      <c r="Z194" s="65"/>
    </row>
    <row r="195" spans="2:26" ht="12.75" x14ac:dyDescent="0.2">
      <c r="B195" s="64"/>
      <c r="C195" s="86"/>
      <c r="D195" s="104"/>
      <c r="E195" s="105"/>
      <c r="F195" s="105"/>
      <c r="G195" s="106"/>
      <c r="H195" s="105"/>
      <c r="I195" s="93"/>
      <c r="J195" s="173">
        <f>IF(H195="",0,VLOOKUP(H195,tab!$D$47:$E$80,2,FALSE))*G195</f>
        <v>0</v>
      </c>
      <c r="K195" s="129">
        <f>IF(E195="",,tab!$D$2-F195)</f>
        <v>0</v>
      </c>
      <c r="L195" s="129">
        <f>IF(E195="",,E195+tab!$B$15)</f>
        <v>0</v>
      </c>
      <c r="M195" s="93"/>
      <c r="N195" s="129">
        <f t="shared" si="7"/>
        <v>0</v>
      </c>
      <c r="O195" s="130">
        <f>IF(E195="",,IF($K195&gt;=25,0,(VLOOKUP($K195,tab!$B$8:$C$13,2))))</f>
        <v>0</v>
      </c>
      <c r="P195" s="131">
        <f>IF(E195="",,IF($K195&gt;=25,0,(VLOOKUP($K195,tab!$B$8:$E$13,4))))</f>
        <v>0</v>
      </c>
      <c r="Q195" s="132">
        <f>IF((E195+tab!$D$4)&lt;N195,0,IF(E195="",,(K195/25*(J195*1.08*50%)*O195)*P195))</f>
        <v>0</v>
      </c>
      <c r="R195" s="93"/>
      <c r="S195" s="129">
        <f t="shared" si="8"/>
        <v>0</v>
      </c>
      <c r="T195" s="130">
        <f>IF(E195="",,IF($K195&gt;=40,0,(VLOOKUP($K195,tab!$B$8:$D$13,3))))</f>
        <v>0</v>
      </c>
      <c r="U195" s="131">
        <f>IF(E195="",,IF($K195&gt;=40,0,(VLOOKUP($K195,tab!$B$8:$F$13,5))))</f>
        <v>0</v>
      </c>
      <c r="V195" s="132">
        <f>IF((E195+tab!$D$4)&lt;S195,0,(IF(E195="",,(K195/40*J195*1.08*T195)*U195)))</f>
        <v>0</v>
      </c>
      <c r="W195" s="94"/>
      <c r="X195" s="127">
        <f t="shared" si="6"/>
        <v>0</v>
      </c>
      <c r="Y195" s="86"/>
      <c r="Z195" s="65"/>
    </row>
    <row r="196" spans="2:26" ht="12.75" x14ac:dyDescent="0.2">
      <c r="B196" s="64"/>
      <c r="C196" s="86"/>
      <c r="D196" s="104"/>
      <c r="E196" s="105"/>
      <c r="F196" s="105"/>
      <c r="G196" s="106"/>
      <c r="H196" s="105"/>
      <c r="I196" s="93"/>
      <c r="J196" s="173">
        <f>IF(H196="",0,VLOOKUP(H196,tab!$D$47:$E$80,2,FALSE))*G196</f>
        <v>0</v>
      </c>
      <c r="K196" s="129">
        <f>IF(E196="",,tab!$D$2-F196)</f>
        <v>0</v>
      </c>
      <c r="L196" s="129">
        <f>IF(E196="",,E196+tab!$B$15)</f>
        <v>0</v>
      </c>
      <c r="M196" s="93"/>
      <c r="N196" s="129">
        <f t="shared" si="7"/>
        <v>0</v>
      </c>
      <c r="O196" s="130">
        <f>IF(E196="",,IF($K196&gt;=25,0,(VLOOKUP($K196,tab!$B$8:$C$13,2))))</f>
        <v>0</v>
      </c>
      <c r="P196" s="131">
        <f>IF(E196="",,IF($K196&gt;=25,0,(VLOOKUP($K196,tab!$B$8:$E$13,4))))</f>
        <v>0</v>
      </c>
      <c r="Q196" s="132">
        <f>IF((E196+tab!$D$4)&lt;N196,0,IF(E196="",,(K196/25*(J196*1.08*50%)*O196)*P196))</f>
        <v>0</v>
      </c>
      <c r="R196" s="93"/>
      <c r="S196" s="129">
        <f t="shared" si="8"/>
        <v>0</v>
      </c>
      <c r="T196" s="130">
        <f>IF(E196="",,IF($K196&gt;=40,0,(VLOOKUP($K196,tab!$B$8:$D$13,3))))</f>
        <v>0</v>
      </c>
      <c r="U196" s="131">
        <f>IF(E196="",,IF($K196&gt;=40,0,(VLOOKUP($K196,tab!$B$8:$F$13,5))))</f>
        <v>0</v>
      </c>
      <c r="V196" s="132">
        <f>IF((E196+tab!$D$4)&lt;S196,0,(IF(E196="",,(K196/40*J196*1.08*T196)*U196)))</f>
        <v>0</v>
      </c>
      <c r="W196" s="94"/>
      <c r="X196" s="127">
        <f t="shared" si="6"/>
        <v>0</v>
      </c>
      <c r="Y196" s="86"/>
      <c r="Z196" s="65"/>
    </row>
    <row r="197" spans="2:26" ht="12.75" x14ac:dyDescent="0.2">
      <c r="B197" s="64"/>
      <c r="C197" s="86"/>
      <c r="D197" s="104"/>
      <c r="E197" s="105"/>
      <c r="F197" s="105"/>
      <c r="G197" s="106"/>
      <c r="H197" s="105"/>
      <c r="I197" s="93"/>
      <c r="J197" s="173">
        <f>IF(H197="",0,VLOOKUP(H197,tab!$D$47:$E$80,2,FALSE))*G197</f>
        <v>0</v>
      </c>
      <c r="K197" s="129">
        <f>IF(E197="",,tab!$D$2-F197)</f>
        <v>0</v>
      </c>
      <c r="L197" s="129">
        <f>IF(E197="",,E197+tab!$B$15)</f>
        <v>0</v>
      </c>
      <c r="M197" s="93"/>
      <c r="N197" s="129">
        <f t="shared" si="7"/>
        <v>0</v>
      </c>
      <c r="O197" s="130">
        <f>IF(E197="",,IF($K197&gt;=25,0,(VLOOKUP($K197,tab!$B$8:$C$13,2))))</f>
        <v>0</v>
      </c>
      <c r="P197" s="131">
        <f>IF(E197="",,IF($K197&gt;=25,0,(VLOOKUP($K197,tab!$B$8:$E$13,4))))</f>
        <v>0</v>
      </c>
      <c r="Q197" s="132">
        <f>IF((E197+tab!$D$4)&lt;N197,0,IF(E197="",,(K197/25*(J197*1.08*50%)*O197)*P197))</f>
        <v>0</v>
      </c>
      <c r="R197" s="93"/>
      <c r="S197" s="129">
        <f t="shared" si="8"/>
        <v>0</v>
      </c>
      <c r="T197" s="130">
        <f>IF(E197="",,IF($K197&gt;=40,0,(VLOOKUP($K197,tab!$B$8:$D$13,3))))</f>
        <v>0</v>
      </c>
      <c r="U197" s="131">
        <f>IF(E197="",,IF($K197&gt;=40,0,(VLOOKUP($K197,tab!$B$8:$F$13,5))))</f>
        <v>0</v>
      </c>
      <c r="V197" s="132">
        <f>IF((E197+tab!$D$4)&lt;S197,0,(IF(E197="",,(K197/40*J197*1.08*T197)*U197)))</f>
        <v>0</v>
      </c>
      <c r="W197" s="94"/>
      <c r="X197" s="127">
        <f t="shared" si="6"/>
        <v>0</v>
      </c>
      <c r="Y197" s="86"/>
      <c r="Z197" s="65"/>
    </row>
    <row r="198" spans="2:26" ht="12.75" x14ac:dyDescent="0.2">
      <c r="B198" s="64"/>
      <c r="C198" s="86"/>
      <c r="D198" s="104"/>
      <c r="E198" s="105"/>
      <c r="F198" s="105"/>
      <c r="G198" s="106"/>
      <c r="H198" s="105"/>
      <c r="I198" s="93"/>
      <c r="J198" s="173">
        <f>IF(H198="",0,VLOOKUP(H198,tab!$D$47:$E$80,2,FALSE))*G198</f>
        <v>0</v>
      </c>
      <c r="K198" s="129">
        <f>IF(E198="",,tab!$D$2-F198)</f>
        <v>0</v>
      </c>
      <c r="L198" s="129">
        <f>IF(E198="",,E198+tab!$B$15)</f>
        <v>0</v>
      </c>
      <c r="M198" s="93"/>
      <c r="N198" s="129">
        <f t="shared" si="7"/>
        <v>0</v>
      </c>
      <c r="O198" s="130">
        <f>IF(E198="",,IF($K198&gt;=25,0,(VLOOKUP($K198,tab!$B$8:$C$13,2))))</f>
        <v>0</v>
      </c>
      <c r="P198" s="131">
        <f>IF(E198="",,IF($K198&gt;=25,0,(VLOOKUP($K198,tab!$B$8:$E$13,4))))</f>
        <v>0</v>
      </c>
      <c r="Q198" s="132">
        <f>IF((E198+tab!$D$4)&lt;N198,0,IF(E198="",,(K198/25*(J198*1.08*50%)*O198)*P198))</f>
        <v>0</v>
      </c>
      <c r="R198" s="93"/>
      <c r="S198" s="129">
        <f t="shared" si="8"/>
        <v>0</v>
      </c>
      <c r="T198" s="130">
        <f>IF(E198="",,IF($K198&gt;=40,0,(VLOOKUP($K198,tab!$B$8:$D$13,3))))</f>
        <v>0</v>
      </c>
      <c r="U198" s="131">
        <f>IF(E198="",,IF($K198&gt;=40,0,(VLOOKUP($K198,tab!$B$8:$F$13,5))))</f>
        <v>0</v>
      </c>
      <c r="V198" s="132">
        <f>IF((E198+tab!$D$4)&lt;S198,0,(IF(E198="",,(K198/40*J198*1.08*T198)*U198)))</f>
        <v>0</v>
      </c>
      <c r="W198" s="94"/>
      <c r="X198" s="127">
        <f t="shared" si="6"/>
        <v>0</v>
      </c>
      <c r="Y198" s="86"/>
      <c r="Z198" s="65"/>
    </row>
    <row r="199" spans="2:26" ht="12.75" x14ac:dyDescent="0.2">
      <c r="B199" s="64"/>
      <c r="C199" s="86"/>
      <c r="D199" s="104"/>
      <c r="E199" s="105"/>
      <c r="F199" s="105"/>
      <c r="G199" s="106"/>
      <c r="H199" s="105"/>
      <c r="I199" s="93"/>
      <c r="J199" s="173">
        <f>IF(H199="",0,VLOOKUP(H199,tab!$D$47:$E$80,2,FALSE))*G199</f>
        <v>0</v>
      </c>
      <c r="K199" s="129">
        <f>IF(E199="",,tab!$D$2-F199)</f>
        <v>0</v>
      </c>
      <c r="L199" s="129">
        <f>IF(E199="",,E199+tab!$B$15)</f>
        <v>0</v>
      </c>
      <c r="M199" s="93"/>
      <c r="N199" s="129">
        <f t="shared" si="7"/>
        <v>0</v>
      </c>
      <c r="O199" s="130">
        <f>IF(E199="",,IF($K199&gt;=25,0,(VLOOKUP($K199,tab!$B$8:$C$13,2))))</f>
        <v>0</v>
      </c>
      <c r="P199" s="131">
        <f>IF(E199="",,IF($K199&gt;=25,0,(VLOOKUP($K199,tab!$B$8:$E$13,4))))</f>
        <v>0</v>
      </c>
      <c r="Q199" s="132">
        <f>IF((E199+tab!$D$4)&lt;N199,0,IF(E199="",,(K199/25*(J199*1.08*50%)*O199)*P199))</f>
        <v>0</v>
      </c>
      <c r="R199" s="93"/>
      <c r="S199" s="129">
        <f t="shared" si="8"/>
        <v>0</v>
      </c>
      <c r="T199" s="130">
        <f>IF(E199="",,IF($K199&gt;=40,0,(VLOOKUP($K199,tab!$B$8:$D$13,3))))</f>
        <v>0</v>
      </c>
      <c r="U199" s="131">
        <f>IF(E199="",,IF($K199&gt;=40,0,(VLOOKUP($K199,tab!$B$8:$F$13,5))))</f>
        <v>0</v>
      </c>
      <c r="V199" s="132">
        <f>IF((E199+tab!$D$4)&lt;S199,0,(IF(E199="",,(K199/40*J199*1.08*T199)*U199)))</f>
        <v>0</v>
      </c>
      <c r="W199" s="94"/>
      <c r="X199" s="127">
        <f t="shared" si="6"/>
        <v>0</v>
      </c>
      <c r="Y199" s="86"/>
      <c r="Z199" s="65"/>
    </row>
    <row r="200" spans="2:26" ht="12.75" x14ac:dyDescent="0.2">
      <c r="B200" s="64"/>
      <c r="C200" s="86"/>
      <c r="D200" s="104"/>
      <c r="E200" s="105"/>
      <c r="F200" s="105"/>
      <c r="G200" s="106"/>
      <c r="H200" s="105"/>
      <c r="I200" s="93"/>
      <c r="J200" s="173">
        <f>IF(H200="",0,VLOOKUP(H200,tab!$D$47:$E$80,2,FALSE))*G200</f>
        <v>0</v>
      </c>
      <c r="K200" s="129">
        <f>IF(E200="",,tab!$D$2-F200)</f>
        <v>0</v>
      </c>
      <c r="L200" s="129">
        <f>IF(E200="",,E200+tab!$B$15)</f>
        <v>0</v>
      </c>
      <c r="M200" s="93"/>
      <c r="N200" s="129">
        <f t="shared" si="7"/>
        <v>0</v>
      </c>
      <c r="O200" s="130">
        <f>IF(E200="",,IF($K200&gt;=25,0,(VLOOKUP($K200,tab!$B$8:$C$13,2))))</f>
        <v>0</v>
      </c>
      <c r="P200" s="131">
        <f>IF(E200="",,IF($K200&gt;=25,0,(VLOOKUP($K200,tab!$B$8:$E$13,4))))</f>
        <v>0</v>
      </c>
      <c r="Q200" s="132">
        <f>IF((E200+tab!$D$4)&lt;N200,0,IF(E200="",,(K200/25*(J200*1.08*50%)*O200)*P200))</f>
        <v>0</v>
      </c>
      <c r="R200" s="93"/>
      <c r="S200" s="129">
        <f t="shared" si="8"/>
        <v>0</v>
      </c>
      <c r="T200" s="130">
        <f>IF(E200="",,IF($K200&gt;=40,0,(VLOOKUP($K200,tab!$B$8:$D$13,3))))</f>
        <v>0</v>
      </c>
      <c r="U200" s="131">
        <f>IF(E200="",,IF($K200&gt;=40,0,(VLOOKUP($K200,tab!$B$8:$F$13,5))))</f>
        <v>0</v>
      </c>
      <c r="V200" s="132">
        <f>IF((E200+tab!$D$4)&lt;S200,0,(IF(E200="",,(K200/40*J200*1.08*T200)*U200)))</f>
        <v>0</v>
      </c>
      <c r="W200" s="94"/>
      <c r="X200" s="127">
        <f t="shared" si="6"/>
        <v>0</v>
      </c>
      <c r="Y200" s="86"/>
      <c r="Z200" s="65"/>
    </row>
    <row r="201" spans="2:26" ht="12.75" x14ac:dyDescent="0.2">
      <c r="B201" s="64"/>
      <c r="C201" s="86"/>
      <c r="D201" s="104"/>
      <c r="E201" s="105"/>
      <c r="F201" s="105"/>
      <c r="G201" s="106"/>
      <c r="H201" s="105"/>
      <c r="I201" s="93"/>
      <c r="J201" s="173">
        <f>IF(H201="",0,VLOOKUP(H201,tab!$D$47:$E$80,2,FALSE))*G201</f>
        <v>0</v>
      </c>
      <c r="K201" s="129">
        <f>IF(E201="",,tab!$D$2-F201)</f>
        <v>0</v>
      </c>
      <c r="L201" s="129">
        <f>IF(E201="",,E201+tab!$B$15)</f>
        <v>0</v>
      </c>
      <c r="M201" s="93"/>
      <c r="N201" s="129">
        <f t="shared" si="7"/>
        <v>0</v>
      </c>
      <c r="O201" s="130">
        <f>IF(E201="",,IF($K201&gt;=25,0,(VLOOKUP($K201,tab!$B$8:$C$13,2))))</f>
        <v>0</v>
      </c>
      <c r="P201" s="131">
        <f>IF(E201="",,IF($K201&gt;=25,0,(VLOOKUP($K201,tab!$B$8:$E$13,4))))</f>
        <v>0</v>
      </c>
      <c r="Q201" s="132">
        <f>IF((E201+tab!$D$4)&lt;N201,0,IF(E201="",,(K201/25*(J201*1.08*50%)*O201)*P201))</f>
        <v>0</v>
      </c>
      <c r="R201" s="93"/>
      <c r="S201" s="129">
        <f t="shared" si="8"/>
        <v>0</v>
      </c>
      <c r="T201" s="130">
        <f>IF(E201="",,IF($K201&gt;=40,0,(VLOOKUP($K201,tab!$B$8:$D$13,3))))</f>
        <v>0</v>
      </c>
      <c r="U201" s="131">
        <f>IF(E201="",,IF($K201&gt;=40,0,(VLOOKUP($K201,tab!$B$8:$F$13,5))))</f>
        <v>0</v>
      </c>
      <c r="V201" s="132">
        <f>IF((E201+tab!$D$4)&lt;S201,0,(IF(E201="",,(K201/40*J201*1.08*T201)*U201)))</f>
        <v>0</v>
      </c>
      <c r="W201" s="94"/>
      <c r="X201" s="127">
        <f t="shared" si="6"/>
        <v>0</v>
      </c>
      <c r="Y201" s="86"/>
      <c r="Z201" s="65"/>
    </row>
    <row r="202" spans="2:26" ht="12.75" x14ac:dyDescent="0.2">
      <c r="B202" s="64"/>
      <c r="C202" s="86"/>
      <c r="D202" s="104"/>
      <c r="E202" s="105"/>
      <c r="F202" s="105"/>
      <c r="G202" s="106"/>
      <c r="H202" s="105"/>
      <c r="I202" s="93"/>
      <c r="J202" s="173">
        <f>IF(H202="",0,VLOOKUP(H202,tab!$D$47:$E$80,2,FALSE))*G202</f>
        <v>0</v>
      </c>
      <c r="K202" s="129">
        <f>IF(E202="",,tab!$D$2-F202)</f>
        <v>0</v>
      </c>
      <c r="L202" s="129">
        <f>IF(E202="",,E202+tab!$B$15)</f>
        <v>0</v>
      </c>
      <c r="M202" s="93"/>
      <c r="N202" s="129">
        <f t="shared" si="7"/>
        <v>0</v>
      </c>
      <c r="O202" s="130">
        <f>IF(E202="",,IF($K202&gt;=25,0,(VLOOKUP($K202,tab!$B$8:$C$13,2))))</f>
        <v>0</v>
      </c>
      <c r="P202" s="131">
        <f>IF(E202="",,IF($K202&gt;=25,0,(VLOOKUP($K202,tab!$B$8:$E$13,4))))</f>
        <v>0</v>
      </c>
      <c r="Q202" s="132">
        <f>IF((E202+tab!$D$4)&lt;N202,0,IF(E202="",,(K202/25*(J202*1.08*50%)*O202)*P202))</f>
        <v>0</v>
      </c>
      <c r="R202" s="93"/>
      <c r="S202" s="129">
        <f t="shared" si="8"/>
        <v>0</v>
      </c>
      <c r="T202" s="130">
        <f>IF(E202="",,IF($K202&gt;=40,0,(VLOOKUP($K202,tab!$B$8:$D$13,3))))</f>
        <v>0</v>
      </c>
      <c r="U202" s="131">
        <f>IF(E202="",,IF($K202&gt;=40,0,(VLOOKUP($K202,tab!$B$8:$F$13,5))))</f>
        <v>0</v>
      </c>
      <c r="V202" s="132">
        <f>IF((E202+tab!$D$4)&lt;S202,0,(IF(E202="",,(K202/40*J202*1.08*T202)*U202)))</f>
        <v>0</v>
      </c>
      <c r="W202" s="94"/>
      <c r="X202" s="127">
        <f t="shared" si="6"/>
        <v>0</v>
      </c>
      <c r="Y202" s="86"/>
      <c r="Z202" s="65"/>
    </row>
    <row r="203" spans="2:26" ht="12.75" x14ac:dyDescent="0.2">
      <c r="B203" s="64"/>
      <c r="C203" s="86"/>
      <c r="D203" s="104"/>
      <c r="E203" s="105"/>
      <c r="F203" s="105"/>
      <c r="G203" s="106"/>
      <c r="H203" s="105"/>
      <c r="I203" s="93"/>
      <c r="J203" s="173">
        <f>IF(H203="",0,VLOOKUP(H203,tab!$D$47:$E$80,2,FALSE))*G203</f>
        <v>0</v>
      </c>
      <c r="K203" s="129">
        <f>IF(E203="",,tab!$D$2-F203)</f>
        <v>0</v>
      </c>
      <c r="L203" s="129">
        <f>IF(E203="",,E203+tab!$B$15)</f>
        <v>0</v>
      </c>
      <c r="M203" s="93"/>
      <c r="N203" s="129">
        <f t="shared" si="7"/>
        <v>0</v>
      </c>
      <c r="O203" s="130">
        <f>IF(E203="",,IF($K203&gt;=25,0,(VLOOKUP($K203,tab!$B$8:$C$13,2))))</f>
        <v>0</v>
      </c>
      <c r="P203" s="131">
        <f>IF(E203="",,IF($K203&gt;=25,0,(VLOOKUP($K203,tab!$B$8:$E$13,4))))</f>
        <v>0</v>
      </c>
      <c r="Q203" s="132">
        <f>IF((E203+tab!$D$4)&lt;N203,0,IF(E203="",,(K203/25*(J203*1.08*50%)*O203)*P203))</f>
        <v>0</v>
      </c>
      <c r="R203" s="93"/>
      <c r="S203" s="129">
        <f t="shared" si="8"/>
        <v>0</v>
      </c>
      <c r="T203" s="130">
        <f>IF(E203="",,IF($K203&gt;=40,0,(VLOOKUP($K203,tab!$B$8:$D$13,3))))</f>
        <v>0</v>
      </c>
      <c r="U203" s="131">
        <f>IF(E203="",,IF($K203&gt;=40,0,(VLOOKUP($K203,tab!$B$8:$F$13,5))))</f>
        <v>0</v>
      </c>
      <c r="V203" s="132">
        <f>IF((E203+tab!$D$4)&lt;S203,0,(IF(E203="",,(K203/40*J203*1.08*T203)*U203)))</f>
        <v>0</v>
      </c>
      <c r="W203" s="94"/>
      <c r="X203" s="127">
        <f t="shared" si="6"/>
        <v>0</v>
      </c>
      <c r="Y203" s="86"/>
      <c r="Z203" s="65"/>
    </row>
    <row r="204" spans="2:26" ht="12.75" x14ac:dyDescent="0.2">
      <c r="B204" s="64"/>
      <c r="C204" s="86"/>
      <c r="D204" s="104"/>
      <c r="E204" s="105"/>
      <c r="F204" s="105"/>
      <c r="G204" s="106"/>
      <c r="H204" s="105"/>
      <c r="I204" s="93"/>
      <c r="J204" s="173">
        <f>IF(H204="",0,VLOOKUP(H204,tab!$D$47:$E$80,2,FALSE))*G204</f>
        <v>0</v>
      </c>
      <c r="K204" s="129">
        <f>IF(E204="",,tab!$D$2-F204)</f>
        <v>0</v>
      </c>
      <c r="L204" s="129">
        <f>IF(E204="",,E204+tab!$B$15)</f>
        <v>0</v>
      </c>
      <c r="M204" s="93"/>
      <c r="N204" s="129">
        <f t="shared" si="7"/>
        <v>0</v>
      </c>
      <c r="O204" s="130">
        <f>IF(E204="",,IF($K204&gt;=25,0,(VLOOKUP($K204,tab!$B$8:$C$13,2))))</f>
        <v>0</v>
      </c>
      <c r="P204" s="131">
        <f>IF(E204="",,IF($K204&gt;=25,0,(VLOOKUP($K204,tab!$B$8:$E$13,4))))</f>
        <v>0</v>
      </c>
      <c r="Q204" s="132">
        <f>IF((E204+tab!$D$4)&lt;N204,0,IF(E204="",,(K204/25*(J204*1.08*50%)*O204)*P204))</f>
        <v>0</v>
      </c>
      <c r="R204" s="93"/>
      <c r="S204" s="129">
        <f t="shared" si="8"/>
        <v>0</v>
      </c>
      <c r="T204" s="130">
        <f>IF(E204="",,IF($K204&gt;=40,0,(VLOOKUP($K204,tab!$B$8:$D$13,3))))</f>
        <v>0</v>
      </c>
      <c r="U204" s="131">
        <f>IF(E204="",,IF($K204&gt;=40,0,(VLOOKUP($K204,tab!$B$8:$F$13,5))))</f>
        <v>0</v>
      </c>
      <c r="V204" s="132">
        <f>IF((E204+tab!$D$4)&lt;S204,0,(IF(E204="",,(K204/40*J204*1.08*T204)*U204)))</f>
        <v>0</v>
      </c>
      <c r="W204" s="94"/>
      <c r="X204" s="127">
        <f t="shared" si="6"/>
        <v>0</v>
      </c>
      <c r="Y204" s="86"/>
      <c r="Z204" s="65"/>
    </row>
    <row r="205" spans="2:26" ht="12.75" x14ac:dyDescent="0.2">
      <c r="B205" s="64"/>
      <c r="C205" s="86"/>
      <c r="D205" s="104"/>
      <c r="E205" s="105"/>
      <c r="F205" s="105"/>
      <c r="G205" s="106"/>
      <c r="H205" s="105"/>
      <c r="I205" s="93"/>
      <c r="J205" s="173">
        <f>IF(H205="",0,VLOOKUP(H205,tab!$D$47:$E$80,2,FALSE))*G205</f>
        <v>0</v>
      </c>
      <c r="K205" s="129">
        <f>IF(E205="",,tab!$D$2-F205)</f>
        <v>0</v>
      </c>
      <c r="L205" s="129">
        <f>IF(E205="",,E205+tab!$B$15)</f>
        <v>0</v>
      </c>
      <c r="M205" s="93"/>
      <c r="N205" s="129">
        <f t="shared" si="7"/>
        <v>0</v>
      </c>
      <c r="O205" s="130">
        <f>IF(E205="",,IF($K205&gt;=25,0,(VLOOKUP($K205,tab!$B$8:$C$13,2))))</f>
        <v>0</v>
      </c>
      <c r="P205" s="131">
        <f>IF(E205="",,IF($K205&gt;=25,0,(VLOOKUP($K205,tab!$B$8:$E$13,4))))</f>
        <v>0</v>
      </c>
      <c r="Q205" s="132">
        <f>IF((E205+tab!$D$4)&lt;N205,0,IF(E205="",,(K205/25*(J205*1.08*50%)*O205)*P205))</f>
        <v>0</v>
      </c>
      <c r="R205" s="93"/>
      <c r="S205" s="129">
        <f t="shared" si="8"/>
        <v>0</v>
      </c>
      <c r="T205" s="130">
        <f>IF(E205="",,IF($K205&gt;=40,0,(VLOOKUP($K205,tab!$B$8:$D$13,3))))</f>
        <v>0</v>
      </c>
      <c r="U205" s="131">
        <f>IF(E205="",,IF($K205&gt;=40,0,(VLOOKUP($K205,tab!$B$8:$F$13,5))))</f>
        <v>0</v>
      </c>
      <c r="V205" s="132">
        <f>IF((E205+tab!$D$4)&lt;S205,0,(IF(E205="",,(K205/40*J205*1.08*T205)*U205)))</f>
        <v>0</v>
      </c>
      <c r="W205" s="94"/>
      <c r="X205" s="127">
        <f t="shared" si="6"/>
        <v>0</v>
      </c>
      <c r="Y205" s="86"/>
      <c r="Z205" s="65"/>
    </row>
    <row r="206" spans="2:26" ht="12.75" x14ac:dyDescent="0.2">
      <c r="B206" s="64"/>
      <c r="C206" s="86"/>
      <c r="D206" s="104"/>
      <c r="E206" s="105"/>
      <c r="F206" s="105"/>
      <c r="G206" s="106"/>
      <c r="H206" s="105"/>
      <c r="I206" s="93"/>
      <c r="J206" s="173">
        <f>IF(H206="",0,VLOOKUP(H206,tab!$D$47:$E$80,2,FALSE))*G206</f>
        <v>0</v>
      </c>
      <c r="K206" s="129">
        <f>IF(E206="",,tab!$D$2-F206)</f>
        <v>0</v>
      </c>
      <c r="L206" s="129">
        <f>IF(E206="",,E206+tab!$B$15)</f>
        <v>0</v>
      </c>
      <c r="M206" s="93"/>
      <c r="N206" s="129">
        <f t="shared" si="7"/>
        <v>0</v>
      </c>
      <c r="O206" s="130">
        <f>IF(E206="",,IF($K206&gt;=25,0,(VLOOKUP($K206,tab!$B$8:$C$13,2))))</f>
        <v>0</v>
      </c>
      <c r="P206" s="131">
        <f>IF(E206="",,IF($K206&gt;=25,0,(VLOOKUP($K206,tab!$B$8:$E$13,4))))</f>
        <v>0</v>
      </c>
      <c r="Q206" s="132">
        <f>IF((E206+tab!$D$4)&lt;N206,0,IF(E206="",,(K206/25*(J206*1.08*50%)*O206)*P206))</f>
        <v>0</v>
      </c>
      <c r="R206" s="93"/>
      <c r="S206" s="129">
        <f t="shared" si="8"/>
        <v>0</v>
      </c>
      <c r="T206" s="130">
        <f>IF(E206="",,IF($K206&gt;=40,0,(VLOOKUP($K206,tab!$B$8:$D$13,3))))</f>
        <v>0</v>
      </c>
      <c r="U206" s="131">
        <f>IF(E206="",,IF($K206&gt;=40,0,(VLOOKUP($K206,tab!$B$8:$F$13,5))))</f>
        <v>0</v>
      </c>
      <c r="V206" s="132">
        <f>IF((E206+tab!$D$4)&lt;S206,0,(IF(E206="",,(K206/40*J206*1.08*T206)*U206)))</f>
        <v>0</v>
      </c>
      <c r="W206" s="94"/>
      <c r="X206" s="127">
        <f t="shared" si="6"/>
        <v>0</v>
      </c>
      <c r="Y206" s="86"/>
      <c r="Z206" s="65"/>
    </row>
    <row r="207" spans="2:26" ht="12.75" x14ac:dyDescent="0.2">
      <c r="B207" s="64"/>
      <c r="C207" s="86"/>
      <c r="D207" s="104"/>
      <c r="E207" s="105"/>
      <c r="F207" s="105"/>
      <c r="G207" s="106"/>
      <c r="H207" s="105"/>
      <c r="I207" s="93"/>
      <c r="J207" s="173">
        <f>IF(H207="",0,VLOOKUP(H207,tab!$D$47:$E$80,2,FALSE))*G207</f>
        <v>0</v>
      </c>
      <c r="K207" s="129">
        <f>IF(E207="",,tab!$D$2-F207)</f>
        <v>0</v>
      </c>
      <c r="L207" s="129">
        <f>IF(E207="",,E207+tab!$B$15)</f>
        <v>0</v>
      </c>
      <c r="M207" s="93"/>
      <c r="N207" s="129">
        <f t="shared" si="7"/>
        <v>0</v>
      </c>
      <c r="O207" s="130">
        <f>IF(E207="",,IF($K207&gt;=25,0,(VLOOKUP($K207,tab!$B$8:$C$13,2))))</f>
        <v>0</v>
      </c>
      <c r="P207" s="131">
        <f>IF(E207="",,IF($K207&gt;=25,0,(VLOOKUP($K207,tab!$B$8:$E$13,4))))</f>
        <v>0</v>
      </c>
      <c r="Q207" s="132">
        <f>IF((E207+tab!$D$4)&lt;N207,0,IF(E207="",,(K207/25*(J207*1.08*50%)*O207)*P207))</f>
        <v>0</v>
      </c>
      <c r="R207" s="93"/>
      <c r="S207" s="129">
        <f t="shared" si="8"/>
        <v>0</v>
      </c>
      <c r="T207" s="130">
        <f>IF(E207="",,IF($K207&gt;=40,0,(VLOOKUP($K207,tab!$B$8:$D$13,3))))</f>
        <v>0</v>
      </c>
      <c r="U207" s="131">
        <f>IF(E207="",,IF($K207&gt;=40,0,(VLOOKUP($K207,tab!$B$8:$F$13,5))))</f>
        <v>0</v>
      </c>
      <c r="V207" s="132">
        <f>IF((E207+tab!$D$4)&lt;S207,0,(IF(E207="",,(K207/40*J207*1.08*T207)*U207)))</f>
        <v>0</v>
      </c>
      <c r="W207" s="94"/>
      <c r="X207" s="127">
        <f t="shared" si="6"/>
        <v>0</v>
      </c>
      <c r="Y207" s="86"/>
      <c r="Z207" s="65"/>
    </row>
    <row r="208" spans="2:26" ht="12.75" x14ac:dyDescent="0.2">
      <c r="B208" s="64"/>
      <c r="C208" s="86"/>
      <c r="D208" s="104"/>
      <c r="E208" s="105"/>
      <c r="F208" s="105"/>
      <c r="G208" s="106"/>
      <c r="H208" s="105"/>
      <c r="I208" s="93"/>
      <c r="J208" s="173">
        <f>IF(H208="",0,VLOOKUP(H208,tab!$D$47:$E$80,2,FALSE))*G208</f>
        <v>0</v>
      </c>
      <c r="K208" s="129">
        <f>IF(E208="",,tab!$D$2-F208)</f>
        <v>0</v>
      </c>
      <c r="L208" s="129">
        <f>IF(E208="",,E208+tab!$B$15)</f>
        <v>0</v>
      </c>
      <c r="M208" s="93"/>
      <c r="N208" s="129">
        <f t="shared" si="7"/>
        <v>0</v>
      </c>
      <c r="O208" s="130">
        <f>IF(E208="",,IF($K208&gt;=25,0,(VLOOKUP($K208,tab!$B$8:$C$13,2))))</f>
        <v>0</v>
      </c>
      <c r="P208" s="131">
        <f>IF(E208="",,IF($K208&gt;=25,0,(VLOOKUP($K208,tab!$B$8:$E$13,4))))</f>
        <v>0</v>
      </c>
      <c r="Q208" s="132">
        <f>IF((E208+tab!$D$4)&lt;N208,0,IF(E208="",,(K208/25*(J208*1.08*50%)*O208)*P208))</f>
        <v>0</v>
      </c>
      <c r="R208" s="93"/>
      <c r="S208" s="129">
        <f t="shared" si="8"/>
        <v>0</v>
      </c>
      <c r="T208" s="130">
        <f>IF(E208="",,IF($K208&gt;=40,0,(VLOOKUP($K208,tab!$B$8:$D$13,3))))</f>
        <v>0</v>
      </c>
      <c r="U208" s="131">
        <f>IF(E208="",,IF($K208&gt;=40,0,(VLOOKUP($K208,tab!$B$8:$F$13,5))))</f>
        <v>0</v>
      </c>
      <c r="V208" s="132">
        <f>IF((E208+tab!$D$4)&lt;S208,0,(IF(E208="",,(K208/40*J208*1.08*T208)*U208)))</f>
        <v>0</v>
      </c>
      <c r="W208" s="94"/>
      <c r="X208" s="127">
        <f t="shared" si="6"/>
        <v>0</v>
      </c>
      <c r="Y208" s="86"/>
      <c r="Z208" s="65"/>
    </row>
    <row r="209" spans="2:26" ht="12.75" x14ac:dyDescent="0.2">
      <c r="B209" s="64"/>
      <c r="C209" s="86"/>
      <c r="D209" s="104"/>
      <c r="E209" s="105"/>
      <c r="F209" s="105"/>
      <c r="G209" s="106"/>
      <c r="H209" s="105"/>
      <c r="I209" s="93"/>
      <c r="J209" s="173">
        <f>IF(H209="",0,VLOOKUP(H209,tab!$D$47:$E$80,2,FALSE))*G209</f>
        <v>0</v>
      </c>
      <c r="K209" s="129">
        <f>IF(E209="",,tab!$D$2-F209)</f>
        <v>0</v>
      </c>
      <c r="L209" s="129">
        <f>IF(E209="",,E209+tab!$B$15)</f>
        <v>0</v>
      </c>
      <c r="M209" s="93"/>
      <c r="N209" s="129">
        <f t="shared" si="7"/>
        <v>0</v>
      </c>
      <c r="O209" s="130">
        <f>IF(E209="",,IF($K209&gt;=25,0,(VLOOKUP($K209,tab!$B$8:$C$13,2))))</f>
        <v>0</v>
      </c>
      <c r="P209" s="131">
        <f>IF(E209="",,IF($K209&gt;=25,0,(VLOOKUP($K209,tab!$B$8:$E$13,4))))</f>
        <v>0</v>
      </c>
      <c r="Q209" s="132">
        <f>IF((E209+tab!$D$4)&lt;N209,0,IF(E209="",,(K209/25*(J209*1.08*50%)*O209)*P209))</f>
        <v>0</v>
      </c>
      <c r="R209" s="93"/>
      <c r="S209" s="129">
        <f t="shared" si="8"/>
        <v>0</v>
      </c>
      <c r="T209" s="130">
        <f>IF(E209="",,IF($K209&gt;=40,0,(VLOOKUP($K209,tab!$B$8:$D$13,3))))</f>
        <v>0</v>
      </c>
      <c r="U209" s="131">
        <f>IF(E209="",,IF($K209&gt;=40,0,(VLOOKUP($K209,tab!$B$8:$F$13,5))))</f>
        <v>0</v>
      </c>
      <c r="V209" s="132">
        <f>IF((E209+tab!$D$4)&lt;S209,0,(IF(E209="",,(K209/40*J209*1.08*T209)*U209)))</f>
        <v>0</v>
      </c>
      <c r="W209" s="94"/>
      <c r="X209" s="127">
        <f t="shared" si="6"/>
        <v>0</v>
      </c>
      <c r="Y209" s="86"/>
      <c r="Z209" s="65"/>
    </row>
    <row r="210" spans="2:26" ht="12.75" x14ac:dyDescent="0.2">
      <c r="B210" s="64"/>
      <c r="C210" s="86"/>
      <c r="D210" s="104"/>
      <c r="E210" s="105"/>
      <c r="F210" s="105"/>
      <c r="G210" s="106"/>
      <c r="H210" s="105"/>
      <c r="I210" s="93"/>
      <c r="J210" s="173">
        <f>IF(H210="",0,VLOOKUP(H210,tab!$D$47:$E$80,2,FALSE))*G210</f>
        <v>0</v>
      </c>
      <c r="K210" s="129">
        <f>IF(E210="",,tab!$D$2-F210)</f>
        <v>0</v>
      </c>
      <c r="L210" s="129">
        <f>IF(E210="",,E210+tab!$B$15)</f>
        <v>0</v>
      </c>
      <c r="M210" s="93"/>
      <c r="N210" s="129">
        <f t="shared" si="7"/>
        <v>0</v>
      </c>
      <c r="O210" s="130">
        <f>IF(E210="",,IF($K210&gt;=25,0,(VLOOKUP($K210,tab!$B$8:$C$13,2))))</f>
        <v>0</v>
      </c>
      <c r="P210" s="131">
        <f>IF(E210="",,IF($K210&gt;=25,0,(VLOOKUP($K210,tab!$B$8:$E$13,4))))</f>
        <v>0</v>
      </c>
      <c r="Q210" s="132">
        <f>IF((E210+tab!$D$4)&lt;N210,0,IF(E210="",,(K210/25*(J210*1.08*50%)*O210)*P210))</f>
        <v>0</v>
      </c>
      <c r="R210" s="93"/>
      <c r="S210" s="129">
        <f t="shared" si="8"/>
        <v>0</v>
      </c>
      <c r="T210" s="130">
        <f>IF(E210="",,IF($K210&gt;=40,0,(VLOOKUP($K210,tab!$B$8:$D$13,3))))</f>
        <v>0</v>
      </c>
      <c r="U210" s="131">
        <f>IF(E210="",,IF($K210&gt;=40,0,(VLOOKUP($K210,tab!$B$8:$F$13,5))))</f>
        <v>0</v>
      </c>
      <c r="V210" s="132">
        <f>IF((E210+tab!$D$4)&lt;S210,0,(IF(E210="",,(K210/40*J210*1.08*T210)*U210)))</f>
        <v>0</v>
      </c>
      <c r="W210" s="94"/>
      <c r="X210" s="127">
        <f t="shared" si="6"/>
        <v>0</v>
      </c>
      <c r="Y210" s="86"/>
      <c r="Z210" s="65"/>
    </row>
    <row r="211" spans="2:26" ht="12.75" x14ac:dyDescent="0.2">
      <c r="B211" s="64"/>
      <c r="C211" s="86"/>
      <c r="D211" s="104"/>
      <c r="E211" s="105"/>
      <c r="F211" s="105"/>
      <c r="G211" s="106"/>
      <c r="H211" s="105"/>
      <c r="I211" s="93"/>
      <c r="J211" s="173">
        <f>IF(H211="",0,VLOOKUP(H211,tab!$D$47:$E$80,2,FALSE))*G211</f>
        <v>0</v>
      </c>
      <c r="K211" s="129">
        <f>IF(E211="",,tab!$D$2-F211)</f>
        <v>0</v>
      </c>
      <c r="L211" s="129">
        <f>IF(E211="",,E211+tab!$B$15)</f>
        <v>0</v>
      </c>
      <c r="M211" s="93"/>
      <c r="N211" s="129">
        <f t="shared" si="7"/>
        <v>0</v>
      </c>
      <c r="O211" s="130">
        <f>IF(E211="",,IF($K211&gt;=25,0,(VLOOKUP($K211,tab!$B$8:$C$13,2))))</f>
        <v>0</v>
      </c>
      <c r="P211" s="131">
        <f>IF(E211="",,IF($K211&gt;=25,0,(VLOOKUP($K211,tab!$B$8:$E$13,4))))</f>
        <v>0</v>
      </c>
      <c r="Q211" s="132">
        <f>IF((E211+tab!$D$4)&lt;N211,0,IF(E211="",,(K211/25*(J211*1.08*50%)*O211)*P211))</f>
        <v>0</v>
      </c>
      <c r="R211" s="93"/>
      <c r="S211" s="129">
        <f t="shared" si="8"/>
        <v>0</v>
      </c>
      <c r="T211" s="130">
        <f>IF(E211="",,IF($K211&gt;=40,0,(VLOOKUP($K211,tab!$B$8:$D$13,3))))</f>
        <v>0</v>
      </c>
      <c r="U211" s="131">
        <f>IF(E211="",,IF($K211&gt;=40,0,(VLOOKUP($K211,tab!$B$8:$F$13,5))))</f>
        <v>0</v>
      </c>
      <c r="V211" s="132">
        <f>IF((E211+tab!$D$4)&lt;S211,0,(IF(E211="",,(K211/40*J211*1.08*T211)*U211)))</f>
        <v>0</v>
      </c>
      <c r="W211" s="94"/>
      <c r="X211" s="127">
        <f t="shared" ref="X211:X212" si="9">IF(E211="",,Q211+V211)</f>
        <v>0</v>
      </c>
      <c r="Y211" s="86"/>
      <c r="Z211" s="65"/>
    </row>
    <row r="212" spans="2:26" ht="12.75" x14ac:dyDescent="0.2">
      <c r="B212" s="64"/>
      <c r="C212" s="86"/>
      <c r="D212" s="107"/>
      <c r="E212" s="108"/>
      <c r="F212" s="108"/>
      <c r="G212" s="109"/>
      <c r="H212" s="108"/>
      <c r="I212" s="93"/>
      <c r="J212" s="173">
        <f>IF(H212="",0,VLOOKUP(H212,tab!$D$47:$E$80,2,FALSE))*G212</f>
        <v>0</v>
      </c>
      <c r="K212" s="129">
        <f>IF(E212="",,tab!$D$2-F212)</f>
        <v>0</v>
      </c>
      <c r="L212" s="129">
        <f>IF(E212="",,E212+tab!$B$15)</f>
        <v>0</v>
      </c>
      <c r="M212" s="143"/>
      <c r="N212" s="129">
        <f t="shared" si="7"/>
        <v>0</v>
      </c>
      <c r="O212" s="130">
        <f>IF(E212="",,IF($K212&gt;=25,0,(VLOOKUP($K212,tab!$B$8:$C$13,2))))</f>
        <v>0</v>
      </c>
      <c r="P212" s="131">
        <f>IF(E212="",,IF($K212&gt;=25,0,(VLOOKUP($K212,tab!$B$8:$E$13,4))))</f>
        <v>0</v>
      </c>
      <c r="Q212" s="132">
        <f>IF((E212+tab!$D$4)&lt;N212,0,IF(E212="",,(K212/25*(J212*1.08*50%)*O212)*P212))</f>
        <v>0</v>
      </c>
      <c r="R212" s="143"/>
      <c r="S212" s="129">
        <f t="shared" si="8"/>
        <v>0</v>
      </c>
      <c r="T212" s="130">
        <f>IF(E212="",,IF($K212&gt;=40,0,(VLOOKUP($K212,tab!$B$8:$D$13,3))))</f>
        <v>0</v>
      </c>
      <c r="U212" s="131">
        <f>IF(E212="",,IF($K212&gt;=40,0,(VLOOKUP($K212,tab!$B$8:$F$13,5))))</f>
        <v>0</v>
      </c>
      <c r="V212" s="132">
        <f>IF((E212+tab!$D$4)&lt;S212,0,(IF(E212="",,(K212/40*J212*1.08*T212)*U212)))</f>
        <v>0</v>
      </c>
      <c r="W212" s="94"/>
      <c r="X212" s="127">
        <f t="shared" si="9"/>
        <v>0</v>
      </c>
      <c r="Y212" s="86"/>
      <c r="Z212" s="65"/>
    </row>
    <row r="213" spans="2:26" ht="12.75" x14ac:dyDescent="0.2">
      <c r="B213" s="64"/>
      <c r="C213" s="86"/>
      <c r="D213" s="87"/>
      <c r="E213" s="87"/>
      <c r="F213" s="87"/>
      <c r="G213" s="87"/>
      <c r="H213" s="87"/>
      <c r="I213" s="93"/>
      <c r="J213" s="87"/>
      <c r="K213" s="87"/>
      <c r="L213" s="87"/>
      <c r="M213" s="93"/>
      <c r="N213" s="87"/>
      <c r="O213" s="87"/>
      <c r="P213" s="87"/>
      <c r="Q213" s="95"/>
      <c r="R213" s="93"/>
      <c r="S213" s="87"/>
      <c r="T213" s="87"/>
      <c r="U213" s="87"/>
      <c r="V213" s="95"/>
      <c r="W213" s="94"/>
      <c r="X213" s="96"/>
      <c r="Y213" s="86"/>
      <c r="Z213" s="65"/>
    </row>
    <row r="214" spans="2:26" ht="12.75" x14ac:dyDescent="0.2">
      <c r="B214" s="64"/>
      <c r="C214" s="29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1"/>
      <c r="R214" s="30"/>
      <c r="S214" s="30"/>
      <c r="T214" s="30"/>
      <c r="U214" s="30"/>
      <c r="V214" s="31"/>
      <c r="W214" s="30"/>
      <c r="X214" s="32"/>
      <c r="Y214" s="29"/>
      <c r="Z214" s="65"/>
    </row>
    <row r="215" spans="2:26" ht="14.25" x14ac:dyDescent="0.2">
      <c r="B215" s="110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3"/>
      <c r="R215" s="112"/>
      <c r="S215" s="112"/>
      <c r="T215" s="112"/>
      <c r="U215" s="112"/>
      <c r="V215" s="113"/>
      <c r="W215" s="112"/>
      <c r="X215" s="114"/>
      <c r="Y215" s="115" t="s">
        <v>66</v>
      </c>
      <c r="Z215" s="116"/>
    </row>
  </sheetData>
  <sheetProtection algorithmName="SHA-512" hashValue="IANULXW4/VIRNK+4xTUYrGd4oiYitm5y/+qBpB5IciGNkKbczq+ln1dwBzm3djMDQW6rlqHdVl8cE6Roas9cvg==" saltValue="0KbXr6zg05bGfZN2sfD1Bg==" spinCount="100000" sheet="1" objects="1" scenarios="1"/>
  <mergeCells count="6">
    <mergeCell ref="S15:V15"/>
    <mergeCell ref="G9:H9"/>
    <mergeCell ref="G10:H10"/>
    <mergeCell ref="G11:H11"/>
    <mergeCell ref="G12:H12"/>
    <mergeCell ref="N15:Q15"/>
  </mergeCells>
  <dataValidations count="4">
    <dataValidation type="list" allowBlank="1" showInputMessage="1" showErrorMessage="1" sqref="H18:H211">
      <formula1>$AK$8:$AK$46</formula1>
    </dataValidation>
    <dataValidation type="list" allowBlank="1" showInputMessage="1" showErrorMessage="1" sqref="H212">
      <formula1>$AK$8:$AK$49</formula1>
    </dataValidation>
    <dataValidation type="list" allowBlank="1" showInputMessage="1" showErrorMessage="1" sqref="C8">
      <formula1>"PO,VO"</formula1>
    </dataValidation>
    <dataValidation type="list" allowBlank="1" showInputMessage="1" showErrorMessage="1" sqref="AK8">
      <formula1>$AK$8:$AK$47</formula1>
    </dataValidation>
  </dataValidations>
  <pageMargins left="0.75" right="0.75" top="1" bottom="1" header="0.5" footer="0.5"/>
  <pageSetup paperSize="9" scale="50" orientation="portrait" r:id="rId1"/>
  <headerFooter alignWithMargins="0">
    <oddHeader>&amp;L&amp;"Arial,Vet"&amp;F</oddHeader>
    <oddFooter>&amp;L&amp;"Arial,Vet"PO-Raad, R. Goedhart en B. Keizer&amp;C&amp;"Arial,Vet"&amp;A&amp;R&amp;"Arial,Vet"&amp;D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zoomScaleSheetLayoutView="100" workbookViewId="0">
      <selection activeCell="B2" sqref="B2"/>
    </sheetView>
  </sheetViews>
  <sheetFormatPr defaultColWidth="9.140625" defaultRowHeight="11.25" x14ac:dyDescent="0.2"/>
  <cols>
    <col min="1" max="1" width="20.5703125" style="1" customWidth="1"/>
    <col min="2" max="5" width="10.5703125" style="1" customWidth="1"/>
    <col min="6" max="6" width="11.7109375" style="1" customWidth="1"/>
    <col min="7" max="13" width="10.5703125" style="1" customWidth="1"/>
    <col min="14" max="17" width="12.85546875" style="1" customWidth="1"/>
    <col min="18" max="16384" width="9.140625" style="1"/>
  </cols>
  <sheetData>
    <row r="2" spans="1:8" x14ac:dyDescent="0.2">
      <c r="A2" s="1" t="s">
        <v>42</v>
      </c>
      <c r="B2" s="4">
        <v>2018</v>
      </c>
      <c r="C2" s="1">
        <v>2019</v>
      </c>
      <c r="D2" s="1">
        <v>2020</v>
      </c>
      <c r="E2" s="1">
        <v>2021</v>
      </c>
    </row>
    <row r="4" spans="1:8" x14ac:dyDescent="0.2">
      <c r="A4" s="1" t="s">
        <v>83</v>
      </c>
      <c r="B4" s="161">
        <v>66</v>
      </c>
      <c r="C4" s="161">
        <v>66.33</v>
      </c>
      <c r="D4" s="161">
        <v>66.67</v>
      </c>
      <c r="E4" s="160">
        <v>67</v>
      </c>
    </row>
    <row r="6" spans="1:8" x14ac:dyDescent="0.2">
      <c r="A6" s="3" t="s">
        <v>61</v>
      </c>
      <c r="B6" s="4"/>
      <c r="C6" s="3" t="s">
        <v>0</v>
      </c>
      <c r="D6" s="3"/>
      <c r="E6" s="5" t="s">
        <v>45</v>
      </c>
      <c r="F6" s="5"/>
      <c r="G6" s="6" t="s">
        <v>44</v>
      </c>
      <c r="H6" s="7"/>
    </row>
    <row r="7" spans="1:8" x14ac:dyDescent="0.2">
      <c r="A7" s="8"/>
      <c r="B7" s="4"/>
      <c r="C7" s="8" t="s">
        <v>21</v>
      </c>
      <c r="D7" s="8" t="s">
        <v>20</v>
      </c>
      <c r="E7" s="8" t="s">
        <v>21</v>
      </c>
      <c r="F7" s="8" t="s">
        <v>20</v>
      </c>
      <c r="G7" s="9" t="s">
        <v>21</v>
      </c>
      <c r="H7" s="9" t="s">
        <v>20</v>
      </c>
    </row>
    <row r="8" spans="1:8" x14ac:dyDescent="0.2">
      <c r="A8" s="4" t="s">
        <v>19</v>
      </c>
      <c r="B8" s="10">
        <v>0</v>
      </c>
      <c r="C8" s="159">
        <v>0.15</v>
      </c>
      <c r="D8" s="159">
        <v>0.1</v>
      </c>
      <c r="E8" s="11">
        <f>D24</f>
        <v>0.8</v>
      </c>
      <c r="F8" s="11">
        <f>D40</f>
        <v>0.69</v>
      </c>
      <c r="G8" s="12">
        <v>22</v>
      </c>
      <c r="H8" s="13">
        <v>37</v>
      </c>
    </row>
    <row r="9" spans="1:8" x14ac:dyDescent="0.2">
      <c r="A9" s="14" t="s">
        <v>18</v>
      </c>
      <c r="B9" s="15">
        <v>6</v>
      </c>
      <c r="C9" s="159">
        <v>0.35</v>
      </c>
      <c r="D9" s="159">
        <v>0.2</v>
      </c>
      <c r="E9" s="11">
        <f>B37</f>
        <v>0.86</v>
      </c>
      <c r="F9" s="11">
        <f>D32</f>
        <v>0.74</v>
      </c>
      <c r="G9" s="12">
        <v>15</v>
      </c>
      <c r="H9" s="13">
        <v>30</v>
      </c>
    </row>
    <row r="10" spans="1:8" x14ac:dyDescent="0.2">
      <c r="A10" s="16" t="s">
        <v>17</v>
      </c>
      <c r="B10" s="15">
        <v>15</v>
      </c>
      <c r="C10" s="159">
        <v>0.75</v>
      </c>
      <c r="D10" s="159">
        <v>0.4</v>
      </c>
      <c r="E10" s="11">
        <f>B27</f>
        <v>0.95</v>
      </c>
      <c r="F10" s="11">
        <f>D27</f>
        <v>0.78</v>
      </c>
      <c r="G10" s="12">
        <v>5</v>
      </c>
      <c r="H10" s="13">
        <v>25</v>
      </c>
    </row>
    <row r="11" spans="1:8" x14ac:dyDescent="0.2">
      <c r="A11" s="4" t="s">
        <v>16</v>
      </c>
      <c r="B11" s="10">
        <v>25</v>
      </c>
      <c r="C11" s="159">
        <v>0</v>
      </c>
      <c r="D11" s="159">
        <v>0.6</v>
      </c>
      <c r="E11" s="1">
        <v>0</v>
      </c>
      <c r="F11" s="11">
        <f>B37</f>
        <v>0.86</v>
      </c>
      <c r="G11" s="12"/>
      <c r="H11" s="13">
        <v>15</v>
      </c>
    </row>
    <row r="12" spans="1:8" x14ac:dyDescent="0.2">
      <c r="A12" s="4" t="s">
        <v>15</v>
      </c>
      <c r="B12" s="10">
        <v>35</v>
      </c>
      <c r="C12" s="159">
        <v>0</v>
      </c>
      <c r="D12" s="159">
        <v>0.9</v>
      </c>
      <c r="E12" s="1">
        <v>0</v>
      </c>
      <c r="F12" s="11">
        <f>B25</f>
        <v>0.97</v>
      </c>
      <c r="G12" s="12"/>
      <c r="H12" s="13">
        <v>3</v>
      </c>
    </row>
    <row r="13" spans="1:8" x14ac:dyDescent="0.2">
      <c r="A13" s="4" t="s">
        <v>59</v>
      </c>
      <c r="B13" s="8">
        <v>40</v>
      </c>
      <c r="C13" s="159">
        <v>0</v>
      </c>
      <c r="D13" s="159">
        <v>0</v>
      </c>
      <c r="E13" s="4">
        <v>0</v>
      </c>
      <c r="F13" s="1">
        <v>0</v>
      </c>
      <c r="G13" s="17"/>
      <c r="H13" s="18"/>
    </row>
    <row r="15" spans="1:8" hidden="1" x14ac:dyDescent="0.2">
      <c r="A15" s="1" t="s">
        <v>62</v>
      </c>
      <c r="B15" s="158">
        <v>62</v>
      </c>
    </row>
    <row r="17" spans="1:10" x14ac:dyDescent="0.2">
      <c r="A17" s="19" t="s">
        <v>4</v>
      </c>
    </row>
    <row r="18" spans="1:10" x14ac:dyDescent="0.2">
      <c r="A18" s="1" t="s">
        <v>2</v>
      </c>
      <c r="B18" s="157">
        <v>0.01</v>
      </c>
      <c r="D18" s="163"/>
      <c r="E18" s="163"/>
    </row>
    <row r="20" spans="1:10" x14ac:dyDescent="0.2">
      <c r="A20" s="5" t="s">
        <v>60</v>
      </c>
    </row>
    <row r="21" spans="1:10" ht="12.75" x14ac:dyDescent="0.2">
      <c r="A21" s="2" t="s">
        <v>1</v>
      </c>
      <c r="B21" s="20" t="s">
        <v>64</v>
      </c>
      <c r="C21" s="2" t="s">
        <v>1</v>
      </c>
      <c r="D21" s="20" t="s">
        <v>64</v>
      </c>
      <c r="E21" s="20"/>
      <c r="I21" s="2"/>
      <c r="J21" s="2"/>
    </row>
    <row r="22" spans="1:10" x14ac:dyDescent="0.2">
      <c r="A22" s="1">
        <v>0</v>
      </c>
      <c r="B22" s="11">
        <f>ROUND(POWER(1/(1+$B$18),A22),2)</f>
        <v>1</v>
      </c>
    </row>
    <row r="23" spans="1:10" x14ac:dyDescent="0.2">
      <c r="A23" s="1">
        <v>1</v>
      </c>
      <c r="B23" s="11">
        <f>ROUND(POWER(1/(1+$B$18),A23),2)</f>
        <v>0.99</v>
      </c>
      <c r="C23" s="1">
        <v>21</v>
      </c>
      <c r="D23" s="11">
        <f>ROUND(POWER(1/(1+$B$18),C23),2)</f>
        <v>0.81</v>
      </c>
      <c r="E23" s="11"/>
      <c r="I23" s="21"/>
      <c r="J23" s="21"/>
    </row>
    <row r="24" spans="1:10" x14ac:dyDescent="0.2">
      <c r="A24" s="1">
        <v>2</v>
      </c>
      <c r="B24" s="11">
        <f>ROUND(POWER(1/(1+$B$18),A24),2)</f>
        <v>0.98</v>
      </c>
      <c r="C24" s="1">
        <v>22</v>
      </c>
      <c r="D24" s="11">
        <f t="shared" ref="D24:D41" si="0">ROUND(POWER(1/(1+$B$18),C24),2)</f>
        <v>0.8</v>
      </c>
      <c r="E24" s="11"/>
      <c r="I24" s="21"/>
      <c r="J24" s="21"/>
    </row>
    <row r="25" spans="1:10" x14ac:dyDescent="0.2">
      <c r="A25" s="1">
        <v>3</v>
      </c>
      <c r="B25" s="11">
        <f t="shared" ref="B25:B42" si="1">ROUND(POWER(1/(1+$B$18),A25),2)</f>
        <v>0.97</v>
      </c>
      <c r="C25" s="1">
        <v>23</v>
      </c>
      <c r="D25" s="11">
        <f t="shared" si="0"/>
        <v>0.8</v>
      </c>
      <c r="E25" s="11"/>
      <c r="I25" s="21"/>
      <c r="J25" s="21"/>
    </row>
    <row r="26" spans="1:10" x14ac:dyDescent="0.2">
      <c r="A26" s="1">
        <v>4</v>
      </c>
      <c r="B26" s="11">
        <f t="shared" si="1"/>
        <v>0.96</v>
      </c>
      <c r="C26" s="1">
        <v>24</v>
      </c>
      <c r="D26" s="11">
        <f t="shared" si="0"/>
        <v>0.79</v>
      </c>
      <c r="E26" s="11"/>
      <c r="I26" s="21"/>
      <c r="J26" s="21"/>
    </row>
    <row r="27" spans="1:10" x14ac:dyDescent="0.2">
      <c r="A27" s="1">
        <v>5</v>
      </c>
      <c r="B27" s="11">
        <f t="shared" si="1"/>
        <v>0.95</v>
      </c>
      <c r="C27" s="1">
        <v>25</v>
      </c>
      <c r="D27" s="11">
        <f t="shared" si="0"/>
        <v>0.78</v>
      </c>
      <c r="E27" s="11"/>
      <c r="I27" s="21"/>
      <c r="J27" s="21"/>
    </row>
    <row r="28" spans="1:10" x14ac:dyDescent="0.2">
      <c r="A28" s="1">
        <v>6</v>
      </c>
      <c r="B28" s="11">
        <f t="shared" si="1"/>
        <v>0.94</v>
      </c>
      <c r="C28" s="1">
        <v>26</v>
      </c>
      <c r="D28" s="11">
        <f t="shared" si="0"/>
        <v>0.77</v>
      </c>
      <c r="E28" s="11"/>
      <c r="I28" s="21"/>
      <c r="J28" s="21"/>
    </row>
    <row r="29" spans="1:10" x14ac:dyDescent="0.2">
      <c r="A29" s="1">
        <v>7</v>
      </c>
      <c r="B29" s="11">
        <f>ROUND(POWER(1/(1+$B$18),A29),2)</f>
        <v>0.93</v>
      </c>
      <c r="C29" s="1">
        <v>27</v>
      </c>
      <c r="D29" s="11">
        <f t="shared" si="0"/>
        <v>0.76</v>
      </c>
      <c r="E29" s="11"/>
      <c r="I29" s="21"/>
      <c r="J29" s="21"/>
    </row>
    <row r="30" spans="1:10" x14ac:dyDescent="0.2">
      <c r="A30" s="1">
        <v>8</v>
      </c>
      <c r="B30" s="11">
        <f t="shared" si="1"/>
        <v>0.92</v>
      </c>
      <c r="C30" s="1">
        <v>28</v>
      </c>
      <c r="D30" s="11">
        <f t="shared" si="0"/>
        <v>0.76</v>
      </c>
      <c r="E30" s="11"/>
      <c r="I30" s="21"/>
      <c r="J30" s="21"/>
    </row>
    <row r="31" spans="1:10" x14ac:dyDescent="0.2">
      <c r="A31" s="1">
        <v>9</v>
      </c>
      <c r="B31" s="11">
        <f>ROUND(POWER(1/(1+$B$18),A31),2)</f>
        <v>0.91</v>
      </c>
      <c r="C31" s="1">
        <v>29</v>
      </c>
      <c r="D31" s="11">
        <f t="shared" si="0"/>
        <v>0.75</v>
      </c>
      <c r="E31" s="11"/>
      <c r="I31" s="21"/>
      <c r="J31" s="21"/>
    </row>
    <row r="32" spans="1:10" x14ac:dyDescent="0.2">
      <c r="A32" s="1">
        <v>10</v>
      </c>
      <c r="B32" s="11">
        <f t="shared" si="1"/>
        <v>0.91</v>
      </c>
      <c r="C32" s="1">
        <v>30</v>
      </c>
      <c r="D32" s="11">
        <f>ROUND(POWER(1/(1+$B$18),C32),2)</f>
        <v>0.74</v>
      </c>
      <c r="E32" s="11"/>
      <c r="I32" s="21"/>
      <c r="J32" s="21"/>
    </row>
    <row r="33" spans="1:10" x14ac:dyDescent="0.2">
      <c r="A33" s="1">
        <v>11</v>
      </c>
      <c r="B33" s="11">
        <f t="shared" si="1"/>
        <v>0.9</v>
      </c>
      <c r="C33" s="1">
        <v>31</v>
      </c>
      <c r="D33" s="11">
        <f t="shared" si="0"/>
        <v>0.73</v>
      </c>
      <c r="E33" s="11"/>
      <c r="I33" s="21"/>
      <c r="J33" s="21"/>
    </row>
    <row r="34" spans="1:10" x14ac:dyDescent="0.2">
      <c r="A34" s="1">
        <v>12</v>
      </c>
      <c r="B34" s="11">
        <f t="shared" si="1"/>
        <v>0.89</v>
      </c>
      <c r="C34" s="1">
        <v>32</v>
      </c>
      <c r="D34" s="11">
        <f t="shared" si="0"/>
        <v>0.73</v>
      </c>
      <c r="E34" s="11"/>
      <c r="I34" s="21"/>
      <c r="J34" s="21"/>
    </row>
    <row r="35" spans="1:10" x14ac:dyDescent="0.2">
      <c r="A35" s="1">
        <v>13</v>
      </c>
      <c r="B35" s="11">
        <f t="shared" si="1"/>
        <v>0.88</v>
      </c>
      <c r="C35" s="1">
        <v>33</v>
      </c>
      <c r="D35" s="11">
        <f t="shared" si="0"/>
        <v>0.72</v>
      </c>
      <c r="E35" s="11"/>
      <c r="I35" s="21"/>
      <c r="J35" s="21"/>
    </row>
    <row r="36" spans="1:10" x14ac:dyDescent="0.2">
      <c r="A36" s="1">
        <v>14</v>
      </c>
      <c r="B36" s="11">
        <f t="shared" si="1"/>
        <v>0.87</v>
      </c>
      <c r="C36" s="1">
        <v>34</v>
      </c>
      <c r="D36" s="11">
        <f t="shared" si="0"/>
        <v>0.71</v>
      </c>
      <c r="E36" s="11"/>
      <c r="I36" s="21"/>
      <c r="J36" s="21"/>
    </row>
    <row r="37" spans="1:10" x14ac:dyDescent="0.2">
      <c r="A37" s="1">
        <v>15</v>
      </c>
      <c r="B37" s="11">
        <f t="shared" si="1"/>
        <v>0.86</v>
      </c>
      <c r="C37" s="1">
        <v>35</v>
      </c>
      <c r="D37" s="11">
        <f t="shared" si="0"/>
        <v>0.71</v>
      </c>
      <c r="E37" s="11"/>
      <c r="I37" s="21"/>
      <c r="J37" s="21"/>
    </row>
    <row r="38" spans="1:10" x14ac:dyDescent="0.2">
      <c r="A38" s="1">
        <v>16</v>
      </c>
      <c r="B38" s="11">
        <f t="shared" si="1"/>
        <v>0.85</v>
      </c>
      <c r="C38" s="1">
        <v>36</v>
      </c>
      <c r="D38" s="11">
        <f t="shared" si="0"/>
        <v>0.7</v>
      </c>
      <c r="E38" s="11"/>
      <c r="I38" s="21"/>
      <c r="J38" s="21"/>
    </row>
    <row r="39" spans="1:10" x14ac:dyDescent="0.2">
      <c r="A39" s="1">
        <v>17</v>
      </c>
      <c r="B39" s="11">
        <f t="shared" si="1"/>
        <v>0.84</v>
      </c>
      <c r="C39" s="1">
        <v>37</v>
      </c>
      <c r="D39" s="11">
        <f t="shared" si="0"/>
        <v>0.69</v>
      </c>
      <c r="E39" s="11"/>
      <c r="I39" s="21"/>
      <c r="J39" s="21"/>
    </row>
    <row r="40" spans="1:10" x14ac:dyDescent="0.2">
      <c r="A40" s="1">
        <v>18</v>
      </c>
      <c r="B40" s="1">
        <f t="shared" si="1"/>
        <v>0.84</v>
      </c>
      <c r="C40" s="1">
        <v>38</v>
      </c>
      <c r="D40" s="11">
        <f t="shared" si="0"/>
        <v>0.69</v>
      </c>
      <c r="E40" s="11"/>
      <c r="F40" s="22"/>
      <c r="I40" s="21"/>
      <c r="J40" s="21"/>
    </row>
    <row r="41" spans="1:10" x14ac:dyDescent="0.2">
      <c r="A41" s="1">
        <v>19</v>
      </c>
      <c r="B41" s="1">
        <f t="shared" si="1"/>
        <v>0.83</v>
      </c>
      <c r="C41" s="1">
        <v>39</v>
      </c>
      <c r="D41" s="1">
        <f t="shared" si="0"/>
        <v>0.68</v>
      </c>
      <c r="F41" s="22"/>
      <c r="I41" s="21"/>
      <c r="J41" s="21"/>
    </row>
    <row r="42" spans="1:10" x14ac:dyDescent="0.2">
      <c r="A42" s="1">
        <v>20</v>
      </c>
      <c r="B42" s="1">
        <f t="shared" si="1"/>
        <v>0.82</v>
      </c>
      <c r="C42" s="1">
        <v>40</v>
      </c>
      <c r="D42" s="1">
        <f>ROUND(POWER(1/(1+$B$18),C42),2)</f>
        <v>0.67</v>
      </c>
      <c r="F42" s="22"/>
      <c r="I42" s="21"/>
      <c r="J42" s="21"/>
    </row>
    <row r="43" spans="1:10" x14ac:dyDescent="0.2">
      <c r="C43" s="11"/>
      <c r="D43" s="22"/>
      <c r="E43" s="22"/>
      <c r="F43" s="22"/>
    </row>
    <row r="44" spans="1:10" x14ac:dyDescent="0.2">
      <c r="A44" s="172" t="s">
        <v>102</v>
      </c>
      <c r="B44" s="178">
        <v>2018</v>
      </c>
      <c r="C44" s="178">
        <v>2019</v>
      </c>
      <c r="D44" s="178"/>
      <c r="E44" s="178">
        <v>2020</v>
      </c>
    </row>
    <row r="45" spans="1:10" s="19" customFormat="1" x14ac:dyDescent="0.2">
      <c r="A45" s="3" t="s">
        <v>107</v>
      </c>
      <c r="B45" s="179">
        <v>43344</v>
      </c>
      <c r="C45" s="179">
        <v>43466</v>
      </c>
      <c r="D45" s="180"/>
      <c r="E45" s="179">
        <v>43831</v>
      </c>
    </row>
    <row r="46" spans="1:10" x14ac:dyDescent="0.2">
      <c r="A46" s="23"/>
      <c r="B46" s="178" t="s">
        <v>58</v>
      </c>
      <c r="C46" s="178" t="s">
        <v>58</v>
      </c>
      <c r="D46" s="174"/>
      <c r="E46" s="178" t="s">
        <v>58</v>
      </c>
    </row>
    <row r="47" spans="1:10" x14ac:dyDescent="0.2">
      <c r="A47" s="24" t="s">
        <v>23</v>
      </c>
      <c r="B47" s="158">
        <v>4176</v>
      </c>
      <c r="C47" s="158">
        <v>4176</v>
      </c>
      <c r="D47" s="174" t="s">
        <v>91</v>
      </c>
      <c r="E47" s="177">
        <v>4113</v>
      </c>
    </row>
    <row r="48" spans="1:10" x14ac:dyDescent="0.2">
      <c r="A48" s="24" t="s">
        <v>24</v>
      </c>
      <c r="B48" s="158">
        <v>4709</v>
      </c>
      <c r="C48" s="158">
        <v>4709</v>
      </c>
      <c r="D48" s="174" t="s">
        <v>92</v>
      </c>
      <c r="E48" s="177">
        <v>4434</v>
      </c>
    </row>
    <row r="49" spans="1:5" x14ac:dyDescent="0.2">
      <c r="A49" s="24" t="s">
        <v>25</v>
      </c>
      <c r="B49" s="158">
        <v>5345</v>
      </c>
      <c r="C49" s="158">
        <v>5345</v>
      </c>
      <c r="D49" s="174" t="s">
        <v>93</v>
      </c>
      <c r="E49" s="177">
        <v>5070</v>
      </c>
    </row>
    <row r="50" spans="1:5" x14ac:dyDescent="0.2">
      <c r="A50" s="24" t="s">
        <v>26</v>
      </c>
      <c r="B50" s="158">
        <v>5789</v>
      </c>
      <c r="C50" s="158">
        <v>5789</v>
      </c>
      <c r="D50" s="174" t="s">
        <v>94</v>
      </c>
      <c r="E50" s="177">
        <v>5532</v>
      </c>
    </row>
    <row r="51" spans="1:5" x14ac:dyDescent="0.2">
      <c r="A51" s="24" t="s">
        <v>27</v>
      </c>
      <c r="B51" s="158">
        <v>4231</v>
      </c>
      <c r="C51" s="158">
        <v>4231</v>
      </c>
      <c r="D51" s="174" t="s">
        <v>95</v>
      </c>
      <c r="E51" s="177">
        <v>4861</v>
      </c>
    </row>
    <row r="52" spans="1:5" x14ac:dyDescent="0.2">
      <c r="A52" s="24" t="s">
        <v>28</v>
      </c>
      <c r="B52" s="158">
        <v>4791</v>
      </c>
      <c r="C52" s="158">
        <v>4791</v>
      </c>
      <c r="D52" s="174" t="s">
        <v>96</v>
      </c>
      <c r="E52" s="177">
        <v>5527</v>
      </c>
    </row>
    <row r="53" spans="1:5" x14ac:dyDescent="0.2">
      <c r="A53" s="24" t="s">
        <v>29</v>
      </c>
      <c r="B53" s="158">
        <v>5014</v>
      </c>
      <c r="C53" s="158">
        <v>5014</v>
      </c>
      <c r="D53" s="174" t="s">
        <v>97</v>
      </c>
      <c r="E53" s="177">
        <v>5990</v>
      </c>
    </row>
    <row r="54" spans="1:5" x14ac:dyDescent="0.2">
      <c r="A54" s="24" t="s">
        <v>30</v>
      </c>
      <c r="B54" s="158">
        <v>5350</v>
      </c>
      <c r="C54" s="158">
        <v>5350</v>
      </c>
      <c r="D54" s="174" t="s">
        <v>98</v>
      </c>
      <c r="E54" s="177">
        <v>6217</v>
      </c>
    </row>
    <row r="55" spans="1:5" x14ac:dyDescent="0.2">
      <c r="A55" s="24" t="s">
        <v>31</v>
      </c>
      <c r="B55" s="158">
        <v>5572</v>
      </c>
      <c r="C55" s="158">
        <v>5572</v>
      </c>
      <c r="D55" s="174" t="s">
        <v>99</v>
      </c>
      <c r="E55" s="177">
        <v>6559</v>
      </c>
    </row>
    <row r="56" spans="1:5" x14ac:dyDescent="0.2">
      <c r="A56" s="24" t="s">
        <v>32</v>
      </c>
      <c r="B56" s="158">
        <v>5715</v>
      </c>
      <c r="C56" s="158">
        <v>5715</v>
      </c>
      <c r="D56" s="175" t="s">
        <v>85</v>
      </c>
      <c r="E56" s="177">
        <v>4113</v>
      </c>
    </row>
    <row r="57" spans="1:5" x14ac:dyDescent="0.2">
      <c r="A57" s="24" t="s">
        <v>33</v>
      </c>
      <c r="B57" s="158">
        <v>6276</v>
      </c>
      <c r="C57" s="158">
        <v>6276</v>
      </c>
      <c r="D57" s="175" t="s">
        <v>86</v>
      </c>
      <c r="E57" s="177">
        <v>4434</v>
      </c>
    </row>
    <row r="58" spans="1:5" x14ac:dyDescent="0.2">
      <c r="A58" s="4" t="s">
        <v>34</v>
      </c>
      <c r="B58" s="158">
        <v>1825</v>
      </c>
      <c r="C58" s="158">
        <v>1825</v>
      </c>
      <c r="D58" s="175" t="s">
        <v>87</v>
      </c>
      <c r="E58" s="177">
        <v>5070</v>
      </c>
    </row>
    <row r="59" spans="1:5" x14ac:dyDescent="0.2">
      <c r="A59" s="4" t="s">
        <v>35</v>
      </c>
      <c r="B59" s="158">
        <v>2006</v>
      </c>
      <c r="C59" s="158">
        <v>2006</v>
      </c>
      <c r="D59" s="175" t="s">
        <v>88</v>
      </c>
      <c r="E59" s="177">
        <v>5532</v>
      </c>
    </row>
    <row r="60" spans="1:5" x14ac:dyDescent="0.2">
      <c r="A60" s="4" t="s">
        <v>36</v>
      </c>
      <c r="B60" s="158">
        <v>2067</v>
      </c>
      <c r="C60" s="158">
        <v>2067</v>
      </c>
      <c r="D60" s="174" t="s">
        <v>100</v>
      </c>
      <c r="E60" s="177">
        <v>5990</v>
      </c>
    </row>
    <row r="61" spans="1:5" ht="12" customHeight="1" x14ac:dyDescent="0.2">
      <c r="A61" s="24" t="s">
        <v>85</v>
      </c>
      <c r="B61" s="158">
        <v>3875</v>
      </c>
      <c r="C61" s="158">
        <v>3875</v>
      </c>
      <c r="D61" s="176" t="s">
        <v>34</v>
      </c>
      <c r="E61" s="177">
        <v>1907</v>
      </c>
    </row>
    <row r="62" spans="1:5" x14ac:dyDescent="0.2">
      <c r="A62" s="24" t="s">
        <v>86</v>
      </c>
      <c r="B62" s="158">
        <v>4228</v>
      </c>
      <c r="C62" s="158">
        <v>4228</v>
      </c>
      <c r="D62" s="176" t="s">
        <v>35</v>
      </c>
      <c r="E62" s="177">
        <v>2096</v>
      </c>
    </row>
    <row r="63" spans="1:5" x14ac:dyDescent="0.2">
      <c r="A63" s="24" t="s">
        <v>87</v>
      </c>
      <c r="B63" s="158">
        <v>4851</v>
      </c>
      <c r="C63" s="158">
        <v>4851</v>
      </c>
      <c r="D63" s="176" t="s">
        <v>36</v>
      </c>
      <c r="E63" s="177">
        <v>2160</v>
      </c>
    </row>
    <row r="64" spans="1:5" x14ac:dyDescent="0.2">
      <c r="A64" s="24" t="s">
        <v>88</v>
      </c>
      <c r="B64" s="158">
        <v>5294</v>
      </c>
      <c r="C64" s="158">
        <v>5294</v>
      </c>
      <c r="D64" s="174" t="s">
        <v>101</v>
      </c>
      <c r="E64" s="177">
        <v>1819</v>
      </c>
    </row>
    <row r="65" spans="1:5" x14ac:dyDescent="0.2">
      <c r="A65" s="1" t="s">
        <v>37</v>
      </c>
      <c r="B65" s="158">
        <v>4007</v>
      </c>
      <c r="C65" s="158">
        <v>4007</v>
      </c>
      <c r="D65" s="176">
        <v>1</v>
      </c>
      <c r="E65" s="177">
        <v>1939</v>
      </c>
    </row>
    <row r="66" spans="1:5" x14ac:dyDescent="0.2">
      <c r="A66" s="1" t="s">
        <v>38</v>
      </c>
      <c r="B66" s="158">
        <v>4231</v>
      </c>
      <c r="C66" s="158">
        <v>4231</v>
      </c>
      <c r="D66" s="176">
        <v>2</v>
      </c>
      <c r="E66" s="177">
        <v>2128</v>
      </c>
    </row>
    <row r="67" spans="1:5" x14ac:dyDescent="0.2">
      <c r="A67" s="1" t="s">
        <v>39</v>
      </c>
      <c r="B67" s="158">
        <v>4344</v>
      </c>
      <c r="C67" s="158">
        <v>4344</v>
      </c>
      <c r="D67" s="176">
        <v>3</v>
      </c>
      <c r="E67" s="177">
        <v>2315</v>
      </c>
    </row>
    <row r="68" spans="1:5" x14ac:dyDescent="0.2">
      <c r="A68" s="1" t="s">
        <v>40</v>
      </c>
      <c r="B68" s="158">
        <v>5014</v>
      </c>
      <c r="C68" s="158">
        <v>5014</v>
      </c>
      <c r="D68" s="176">
        <v>4</v>
      </c>
      <c r="E68" s="177">
        <v>2434</v>
      </c>
    </row>
    <row r="69" spans="1:5" x14ac:dyDescent="0.2">
      <c r="A69" s="1" t="s">
        <v>41</v>
      </c>
      <c r="B69" s="158">
        <v>5236</v>
      </c>
      <c r="C69" s="158">
        <v>5236</v>
      </c>
      <c r="D69" s="176">
        <v>5</v>
      </c>
      <c r="E69" s="177">
        <v>2557</v>
      </c>
    </row>
    <row r="70" spans="1:5" x14ac:dyDescent="0.2">
      <c r="A70" s="4">
        <v>1</v>
      </c>
      <c r="B70" s="158">
        <v>1825</v>
      </c>
      <c r="C70" s="158">
        <v>1825</v>
      </c>
      <c r="D70" s="176">
        <v>6</v>
      </c>
      <c r="E70" s="177">
        <v>2677</v>
      </c>
    </row>
    <row r="71" spans="1:5" x14ac:dyDescent="0.2">
      <c r="A71" s="4">
        <v>2</v>
      </c>
      <c r="B71" s="158">
        <v>2006</v>
      </c>
      <c r="C71" s="158">
        <v>2006</v>
      </c>
      <c r="D71" s="176">
        <v>7</v>
      </c>
      <c r="E71" s="177">
        <v>2949</v>
      </c>
    </row>
    <row r="72" spans="1:5" x14ac:dyDescent="0.2">
      <c r="A72" s="4">
        <v>3</v>
      </c>
      <c r="B72" s="158">
        <v>2185</v>
      </c>
      <c r="C72" s="158">
        <v>2185</v>
      </c>
      <c r="D72" s="176">
        <v>8</v>
      </c>
      <c r="E72" s="177">
        <v>3331</v>
      </c>
    </row>
    <row r="73" spans="1:5" x14ac:dyDescent="0.2">
      <c r="A73" s="4">
        <v>4</v>
      </c>
      <c r="B73" s="158">
        <v>2298</v>
      </c>
      <c r="C73" s="158">
        <v>2298</v>
      </c>
      <c r="D73" s="176">
        <v>9</v>
      </c>
      <c r="E73" s="177">
        <v>3817</v>
      </c>
    </row>
    <row r="74" spans="1:5" x14ac:dyDescent="0.2">
      <c r="A74" s="4">
        <v>5</v>
      </c>
      <c r="B74" s="158">
        <v>2416</v>
      </c>
      <c r="C74" s="158">
        <v>2416</v>
      </c>
      <c r="D74" s="176">
        <v>10</v>
      </c>
      <c r="E74" s="177">
        <v>4171</v>
      </c>
    </row>
    <row r="75" spans="1:5" x14ac:dyDescent="0.2">
      <c r="A75" s="4">
        <v>6</v>
      </c>
      <c r="B75" s="158">
        <v>2531</v>
      </c>
      <c r="C75" s="158">
        <v>2531</v>
      </c>
      <c r="D75" s="176">
        <v>11</v>
      </c>
      <c r="E75" s="177">
        <v>4861</v>
      </c>
    </row>
    <row r="76" spans="1:5" x14ac:dyDescent="0.2">
      <c r="A76" s="4">
        <v>7</v>
      </c>
      <c r="B76" s="158">
        <v>2791</v>
      </c>
      <c r="C76" s="158">
        <v>2791</v>
      </c>
      <c r="D76" s="176">
        <v>12</v>
      </c>
      <c r="E76" s="177">
        <v>5527</v>
      </c>
    </row>
    <row r="77" spans="1:5" x14ac:dyDescent="0.2">
      <c r="A77" s="4">
        <v>8</v>
      </c>
      <c r="B77" s="158">
        <v>3157</v>
      </c>
      <c r="C77" s="158">
        <v>3157</v>
      </c>
      <c r="D77" s="176">
        <v>13</v>
      </c>
      <c r="E77" s="177">
        <v>5990</v>
      </c>
    </row>
    <row r="78" spans="1:5" x14ac:dyDescent="0.2">
      <c r="A78" s="4">
        <v>9</v>
      </c>
      <c r="B78" s="158">
        <v>3622</v>
      </c>
      <c r="C78" s="158">
        <v>3622</v>
      </c>
      <c r="D78" s="176">
        <v>14</v>
      </c>
      <c r="E78" s="177">
        <v>6578</v>
      </c>
    </row>
    <row r="79" spans="1:5" x14ac:dyDescent="0.2">
      <c r="A79" s="4">
        <v>10</v>
      </c>
      <c r="B79" s="158">
        <v>3961</v>
      </c>
      <c r="C79" s="158">
        <v>3961</v>
      </c>
      <c r="D79" s="174">
        <v>15</v>
      </c>
      <c r="E79" s="177">
        <v>7225</v>
      </c>
    </row>
    <row r="80" spans="1:5" x14ac:dyDescent="0.2">
      <c r="A80" s="4">
        <v>11</v>
      </c>
      <c r="B80" s="158">
        <v>4621</v>
      </c>
      <c r="C80" s="158">
        <v>4621</v>
      </c>
      <c r="D80" s="174">
        <v>16</v>
      </c>
      <c r="E80" s="177">
        <v>7934</v>
      </c>
    </row>
    <row r="81" spans="1:5" x14ac:dyDescent="0.2">
      <c r="A81" s="4">
        <v>12</v>
      </c>
      <c r="B81" s="158">
        <v>5258</v>
      </c>
      <c r="C81" s="158">
        <v>5258</v>
      </c>
      <c r="D81" s="168"/>
      <c r="E81" s="4"/>
    </row>
    <row r="82" spans="1:5" x14ac:dyDescent="0.2">
      <c r="A82" s="4">
        <v>13</v>
      </c>
      <c r="B82" s="158">
        <v>5702</v>
      </c>
      <c r="C82" s="158">
        <v>5702</v>
      </c>
      <c r="D82" s="168"/>
      <c r="E82" s="4"/>
    </row>
    <row r="83" spans="1:5" x14ac:dyDescent="0.2">
      <c r="A83" s="4">
        <v>14</v>
      </c>
      <c r="B83" s="158">
        <v>6264</v>
      </c>
      <c r="C83" s="158">
        <v>6264</v>
      </c>
      <c r="D83" s="168"/>
      <c r="E83" s="4"/>
    </row>
    <row r="84" spans="1:5" x14ac:dyDescent="0.2">
      <c r="A84" s="1">
        <v>15</v>
      </c>
      <c r="B84" s="158">
        <v>6883</v>
      </c>
      <c r="C84" s="158">
        <v>6883</v>
      </c>
      <c r="D84" s="168"/>
    </row>
    <row r="85" spans="1:5" x14ac:dyDescent="0.2">
      <c r="A85" s="1">
        <v>16</v>
      </c>
      <c r="B85" s="158">
        <v>7561</v>
      </c>
      <c r="C85" s="158">
        <v>7561</v>
      </c>
      <c r="D85" s="168"/>
    </row>
  </sheetData>
  <sheetProtection algorithmName="SHA-512" hashValue="bY45zCoQOc2BoX6ju3/sn1wXeesfnOU6XI5mHImF3xUji0A7ZetHDV/tjecOEeyXpZee7BOWhAGKlWBhO3Zi4g==" saltValue="yxSLJORejC5HkSPQafpfjA==" spinCount="100000" sheet="1" objects="1" scenarios="1"/>
  <phoneticPr fontId="0" type="noConversion"/>
  <pageMargins left="0.75" right="0.75" top="1" bottom="1" header="0.5" footer="0.5"/>
  <pageSetup paperSize="9" scale="76" orientation="portrait" cellComments="asDisplayed" r:id="rId1"/>
  <headerFooter alignWithMargins="0">
    <oddHeader>&amp;L&amp;"Arial,Vet"&amp;F&amp;R&amp;P</oddHeader>
    <oddFooter>&amp;L&amp;"Arial,Vet"PO-Raad, R. Goedhart en B.Keizer&amp;C&amp;"Arial,Vet"&amp;A&amp;R&amp;"Arial,Vet"&amp;D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info</vt:lpstr>
      <vt:lpstr>2018</vt:lpstr>
      <vt:lpstr>2019</vt:lpstr>
      <vt:lpstr>2020</vt:lpstr>
      <vt:lpstr>tab</vt:lpstr>
      <vt:lpstr>'2018'!Afdrukbereik</vt:lpstr>
      <vt:lpstr>'2019'!Afdrukbereik</vt:lpstr>
      <vt:lpstr>'2020'!Afdrukbereik</vt:lpstr>
      <vt:lpstr>info!Afdrukbereik</vt:lpstr>
      <vt:lpstr>tab!Afdrukbereik</vt:lpstr>
      <vt:lpstr>maxschaalnieuw</vt:lpstr>
      <vt:lpstr>maxschaaloud</vt:lpstr>
    </vt:vector>
  </TitlesOfParts>
  <Company>vosabb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rmg</dc:creator>
  <cp:lastModifiedBy>B Keizer</cp:lastModifiedBy>
  <cp:lastPrinted>2019-03-01T15:20:59Z</cp:lastPrinted>
  <dcterms:created xsi:type="dcterms:W3CDTF">2007-11-19T11:40:20Z</dcterms:created>
  <dcterms:modified xsi:type="dcterms:W3CDTF">2020-01-20T14:23:16Z</dcterms:modified>
</cp:coreProperties>
</file>