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1\passend onderwijs\"/>
    </mc:Choice>
  </mc:AlternateContent>
  <bookViews>
    <workbookView xWindow="360" yWindow="75" windowWidth="15315" windowHeight="12120" tabRatio="921" firstSheet="3" activeTab="11"/>
  </bookViews>
  <sheets>
    <sheet name="Overdrachtsverpl. 10-11" sheetId="5" state="hidden" r:id="rId1"/>
    <sheet name="Overdrachtsverpl. 11-12 " sheetId="7" state="hidden" r:id="rId2"/>
    <sheet name="Overdrachtsverpl. 12-13" sheetId="8" state="hidden" r:id="rId3"/>
    <sheet name="Toelichting" sheetId="14" r:id="rId4"/>
    <sheet name="Overdrachtsverpl. 13-14" sheetId="9" state="hidden" r:id="rId5"/>
    <sheet name="Overdrachtsverpl. 14-15" sheetId="10" state="hidden" r:id="rId6"/>
    <sheet name="Overdrachtsverpl. 15-16" sheetId="11" state="hidden" r:id="rId7"/>
    <sheet name="Overdrachtsverpl. 16-17" sheetId="12" state="hidden" r:id="rId8"/>
    <sheet name="Overdrachtsverpl. 17-18" sheetId="13" state="hidden" r:id="rId9"/>
    <sheet name="Overdrachtsverpl. 18-19" sheetId="15" state="hidden" r:id="rId10"/>
    <sheet name="Overdrachtsverpl. 19-20" sheetId="16" r:id="rId11"/>
    <sheet name="Overdrachtsverpl. 20-21" sheetId="17" r:id="rId12"/>
    <sheet name="Overdrachtsverpl. 21-22" sheetId="18" r:id="rId13"/>
    <sheet name="Overdrachtsverpl. 22-23" sheetId="19" r:id="rId14"/>
    <sheet name="Tabellen" sheetId="3" r:id="rId15"/>
  </sheets>
  <definedNames>
    <definedName name="_xlnm.Print_Area" localSheetId="0">'Overdrachtsverpl. 10-11'!$B$2:$J$67</definedName>
    <definedName name="_xlnm.Print_Area" localSheetId="1">'Overdrachtsverpl. 11-12 '!$B$2:$J$67</definedName>
    <definedName name="_xlnm.Print_Area" localSheetId="2">'Overdrachtsverpl. 12-13'!$B$2:$J$67</definedName>
    <definedName name="_xlnm.Print_Area" localSheetId="4">'Overdrachtsverpl. 13-14'!$B$2:$J$66</definedName>
    <definedName name="_xlnm.Print_Area" localSheetId="5">'Overdrachtsverpl. 14-15'!$B$2:$J$66</definedName>
    <definedName name="_xlnm.Print_Area" localSheetId="6">'Overdrachtsverpl. 15-16'!$B$2:$J$66</definedName>
    <definedName name="_xlnm.Print_Area" localSheetId="7">'Overdrachtsverpl. 16-17'!$B$2:$J$66</definedName>
    <definedName name="_xlnm.Print_Area" localSheetId="8">'Overdrachtsverpl. 17-18'!$B$2:$J$66</definedName>
    <definedName name="_xlnm.Print_Area" localSheetId="9">'Overdrachtsverpl. 18-19'!$B$2:$J$66</definedName>
    <definedName name="_xlnm.Print_Area" localSheetId="10">'Overdrachtsverpl. 19-20'!$B$2:$J$66</definedName>
    <definedName name="_xlnm.Print_Area" localSheetId="11">'Overdrachtsverpl. 20-21'!$B$2:$J$66</definedName>
    <definedName name="_xlnm.Print_Area" localSheetId="12">'Overdrachtsverpl. 21-22'!$B$2:$J$66</definedName>
    <definedName name="_xlnm.Print_Area" localSheetId="13">'Overdrachtsverpl. 22-23'!$B$2:$J$66</definedName>
  </definedNames>
  <calcPr calcId="152511"/>
</workbook>
</file>

<file path=xl/calcChain.xml><?xml version="1.0" encoding="utf-8"?>
<calcChain xmlns="http://schemas.openxmlformats.org/spreadsheetml/2006/main">
  <c r="C26" i="19" l="1"/>
  <c r="C41" i="19" s="1"/>
  <c r="C25" i="19"/>
  <c r="C40" i="19" s="1"/>
  <c r="H20" i="19"/>
  <c r="H36" i="19" s="1"/>
  <c r="F20" i="19"/>
  <c r="C54" i="19"/>
  <c r="D52" i="19"/>
  <c r="D51" i="19"/>
  <c r="G48" i="19"/>
  <c r="D48" i="19"/>
  <c r="F48" i="19" s="1"/>
  <c r="E47" i="19"/>
  <c r="F47" i="19" s="1"/>
  <c r="D47" i="19"/>
  <c r="C39" i="19"/>
  <c r="C62" i="19" s="1"/>
  <c r="D37" i="19"/>
  <c r="F37" i="19" s="1"/>
  <c r="E34" i="19"/>
  <c r="E48" i="19" s="1"/>
  <c r="D34" i="19"/>
  <c r="F34" i="19" s="1"/>
  <c r="G22" i="19"/>
  <c r="G37" i="19" s="1"/>
  <c r="E22" i="19"/>
  <c r="E37" i="19" s="1"/>
  <c r="D22" i="19"/>
  <c r="H22" i="19" s="1"/>
  <c r="G21" i="19"/>
  <c r="G51" i="19" s="1"/>
  <c r="F21" i="19"/>
  <c r="E21" i="19"/>
  <c r="E51" i="19" s="1"/>
  <c r="F51" i="19" s="1"/>
  <c r="D21" i="19"/>
  <c r="H21" i="19" s="1"/>
  <c r="F36" i="19"/>
  <c r="G18" i="19"/>
  <c r="F18" i="19"/>
  <c r="E18" i="19"/>
  <c r="D18" i="19"/>
  <c r="H18" i="19" s="1"/>
  <c r="G17" i="19"/>
  <c r="F17" i="19"/>
  <c r="E17" i="19"/>
  <c r="D17" i="19"/>
  <c r="H17" i="19" s="1"/>
  <c r="O4" i="3"/>
  <c r="O30" i="3" s="1"/>
  <c r="O10" i="3"/>
  <c r="O13" i="3"/>
  <c r="O14" i="3"/>
  <c r="O15" i="3"/>
  <c r="O22" i="3" s="1"/>
  <c r="O16" i="3"/>
  <c r="O17" i="3"/>
  <c r="O21" i="3"/>
  <c r="O23" i="3"/>
  <c r="O26" i="3"/>
  <c r="O28" i="3" s="1"/>
  <c r="O27" i="3"/>
  <c r="O31" i="3"/>
  <c r="O32" i="3"/>
  <c r="C63" i="19" l="1"/>
  <c r="C55" i="19"/>
  <c r="C64" i="19"/>
  <c r="C56" i="19"/>
  <c r="D40" i="19"/>
  <c r="D41" i="19"/>
  <c r="H51" i="19"/>
  <c r="D26" i="19"/>
  <c r="F26" i="19" s="1"/>
  <c r="D25" i="19"/>
  <c r="F25" i="19" s="1"/>
  <c r="F27" i="19" s="1"/>
  <c r="H52" i="19"/>
  <c r="D56" i="19" s="1"/>
  <c r="F56" i="19" s="1"/>
  <c r="H37" i="19"/>
  <c r="F50" i="19"/>
  <c r="E52" i="19"/>
  <c r="F22" i="19"/>
  <c r="H50" i="19"/>
  <c r="F52" i="19"/>
  <c r="D55" i="19" s="1"/>
  <c r="F55" i="19" s="1"/>
  <c r="G52" i="19"/>
  <c r="O20" i="3"/>
  <c r="L32" i="3"/>
  <c r="L31" i="3"/>
  <c r="F57" i="19" l="1"/>
  <c r="F41" i="19"/>
  <c r="D64" i="19"/>
  <c r="F64" i="19" s="1"/>
  <c r="D63" i="19"/>
  <c r="F63" i="19" s="1"/>
  <c r="F65" i="19" s="1"/>
  <c r="F40" i="19"/>
  <c r="M31" i="3"/>
  <c r="F42" i="19" l="1"/>
  <c r="E37" i="16"/>
  <c r="H20" i="18" l="1"/>
  <c r="H36" i="18" s="1"/>
  <c r="F20" i="18"/>
  <c r="F36" i="18" s="1"/>
  <c r="C26" i="18"/>
  <c r="C41" i="18" s="1"/>
  <c r="C25" i="18"/>
  <c r="C62" i="18"/>
  <c r="D52" i="18"/>
  <c r="D51" i="18"/>
  <c r="G48" i="18"/>
  <c r="D48" i="18"/>
  <c r="D47" i="18"/>
  <c r="C39" i="18"/>
  <c r="C54" i="18" s="1"/>
  <c r="D37" i="18"/>
  <c r="D34" i="18"/>
  <c r="C40" i="18"/>
  <c r="D22" i="18"/>
  <c r="D21" i="18"/>
  <c r="F18" i="18"/>
  <c r="D18" i="18"/>
  <c r="F17" i="18"/>
  <c r="D17" i="18"/>
  <c r="N4" i="3"/>
  <c r="N10" i="3"/>
  <c r="N17" i="3"/>
  <c r="N30" i="3"/>
  <c r="C56" i="18" l="1"/>
  <c r="C64" i="18"/>
  <c r="C63" i="18"/>
  <c r="C55" i="18"/>
  <c r="F50" i="18"/>
  <c r="H50" i="18"/>
  <c r="K32" i="3"/>
  <c r="C64" i="17" l="1"/>
  <c r="C63" i="17"/>
  <c r="C26" i="17"/>
  <c r="C41" i="17" s="1"/>
  <c r="C56" i="17" s="1"/>
  <c r="C25" i="17"/>
  <c r="C40" i="17" s="1"/>
  <c r="C55" i="17" s="1"/>
  <c r="D52" i="17"/>
  <c r="D51" i="17"/>
  <c r="G48" i="17"/>
  <c r="D48" i="17"/>
  <c r="D47" i="17"/>
  <c r="C39" i="17"/>
  <c r="C62" i="17" s="1"/>
  <c r="D37" i="17"/>
  <c r="H36" i="17"/>
  <c r="D34" i="17"/>
  <c r="D22" i="17"/>
  <c r="D21" i="17"/>
  <c r="H20" i="17"/>
  <c r="H50" i="17" s="1"/>
  <c r="F20" i="17"/>
  <c r="F36" i="17" s="1"/>
  <c r="D18" i="17"/>
  <c r="F17" i="17"/>
  <c r="D17" i="17"/>
  <c r="F18" i="15"/>
  <c r="F17" i="15"/>
  <c r="F17" i="16"/>
  <c r="C26" i="16"/>
  <c r="C25" i="16"/>
  <c r="E22" i="16"/>
  <c r="E52" i="16" s="1"/>
  <c r="E21" i="16"/>
  <c r="E51" i="16" s="1"/>
  <c r="F51" i="16" s="1"/>
  <c r="H20" i="16"/>
  <c r="H36" i="16" s="1"/>
  <c r="F20" i="16"/>
  <c r="D52" i="16"/>
  <c r="D51" i="16"/>
  <c r="G48" i="16"/>
  <c r="D48" i="16"/>
  <c r="D47" i="16"/>
  <c r="C39" i="16"/>
  <c r="C62" i="16" s="1"/>
  <c r="D37" i="16"/>
  <c r="D34" i="16"/>
  <c r="C41" i="16"/>
  <c r="C56" i="16" s="1"/>
  <c r="C64" i="16" s="1"/>
  <c r="C40" i="16"/>
  <c r="C55" i="16" s="1"/>
  <c r="C63" i="16" s="1"/>
  <c r="D22" i="16"/>
  <c r="D21" i="16"/>
  <c r="F36" i="16"/>
  <c r="D18" i="16"/>
  <c r="D17" i="16"/>
  <c r="M4" i="3"/>
  <c r="M10" i="3"/>
  <c r="M30" i="3"/>
  <c r="L4" i="3"/>
  <c r="L30" i="3" s="1"/>
  <c r="L10" i="3"/>
  <c r="L26" i="3"/>
  <c r="L20" i="3"/>
  <c r="E17" i="16" s="1"/>
  <c r="L23" i="3"/>
  <c r="G18" i="16" s="1"/>
  <c r="F18" i="16"/>
  <c r="G21" i="16"/>
  <c r="G51" i="16" s="1"/>
  <c r="E22" i="17"/>
  <c r="E37" i="17" s="1"/>
  <c r="F37" i="17" s="1"/>
  <c r="M32" i="3" l="1"/>
  <c r="G22" i="16"/>
  <c r="G37" i="16" s="1"/>
  <c r="H37" i="16" s="1"/>
  <c r="E21" i="17"/>
  <c r="E51" i="17" s="1"/>
  <c r="F51" i="17" s="1"/>
  <c r="F18" i="17"/>
  <c r="N16" i="3"/>
  <c r="N15" i="3"/>
  <c r="L22" i="3"/>
  <c r="E18" i="16" s="1"/>
  <c r="H18" i="16" s="1"/>
  <c r="E47" i="16"/>
  <c r="F47" i="16" s="1"/>
  <c r="L27" i="3"/>
  <c r="E34" i="16" s="1"/>
  <c r="E48" i="16" s="1"/>
  <c r="F48" i="16" s="1"/>
  <c r="N14" i="3"/>
  <c r="E52" i="17"/>
  <c r="F52" i="17" s="1"/>
  <c r="F50" i="17"/>
  <c r="C54" i="17"/>
  <c r="F22" i="17"/>
  <c r="C54" i="16"/>
  <c r="H21" i="16"/>
  <c r="F21" i="16"/>
  <c r="H51" i="16"/>
  <c r="F50" i="16"/>
  <c r="F22" i="16"/>
  <c r="F37" i="16"/>
  <c r="H50" i="16"/>
  <c r="F52" i="16"/>
  <c r="L21" i="3"/>
  <c r="G17" i="16" s="1"/>
  <c r="H17" i="16" s="1"/>
  <c r="E22" i="15"/>
  <c r="E37" i="15" s="1"/>
  <c r="E21" i="15"/>
  <c r="F21" i="15" s="1"/>
  <c r="H20" i="15"/>
  <c r="F20" i="15"/>
  <c r="C26" i="15"/>
  <c r="C25" i="15"/>
  <c r="C26" i="13"/>
  <c r="C25" i="13"/>
  <c r="H20" i="13"/>
  <c r="F20" i="13"/>
  <c r="D52" i="15"/>
  <c r="D51" i="15"/>
  <c r="G48" i="15"/>
  <c r="D48" i="15"/>
  <c r="D47" i="15"/>
  <c r="C39" i="15"/>
  <c r="C62" i="15" s="1"/>
  <c r="D37" i="15"/>
  <c r="D34" i="15"/>
  <c r="C41" i="15"/>
  <c r="C56" i="15" s="1"/>
  <c r="C64" i="15" s="1"/>
  <c r="C40" i="15"/>
  <c r="C55" i="15" s="1"/>
  <c r="C63" i="15" s="1"/>
  <c r="D22" i="15"/>
  <c r="D21" i="15"/>
  <c r="H36" i="15"/>
  <c r="F36" i="15"/>
  <c r="D18" i="15"/>
  <c r="D17" i="15"/>
  <c r="G22" i="17" l="1"/>
  <c r="G37" i="17" s="1"/>
  <c r="H37" i="17" s="1"/>
  <c r="E22" i="18"/>
  <c r="N32" i="3"/>
  <c r="G22" i="18" s="1"/>
  <c r="G21" i="17"/>
  <c r="E21" i="18"/>
  <c r="N31" i="3"/>
  <c r="G21" i="18" s="1"/>
  <c r="N21" i="3"/>
  <c r="G17" i="18" s="1"/>
  <c r="N23" i="3"/>
  <c r="G18" i="18" s="1"/>
  <c r="N20" i="3"/>
  <c r="E17" i="18" s="1"/>
  <c r="N22" i="3"/>
  <c r="E18" i="18" s="1"/>
  <c r="N27" i="3"/>
  <c r="N26" i="3"/>
  <c r="N28" i="3" s="1"/>
  <c r="F34" i="16"/>
  <c r="G52" i="16"/>
  <c r="H52" i="16" s="1"/>
  <c r="D56" i="16" s="1"/>
  <c r="F56" i="16" s="1"/>
  <c r="H22" i="16"/>
  <c r="D26" i="16" s="1"/>
  <c r="F26" i="16" s="1"/>
  <c r="F21" i="17"/>
  <c r="L28" i="3"/>
  <c r="M21" i="3"/>
  <c r="G17" i="17" s="1"/>
  <c r="M23" i="3"/>
  <c r="G18" i="17" s="1"/>
  <c r="M20" i="3"/>
  <c r="E17" i="17" s="1"/>
  <c r="M22" i="3"/>
  <c r="E18" i="17" s="1"/>
  <c r="M27" i="3"/>
  <c r="M26" i="3"/>
  <c r="E47" i="18" s="1"/>
  <c r="F47" i="18" s="1"/>
  <c r="D55" i="16"/>
  <c r="F55" i="16" s="1"/>
  <c r="D25" i="16"/>
  <c r="F25" i="16" s="1"/>
  <c r="D40" i="16"/>
  <c r="D41" i="16"/>
  <c r="E51" i="15"/>
  <c r="F51" i="15" s="1"/>
  <c r="H50" i="15"/>
  <c r="F50" i="15"/>
  <c r="E52" i="15"/>
  <c r="F52" i="15" s="1"/>
  <c r="C54" i="15"/>
  <c r="F22" i="15"/>
  <c r="F37" i="15"/>
  <c r="I32" i="3"/>
  <c r="H18" i="18" l="1"/>
  <c r="H17" i="18"/>
  <c r="H22" i="17"/>
  <c r="E37" i="18"/>
  <c r="F37" i="18" s="1"/>
  <c r="F22" i="18"/>
  <c r="E52" i="18"/>
  <c r="F52" i="18" s="1"/>
  <c r="G52" i="17"/>
  <c r="H52" i="17" s="1"/>
  <c r="G37" i="18"/>
  <c r="H37" i="18" s="1"/>
  <c r="G52" i="18"/>
  <c r="H52" i="18" s="1"/>
  <c r="H22" i="18"/>
  <c r="G51" i="18"/>
  <c r="H51" i="18" s="1"/>
  <c r="H21" i="18"/>
  <c r="F21" i="18"/>
  <c r="E51" i="18"/>
  <c r="F51" i="18" s="1"/>
  <c r="G51" i="17"/>
  <c r="H51" i="17" s="1"/>
  <c r="H21" i="17"/>
  <c r="D25" i="18"/>
  <c r="F25" i="18" s="1"/>
  <c r="E34" i="17"/>
  <c r="E48" i="17" s="1"/>
  <c r="F48" i="17" s="1"/>
  <c r="E34" i="18"/>
  <c r="F57" i="16"/>
  <c r="H18" i="17"/>
  <c r="H17" i="17"/>
  <c r="E47" i="17"/>
  <c r="F47" i="17" s="1"/>
  <c r="M28" i="3"/>
  <c r="F27" i="16"/>
  <c r="F40" i="16"/>
  <c r="D63" i="16"/>
  <c r="F63" i="16" s="1"/>
  <c r="F41" i="16"/>
  <c r="D64" i="16"/>
  <c r="F64" i="16" s="1"/>
  <c r="F36" i="3"/>
  <c r="G36" i="3" s="1"/>
  <c r="H36" i="3" s="1"/>
  <c r="D26" i="18" l="1"/>
  <c r="F26" i="18" s="1"/>
  <c r="F27" i="18" s="1"/>
  <c r="F34" i="17"/>
  <c r="D41" i="17" s="1"/>
  <c r="E48" i="18"/>
  <c r="F48" i="18" s="1"/>
  <c r="F34" i="18"/>
  <c r="D25" i="17"/>
  <c r="F25" i="17" s="1"/>
  <c r="D26" i="17"/>
  <c r="F26" i="17" s="1"/>
  <c r="D56" i="17"/>
  <c r="F56" i="17" s="1"/>
  <c r="D55" i="17"/>
  <c r="F55" i="17" s="1"/>
  <c r="D40" i="17"/>
  <c r="F42" i="16"/>
  <c r="F65" i="16"/>
  <c r="F18" i="8"/>
  <c r="F17" i="8"/>
  <c r="G48" i="8"/>
  <c r="F57" i="17" l="1"/>
  <c r="D40" i="18"/>
  <c r="D41" i="18"/>
  <c r="D56" i="18"/>
  <c r="F56" i="18" s="1"/>
  <c r="D55" i="18"/>
  <c r="F55" i="18" s="1"/>
  <c r="F27" i="17"/>
  <c r="D63" i="17"/>
  <c r="F63" i="17" s="1"/>
  <c r="F40" i="17"/>
  <c r="F41" i="17"/>
  <c r="D64" i="17"/>
  <c r="F64" i="17" s="1"/>
  <c r="F17" i="10"/>
  <c r="F41" i="18" l="1"/>
  <c r="D64" i="18"/>
  <c r="F64" i="18" s="1"/>
  <c r="D63" i="18"/>
  <c r="F63" i="18" s="1"/>
  <c r="F40" i="18"/>
  <c r="F57" i="18"/>
  <c r="F65" i="17"/>
  <c r="F42" i="17"/>
  <c r="D52" i="13"/>
  <c r="D51" i="13"/>
  <c r="G48" i="13"/>
  <c r="D48" i="13"/>
  <c r="D47" i="13"/>
  <c r="C39" i="13"/>
  <c r="C62" i="13" s="1"/>
  <c r="D37" i="13"/>
  <c r="D34" i="13"/>
  <c r="D22" i="13"/>
  <c r="D21" i="13"/>
  <c r="D18" i="13"/>
  <c r="D17" i="13"/>
  <c r="D52" i="12"/>
  <c r="D51" i="12"/>
  <c r="G48" i="12"/>
  <c r="D48" i="12"/>
  <c r="D47" i="12"/>
  <c r="C39" i="12"/>
  <c r="C62" i="12" s="1"/>
  <c r="D37" i="12"/>
  <c r="D34" i="12"/>
  <c r="D22" i="12"/>
  <c r="D21" i="12"/>
  <c r="D18" i="12"/>
  <c r="D17" i="12"/>
  <c r="E22" i="10"/>
  <c r="E21" i="10"/>
  <c r="E51" i="10" s="1"/>
  <c r="F18" i="10"/>
  <c r="K10" i="3"/>
  <c r="C39" i="11"/>
  <c r="C62" i="11" s="1"/>
  <c r="D52" i="11"/>
  <c r="D51" i="11"/>
  <c r="G48" i="11"/>
  <c r="D48" i="11"/>
  <c r="D47" i="11"/>
  <c r="D37" i="11"/>
  <c r="D34" i="11"/>
  <c r="D22" i="11"/>
  <c r="D21" i="11"/>
  <c r="D18" i="11"/>
  <c r="D17" i="11"/>
  <c r="C62" i="10"/>
  <c r="C54" i="10"/>
  <c r="D52" i="10"/>
  <c r="D51" i="10"/>
  <c r="G48" i="10"/>
  <c r="D48" i="10"/>
  <c r="D47" i="10"/>
  <c r="D37" i="10"/>
  <c r="D34" i="10"/>
  <c r="E52" i="10"/>
  <c r="D22" i="10"/>
  <c r="D21" i="10"/>
  <c r="D18" i="10"/>
  <c r="D17" i="10"/>
  <c r="H10" i="3"/>
  <c r="I10" i="3"/>
  <c r="J10" i="3"/>
  <c r="H17" i="3"/>
  <c r="G21" i="12"/>
  <c r="G51" i="12" s="1"/>
  <c r="F42" i="18" l="1"/>
  <c r="F65" i="18"/>
  <c r="C54" i="11"/>
  <c r="F17" i="11"/>
  <c r="F18" i="11"/>
  <c r="E22" i="12"/>
  <c r="E37" i="12" s="1"/>
  <c r="F37" i="12" s="1"/>
  <c r="G22" i="11"/>
  <c r="G52" i="11" s="1"/>
  <c r="H52" i="11" s="1"/>
  <c r="G22" i="10"/>
  <c r="G52" i="10" s="1"/>
  <c r="H52" i="10" s="1"/>
  <c r="E22" i="11"/>
  <c r="E52" i="11" s="1"/>
  <c r="F52" i="11" s="1"/>
  <c r="E21" i="11"/>
  <c r="E51" i="11" s="1"/>
  <c r="F51" i="11" s="1"/>
  <c r="G21" i="11"/>
  <c r="G51" i="11" s="1"/>
  <c r="H51" i="11" s="1"/>
  <c r="E21" i="13"/>
  <c r="E51" i="13" s="1"/>
  <c r="F51" i="13" s="1"/>
  <c r="G21" i="10"/>
  <c r="G51" i="10" s="1"/>
  <c r="H51" i="10" s="1"/>
  <c r="H21" i="12"/>
  <c r="E21" i="12"/>
  <c r="E51" i="12" s="1"/>
  <c r="F51" i="12" s="1"/>
  <c r="F21" i="13"/>
  <c r="C54" i="13"/>
  <c r="H51" i="12"/>
  <c r="C54" i="12"/>
  <c r="E37" i="11"/>
  <c r="F37" i="11" s="1"/>
  <c r="F22" i="10"/>
  <c r="E37" i="10"/>
  <c r="F37" i="10" s="1"/>
  <c r="F51" i="10"/>
  <c r="F21" i="10"/>
  <c r="F52" i="10"/>
  <c r="F18" i="9"/>
  <c r="F17" i="9"/>
  <c r="G21" i="13" l="1"/>
  <c r="G51" i="13" s="1"/>
  <c r="H51" i="13" s="1"/>
  <c r="G21" i="15"/>
  <c r="G37" i="10"/>
  <c r="H37" i="10" s="1"/>
  <c r="F21" i="11"/>
  <c r="E52" i="12"/>
  <c r="F52" i="12" s="1"/>
  <c r="H21" i="11"/>
  <c r="F22" i="11"/>
  <c r="F22" i="12"/>
  <c r="F21" i="12"/>
  <c r="H22" i="11"/>
  <c r="G37" i="11"/>
  <c r="H37" i="11" s="1"/>
  <c r="F18" i="12"/>
  <c r="F17" i="12"/>
  <c r="H22" i="10"/>
  <c r="E22" i="13"/>
  <c r="G22" i="12"/>
  <c r="H21" i="10"/>
  <c r="G22" i="8"/>
  <c r="F27" i="3"/>
  <c r="F23" i="3"/>
  <c r="G18" i="9" s="1"/>
  <c r="F21" i="3"/>
  <c r="G17" i="9" s="1"/>
  <c r="F22" i="3"/>
  <c r="E18" i="9" s="1"/>
  <c r="D17" i="9"/>
  <c r="D18" i="9"/>
  <c r="D21" i="9"/>
  <c r="D22" i="9"/>
  <c r="D34" i="9"/>
  <c r="D37" i="9"/>
  <c r="D47" i="9"/>
  <c r="D48" i="9"/>
  <c r="G48" i="9"/>
  <c r="D51" i="9"/>
  <c r="D52" i="9"/>
  <c r="C54" i="9"/>
  <c r="C62" i="9"/>
  <c r="E21" i="8"/>
  <c r="E51" i="8" s="1"/>
  <c r="E27" i="3"/>
  <c r="E48" i="8" s="1"/>
  <c r="E26" i="3"/>
  <c r="E47" i="8" s="1"/>
  <c r="F47" i="8" s="1"/>
  <c r="E22" i="8"/>
  <c r="E37" i="8" s="1"/>
  <c r="E23" i="3"/>
  <c r="G18" i="8" s="1"/>
  <c r="E21" i="3"/>
  <c r="G17" i="8" s="1"/>
  <c r="E22" i="3"/>
  <c r="E18" i="8" s="1"/>
  <c r="E20" i="3"/>
  <c r="E17" i="8" s="1"/>
  <c r="C62" i="8"/>
  <c r="N13" i="3"/>
  <c r="G21" i="3"/>
  <c r="G17" i="10" s="1"/>
  <c r="G23" i="3"/>
  <c r="G18" i="10" s="1"/>
  <c r="G26" i="3"/>
  <c r="E47" i="10" s="1"/>
  <c r="F47" i="10" s="1"/>
  <c r="D4" i="3"/>
  <c r="G21" i="9"/>
  <c r="G10" i="3"/>
  <c r="D17" i="8"/>
  <c r="D20" i="3"/>
  <c r="E17" i="7" s="1"/>
  <c r="D21" i="3"/>
  <c r="G17" i="7" s="1"/>
  <c r="D18" i="8"/>
  <c r="D22" i="3"/>
  <c r="E18" i="7" s="1"/>
  <c r="D23" i="3"/>
  <c r="G18" i="7" s="1"/>
  <c r="D21" i="8"/>
  <c r="D22" i="8"/>
  <c r="D34" i="8"/>
  <c r="D27" i="3"/>
  <c r="E34" i="7" s="1"/>
  <c r="D37" i="8"/>
  <c r="D47" i="8"/>
  <c r="D26" i="3"/>
  <c r="E47" i="7" s="1"/>
  <c r="D48" i="8"/>
  <c r="D51" i="8"/>
  <c r="D52" i="8"/>
  <c r="E52" i="8"/>
  <c r="C54" i="8"/>
  <c r="F17" i="5"/>
  <c r="G21" i="7"/>
  <c r="G51" i="7" s="1"/>
  <c r="G21" i="5"/>
  <c r="G51" i="5" s="1"/>
  <c r="C30" i="3"/>
  <c r="C54" i="7"/>
  <c r="E22" i="7"/>
  <c r="E37" i="7" s="1"/>
  <c r="G22" i="7"/>
  <c r="G52" i="7" s="1"/>
  <c r="E21" i="7"/>
  <c r="E51" i="7" s="1"/>
  <c r="F18" i="7"/>
  <c r="F17" i="7"/>
  <c r="F18" i="5"/>
  <c r="C27" i="3"/>
  <c r="E48" i="5" s="1"/>
  <c r="F48" i="5" s="1"/>
  <c r="C26" i="3"/>
  <c r="C23" i="3"/>
  <c r="G18" i="5" s="1"/>
  <c r="C21" i="3"/>
  <c r="G17" i="5" s="1"/>
  <c r="C22" i="3"/>
  <c r="E18" i="5" s="1"/>
  <c r="C20" i="3"/>
  <c r="E17" i="5" s="1"/>
  <c r="D17" i="7"/>
  <c r="D18" i="7"/>
  <c r="D21" i="7"/>
  <c r="D22" i="7"/>
  <c r="D34" i="7"/>
  <c r="D37" i="7"/>
  <c r="D47" i="7"/>
  <c r="D48" i="7"/>
  <c r="G48" i="7"/>
  <c r="D51" i="7"/>
  <c r="D52" i="7"/>
  <c r="E22" i="5"/>
  <c r="E37" i="5" s="1"/>
  <c r="F37" i="5" s="1"/>
  <c r="G22" i="5"/>
  <c r="G37" i="5" s="1"/>
  <c r="E21" i="5"/>
  <c r="E51" i="5" s="1"/>
  <c r="D17" i="5"/>
  <c r="D18" i="5"/>
  <c r="D21" i="5"/>
  <c r="H21" i="5"/>
  <c r="D22" i="5"/>
  <c r="D34" i="5"/>
  <c r="D37" i="5"/>
  <c r="D47" i="5"/>
  <c r="D48" i="5"/>
  <c r="G48" i="5"/>
  <c r="D51" i="5"/>
  <c r="D52" i="5"/>
  <c r="G52" i="5"/>
  <c r="H52" i="5" s="1"/>
  <c r="C10" i="3"/>
  <c r="D10" i="3"/>
  <c r="E10" i="3"/>
  <c r="F10" i="3"/>
  <c r="F20" i="3"/>
  <c r="E17" i="9" s="1"/>
  <c r="F26" i="3"/>
  <c r="E47" i="9" s="1"/>
  <c r="F47" i="9" s="1"/>
  <c r="E21" i="9"/>
  <c r="E51" i="9" s="1"/>
  <c r="G21" i="8"/>
  <c r="G51" i="8" s="1"/>
  <c r="G22" i="9"/>
  <c r="H22" i="9" s="1"/>
  <c r="E22" i="9"/>
  <c r="E37" i="9" s="1"/>
  <c r="G51" i="15" l="1"/>
  <c r="H51" i="15" s="1"/>
  <c r="H21" i="15"/>
  <c r="H21" i="13"/>
  <c r="E52" i="7"/>
  <c r="C25" i="7"/>
  <c r="C40" i="7" s="1"/>
  <c r="C55" i="7" s="1"/>
  <c r="C63" i="7" s="1"/>
  <c r="E34" i="5"/>
  <c r="F34" i="5" s="1"/>
  <c r="D40" i="5" s="1"/>
  <c r="E52" i="9"/>
  <c r="E48" i="7"/>
  <c r="H37" i="5"/>
  <c r="F48" i="7"/>
  <c r="H17" i="5"/>
  <c r="C28" i="3"/>
  <c r="F20" i="7"/>
  <c r="H17" i="9"/>
  <c r="F47" i="7"/>
  <c r="D30" i="3"/>
  <c r="G22" i="13"/>
  <c r="G22" i="15"/>
  <c r="E47" i="5"/>
  <c r="F47" i="5" s="1"/>
  <c r="F22" i="9"/>
  <c r="H51" i="5"/>
  <c r="F22" i="5"/>
  <c r="G37" i="7"/>
  <c r="H37" i="7" s="1"/>
  <c r="F52" i="9"/>
  <c r="H18" i="5"/>
  <c r="F37" i="9"/>
  <c r="F18" i="13"/>
  <c r="F17" i="13"/>
  <c r="H18" i="9"/>
  <c r="F21" i="9"/>
  <c r="E30" i="3"/>
  <c r="C25" i="9"/>
  <c r="C40" i="9" s="1"/>
  <c r="C55" i="9" s="1"/>
  <c r="C63" i="9" s="1"/>
  <c r="H20" i="8"/>
  <c r="F20" i="9"/>
  <c r="F4" i="3"/>
  <c r="C26" i="8"/>
  <c r="C41" i="8" s="1"/>
  <c r="C56" i="8" s="1"/>
  <c r="C64" i="8" s="1"/>
  <c r="F20" i="8"/>
  <c r="E28" i="3"/>
  <c r="F51" i="5"/>
  <c r="H17" i="7"/>
  <c r="F21" i="5"/>
  <c r="H18" i="7"/>
  <c r="H21" i="8"/>
  <c r="F21" i="8"/>
  <c r="H52" i="7"/>
  <c r="F52" i="7"/>
  <c r="F34" i="7"/>
  <c r="F52" i="8"/>
  <c r="F48" i="8"/>
  <c r="D28" i="3"/>
  <c r="H22" i="5"/>
  <c r="H22" i="7"/>
  <c r="F22" i="7"/>
  <c r="C26" i="7"/>
  <c r="C41" i="7" s="1"/>
  <c r="C56" i="7" s="1"/>
  <c r="C64" i="7" s="1"/>
  <c r="F37" i="8"/>
  <c r="H21" i="9"/>
  <c r="F51" i="9"/>
  <c r="E52" i="5"/>
  <c r="F52" i="5" s="1"/>
  <c r="F51" i="7"/>
  <c r="H51" i="7"/>
  <c r="F37" i="7"/>
  <c r="H21" i="7"/>
  <c r="F21" i="7"/>
  <c r="H20" i="7"/>
  <c r="F51" i="8"/>
  <c r="H51" i="8"/>
  <c r="F22" i="8"/>
  <c r="H22" i="8"/>
  <c r="C25" i="8"/>
  <c r="C40" i="8" s="1"/>
  <c r="C55" i="8" s="1"/>
  <c r="C63" i="8" s="1"/>
  <c r="E34" i="8"/>
  <c r="F34" i="8" s="1"/>
  <c r="D40" i="8" s="1"/>
  <c r="F40" i="8" s="1"/>
  <c r="H17" i="8"/>
  <c r="H18" i="8"/>
  <c r="H21" i="3"/>
  <c r="G17" i="11" s="1"/>
  <c r="H23" i="3"/>
  <c r="G18" i="11" s="1"/>
  <c r="G22" i="3"/>
  <c r="E18" i="10" s="1"/>
  <c r="H18" i="10" s="1"/>
  <c r="G20" i="3"/>
  <c r="E17" i="10" s="1"/>
  <c r="H17" i="10" s="1"/>
  <c r="H22" i="3"/>
  <c r="E18" i="11" s="1"/>
  <c r="H20" i="3"/>
  <c r="E17" i="11" s="1"/>
  <c r="H26" i="3"/>
  <c r="H27" i="3"/>
  <c r="E34" i="11" s="1"/>
  <c r="G27" i="3"/>
  <c r="G37" i="12"/>
  <c r="H37" i="12" s="1"/>
  <c r="H22" i="12"/>
  <c r="G52" i="12"/>
  <c r="H52" i="12" s="1"/>
  <c r="G37" i="13"/>
  <c r="H37" i="13" s="1"/>
  <c r="G52" i="13"/>
  <c r="H52" i="13" s="1"/>
  <c r="H22" i="13"/>
  <c r="E37" i="13"/>
  <c r="F37" i="13" s="1"/>
  <c r="F22" i="13"/>
  <c r="E52" i="13"/>
  <c r="F52" i="13" s="1"/>
  <c r="E48" i="9"/>
  <c r="F48" i="9" s="1"/>
  <c r="E34" i="9"/>
  <c r="F34" i="9" s="1"/>
  <c r="D40" i="9" s="1"/>
  <c r="F40" i="9" s="1"/>
  <c r="F28" i="3"/>
  <c r="G52" i="9"/>
  <c r="H52" i="9" s="1"/>
  <c r="G37" i="9"/>
  <c r="H37" i="9" s="1"/>
  <c r="G52" i="8"/>
  <c r="H52" i="8" s="1"/>
  <c r="G37" i="8"/>
  <c r="G51" i="9"/>
  <c r="G37" i="15" l="1"/>
  <c r="H37" i="15" s="1"/>
  <c r="H22" i="15"/>
  <c r="G52" i="15"/>
  <c r="H52" i="15" s="1"/>
  <c r="D25" i="5"/>
  <c r="F25" i="5" s="1"/>
  <c r="F27" i="5" s="1"/>
  <c r="D25" i="9"/>
  <c r="F25" i="9" s="1"/>
  <c r="D26" i="5"/>
  <c r="F26" i="5" s="1"/>
  <c r="D56" i="5"/>
  <c r="F56" i="5" s="1"/>
  <c r="F36" i="7"/>
  <c r="F50" i="7"/>
  <c r="D56" i="7"/>
  <c r="F56" i="7" s="1"/>
  <c r="D41" i="5"/>
  <c r="D56" i="8"/>
  <c r="F56" i="8" s="1"/>
  <c r="D25" i="8"/>
  <c r="F25" i="8" s="1"/>
  <c r="H17" i="11"/>
  <c r="D26" i="9"/>
  <c r="F26" i="9" s="1"/>
  <c r="D55" i="9"/>
  <c r="F55" i="9" s="1"/>
  <c r="D55" i="8"/>
  <c r="F55" i="8" s="1"/>
  <c r="F57" i="8"/>
  <c r="D26" i="7"/>
  <c r="F26" i="7" s="1"/>
  <c r="D55" i="5"/>
  <c r="F55" i="5" s="1"/>
  <c r="F57" i="5" s="1"/>
  <c r="H36" i="8"/>
  <c r="H50" i="8"/>
  <c r="D64" i="5"/>
  <c r="F64" i="5" s="1"/>
  <c r="F41" i="5"/>
  <c r="D26" i="8"/>
  <c r="F26" i="8" s="1"/>
  <c r="F27" i="8" s="1"/>
  <c r="H18" i="11"/>
  <c r="D26" i="11" s="1"/>
  <c r="F26" i="11" s="1"/>
  <c r="D55" i="7"/>
  <c r="F55" i="7" s="1"/>
  <c r="F36" i="8"/>
  <c r="F50" i="8"/>
  <c r="F40" i="5"/>
  <c r="D41" i="7"/>
  <c r="D40" i="7"/>
  <c r="F36" i="9"/>
  <c r="F50" i="9"/>
  <c r="H36" i="7"/>
  <c r="H50" i="7"/>
  <c r="H37" i="8"/>
  <c r="D41" i="8" s="1"/>
  <c r="G4" i="3"/>
  <c r="F20" i="10"/>
  <c r="C25" i="10"/>
  <c r="C40" i="10" s="1"/>
  <c r="C55" i="10" s="1"/>
  <c r="C63" i="10" s="1"/>
  <c r="H20" i="9"/>
  <c r="F30" i="3"/>
  <c r="C26" i="9"/>
  <c r="C41" i="9" s="1"/>
  <c r="C56" i="9" s="1"/>
  <c r="C64" i="9" s="1"/>
  <c r="D26" i="10"/>
  <c r="F26" i="10" s="1"/>
  <c r="I21" i="3"/>
  <c r="G17" i="12" s="1"/>
  <c r="I23" i="3"/>
  <c r="G18" i="12" s="1"/>
  <c r="D25" i="10"/>
  <c r="F25" i="10" s="1"/>
  <c r="F27" i="10" s="1"/>
  <c r="I22" i="3"/>
  <c r="E18" i="12" s="1"/>
  <c r="I20" i="3"/>
  <c r="E17" i="12" s="1"/>
  <c r="I26" i="3"/>
  <c r="E47" i="12" s="1"/>
  <c r="F47" i="12" s="1"/>
  <c r="I27" i="3"/>
  <c r="H28" i="3"/>
  <c r="E47" i="11"/>
  <c r="F47" i="11" s="1"/>
  <c r="E34" i="10"/>
  <c r="G28" i="3"/>
  <c r="E48" i="11"/>
  <c r="F48" i="11" s="1"/>
  <c r="F34" i="11"/>
  <c r="H51" i="9"/>
  <c r="D56" i="9" s="1"/>
  <c r="F56" i="9" s="1"/>
  <c r="D41" i="9"/>
  <c r="F41" i="9" s="1"/>
  <c r="F42" i="9" s="1"/>
  <c r="D25" i="7"/>
  <c r="F25" i="7" s="1"/>
  <c r="F27" i="7" s="1"/>
  <c r="F27" i="9" l="1"/>
  <c r="D63" i="9"/>
  <c r="F63" i="9" s="1"/>
  <c r="F57" i="7"/>
  <c r="F42" i="5"/>
  <c r="F57" i="9"/>
  <c r="D25" i="11"/>
  <c r="F25" i="11" s="1"/>
  <c r="F27" i="11" s="1"/>
  <c r="D63" i="8"/>
  <c r="F63" i="8" s="1"/>
  <c r="F41" i="8"/>
  <c r="F42" i="8" s="1"/>
  <c r="D64" i="8"/>
  <c r="F64" i="8" s="1"/>
  <c r="H36" i="9"/>
  <c r="H50" i="9"/>
  <c r="D63" i="5"/>
  <c r="F63" i="5" s="1"/>
  <c r="F65" i="5" s="1"/>
  <c r="H18" i="12"/>
  <c r="D63" i="7"/>
  <c r="F63" i="7" s="1"/>
  <c r="F40" i="7"/>
  <c r="H4" i="3"/>
  <c r="H20" i="10"/>
  <c r="G30" i="3"/>
  <c r="C26" i="10"/>
  <c r="C41" i="10" s="1"/>
  <c r="C56" i="10" s="1"/>
  <c r="C64" i="10" s="1"/>
  <c r="F20" i="11"/>
  <c r="C25" i="11"/>
  <c r="C40" i="11" s="1"/>
  <c r="C55" i="11" s="1"/>
  <c r="C63" i="11" s="1"/>
  <c r="H17" i="12"/>
  <c r="F36" i="10"/>
  <c r="F50" i="10"/>
  <c r="F41" i="7"/>
  <c r="D64" i="7"/>
  <c r="F64" i="7" s="1"/>
  <c r="J23" i="3"/>
  <c r="G18" i="13" s="1"/>
  <c r="J21" i="3"/>
  <c r="G17" i="13" s="1"/>
  <c r="J20" i="3"/>
  <c r="E17" i="13" s="1"/>
  <c r="J22" i="3"/>
  <c r="E18" i="13" s="1"/>
  <c r="E48" i="10"/>
  <c r="F48" i="10" s="1"/>
  <c r="F34" i="10"/>
  <c r="D55" i="11"/>
  <c r="F55" i="11" s="1"/>
  <c r="D56" i="11"/>
  <c r="F56" i="11" s="1"/>
  <c r="I28" i="3"/>
  <c r="E34" i="12"/>
  <c r="J27" i="3"/>
  <c r="E34" i="13" s="1"/>
  <c r="J26" i="3"/>
  <c r="D40" i="11"/>
  <c r="D41" i="11"/>
  <c r="D64" i="9"/>
  <c r="F64" i="9" s="1"/>
  <c r="F47" i="15" l="1"/>
  <c r="F65" i="9"/>
  <c r="H18" i="13"/>
  <c r="H17" i="13"/>
  <c r="D25" i="12"/>
  <c r="F25" i="12" s="1"/>
  <c r="F65" i="8"/>
  <c r="H50" i="10"/>
  <c r="H36" i="10"/>
  <c r="D26" i="12"/>
  <c r="F26" i="12" s="1"/>
  <c r="F27" i="12" s="1"/>
  <c r="F42" i="7"/>
  <c r="F57" i="11"/>
  <c r="F65" i="7"/>
  <c r="F50" i="11"/>
  <c r="F36" i="11"/>
  <c r="C26" i="11"/>
  <c r="C41" i="11" s="1"/>
  <c r="C56" i="11" s="1"/>
  <c r="C64" i="11" s="1"/>
  <c r="C40" i="13"/>
  <c r="C55" i="13" s="1"/>
  <c r="C63" i="13" s="1"/>
  <c r="F20" i="12"/>
  <c r="H20" i="11"/>
  <c r="C25" i="12"/>
  <c r="C40" i="12" s="1"/>
  <c r="C55" i="12" s="1"/>
  <c r="C63" i="12" s="1"/>
  <c r="I4" i="3"/>
  <c r="H30" i="3"/>
  <c r="K21" i="3"/>
  <c r="G17" i="15" s="1"/>
  <c r="K23" i="3"/>
  <c r="G18" i="15" s="1"/>
  <c r="K20" i="3"/>
  <c r="E17" i="15" s="1"/>
  <c r="K22" i="3"/>
  <c r="E18" i="15" s="1"/>
  <c r="D63" i="11"/>
  <c r="F63" i="11" s="1"/>
  <c r="F40" i="11"/>
  <c r="E48" i="13"/>
  <c r="F48" i="13" s="1"/>
  <c r="F34" i="13"/>
  <c r="E48" i="12"/>
  <c r="F48" i="12" s="1"/>
  <c r="F34" i="12"/>
  <c r="D40" i="10"/>
  <c r="D41" i="10"/>
  <c r="D64" i="11"/>
  <c r="F64" i="11" s="1"/>
  <c r="F41" i="11"/>
  <c r="E47" i="13"/>
  <c r="F47" i="13" s="1"/>
  <c r="J28" i="3"/>
  <c r="K27" i="3"/>
  <c r="E34" i="15" s="1"/>
  <c r="K26" i="3"/>
  <c r="E47" i="15" s="1"/>
  <c r="D55" i="10"/>
  <c r="F55" i="10" s="1"/>
  <c r="D56" i="10"/>
  <c r="F56" i="10" s="1"/>
  <c r="H18" i="15" l="1"/>
  <c r="H17" i="15"/>
  <c r="F34" i="15"/>
  <c r="E48" i="15"/>
  <c r="F48" i="15" s="1"/>
  <c r="D25" i="13"/>
  <c r="F25" i="13" s="1"/>
  <c r="D26" i="13"/>
  <c r="F26" i="13" s="1"/>
  <c r="H50" i="11"/>
  <c r="H36" i="11"/>
  <c r="F50" i="12"/>
  <c r="F36" i="12"/>
  <c r="I30" i="3"/>
  <c r="C41" i="13"/>
  <c r="C56" i="13" s="1"/>
  <c r="C64" i="13" s="1"/>
  <c r="H20" i="12"/>
  <c r="J4" i="3"/>
  <c r="C26" i="12"/>
  <c r="C41" i="12" s="1"/>
  <c r="C56" i="12" s="1"/>
  <c r="C64" i="12" s="1"/>
  <c r="F50" i="13"/>
  <c r="F36" i="13"/>
  <c r="F57" i="10"/>
  <c r="K28" i="3"/>
  <c r="F41" i="10"/>
  <c r="D64" i="10"/>
  <c r="F64" i="10" s="1"/>
  <c r="D40" i="12"/>
  <c r="D41" i="12"/>
  <c r="D41" i="13"/>
  <c r="D40" i="13"/>
  <c r="F42" i="11"/>
  <c r="D55" i="13"/>
  <c r="F55" i="13" s="1"/>
  <c r="D56" i="13"/>
  <c r="F56" i="13" s="1"/>
  <c r="F40" i="10"/>
  <c r="D63" i="10"/>
  <c r="F63" i="10" s="1"/>
  <c r="D56" i="12"/>
  <c r="F56" i="12" s="1"/>
  <c r="D55" i="12"/>
  <c r="F55" i="12" s="1"/>
  <c r="F65" i="11"/>
  <c r="D25" i="15" l="1"/>
  <c r="F25" i="15" s="1"/>
  <c r="D26" i="15"/>
  <c r="F26" i="15" s="1"/>
  <c r="D56" i="15"/>
  <c r="F56" i="15" s="1"/>
  <c r="D55" i="15"/>
  <c r="F55" i="15" s="1"/>
  <c r="D41" i="15"/>
  <c r="D40" i="15"/>
  <c r="J30" i="3"/>
  <c r="K4" i="3"/>
  <c r="K30" i="3" s="1"/>
  <c r="F57" i="12"/>
  <c r="F27" i="13"/>
  <c r="F65" i="10"/>
  <c r="H50" i="12"/>
  <c r="H36" i="12"/>
  <c r="H50" i="13"/>
  <c r="H36" i="13"/>
  <c r="F42" i="10"/>
  <c r="F41" i="13"/>
  <c r="D64" i="13"/>
  <c r="F64" i="13" s="1"/>
  <c r="F40" i="12"/>
  <c r="D63" i="12"/>
  <c r="F63" i="12" s="1"/>
  <c r="F57" i="13"/>
  <c r="D63" i="13"/>
  <c r="F63" i="13" s="1"/>
  <c r="F65" i="13" s="1"/>
  <c r="F40" i="13"/>
  <c r="F41" i="12"/>
  <c r="D64" i="12"/>
  <c r="F64" i="12" s="1"/>
  <c r="F27" i="15" l="1"/>
  <c r="F57" i="15"/>
  <c r="F40" i="15"/>
  <c r="D63" i="15"/>
  <c r="F63" i="15" s="1"/>
  <c r="F41" i="15"/>
  <c r="D64" i="15"/>
  <c r="F64" i="15" s="1"/>
  <c r="F42" i="13"/>
  <c r="F65" i="12"/>
  <c r="F42" i="12"/>
  <c r="F65" i="15" l="1"/>
  <c r="F42" i="15"/>
</calcChain>
</file>

<file path=xl/comments1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10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11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12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13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14.xml><?xml version="1.0" encoding="utf-8"?>
<comments xmlns="http://schemas.openxmlformats.org/spreadsheetml/2006/main">
  <authors>
    <author>B Keizer</author>
    <author>Keizer</author>
  </authors>
  <commentList>
    <comment ref="K12" authorId="0" shapeId="0">
      <text>
        <r>
          <rPr>
            <sz val="9"/>
            <color indexed="81"/>
            <rFont val="Tahoma"/>
            <family val="2"/>
          </rPr>
          <t xml:space="preserve">
Definitieve regeling bekostiging PO, 2018-2019, sept. 2019.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 xml:space="preserve">
Tweede regeling bekostiging PO, 2019-2020, okt. 2019.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
Eerste regeling bekostiging PO, 2020-2021, mrt. 2020.</t>
        </r>
      </text>
    </comment>
    <comment ref="F13" authorId="1" shapeId="0">
      <text>
        <r>
          <rPr>
            <sz val="9"/>
            <color indexed="81"/>
            <rFont val="Tahoma"/>
            <family val="2"/>
          </rPr>
          <t xml:space="preserve">
Inclusief professionaliseringstoeslag.</t>
        </r>
      </text>
    </comment>
  </commentList>
</comments>
</file>

<file path=xl/comments2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3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5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6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7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8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9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sharedStrings.xml><?xml version="1.0" encoding="utf-8"?>
<sst xmlns="http://schemas.openxmlformats.org/spreadsheetml/2006/main" count="771" uniqueCount="133">
  <si>
    <t>maand</t>
  </si>
  <si>
    <t>vast</t>
  </si>
  <si>
    <t>leeftijd</t>
  </si>
  <si>
    <t>lft-bedrag</t>
  </si>
  <si>
    <t>basisformatie</t>
  </si>
  <si>
    <t>zorgformatie</t>
  </si>
  <si>
    <t xml:space="preserve">basisbedrag </t>
  </si>
  <si>
    <t>zorgbedrag</t>
  </si>
  <si>
    <t>totaal</t>
  </si>
  <si>
    <t xml:space="preserve">Personele bekostiging </t>
  </si>
  <si>
    <t>Materiële bekostiging</t>
  </si>
  <si>
    <t>5 maanden</t>
  </si>
  <si>
    <t>7 maanden</t>
  </si>
  <si>
    <t>aantal leerlingen</t>
  </si>
  <si>
    <t>Totaal:</t>
  </si>
  <si>
    <t>SBO</t>
  </si>
  <si>
    <t>Grensverkeer</t>
  </si>
  <si>
    <t xml:space="preserve">Berekening overdrachtsverplichtingen van samenwerkingsverband </t>
  </si>
  <si>
    <t>schooljaar</t>
  </si>
  <si>
    <t>2010/11</t>
  </si>
  <si>
    <t>2011/12</t>
  </si>
  <si>
    <t>2012/13</t>
  </si>
  <si>
    <t>2013/14</t>
  </si>
  <si>
    <t>teldatum</t>
  </si>
  <si>
    <t>kalenderjaar</t>
  </si>
  <si>
    <t>basisformatie (fte)</t>
  </si>
  <si>
    <t>formatie BOA (cumi) (fte)</t>
  </si>
  <si>
    <t>basis- plus zorgformatie (fte)</t>
  </si>
  <si>
    <t>Speciaal Basisonderwijs de gpl bedragen</t>
  </si>
  <si>
    <t>Directie</t>
  </si>
  <si>
    <t>OP (landelijk)</t>
  </si>
  <si>
    <t>OP  leeftijdsgecorrigeerd: voet</t>
  </si>
  <si>
    <t>OP  leeftijdsgecorrigeerd: bedrag * GGL</t>
  </si>
  <si>
    <t>Landelijke GGL =</t>
  </si>
  <si>
    <t>SBO op basis van landelijke GPL (overdracht)</t>
  </si>
  <si>
    <t xml:space="preserve">aan SBO en in verband met grensverkeer </t>
  </si>
  <si>
    <t>Overdrachten tussen samenwerkingsverbanden</t>
  </si>
  <si>
    <t>Overdrachten aan SBO</t>
  </si>
  <si>
    <t>Overdrachten in verband met grensverkeer totaal</t>
  </si>
  <si>
    <t>SBO MI</t>
  </si>
  <si>
    <t>schooljaar 2010-2011</t>
  </si>
  <si>
    <t>leerlingen vóór of op 1 oktober 2009 vorige schooljaar</t>
  </si>
  <si>
    <t>leerlingen na 1 oktober 2009 vorige schooljaar</t>
  </si>
  <si>
    <t>Gedurende schooljaar 2010-2011</t>
  </si>
  <si>
    <t>schooljaar 2011-2012</t>
  </si>
  <si>
    <t>Gedurende schooljaar 2011-2012</t>
  </si>
  <si>
    <t>leerlingen vóór of op 1 oktober 2010 vorige schooljaar</t>
  </si>
  <si>
    <t>leerlingen na 1 oktober 2010 vorige schooljaar</t>
  </si>
  <si>
    <t>2014/15</t>
  </si>
  <si>
    <t>schooljaar 2012-2013</t>
  </si>
  <si>
    <t>Gedurende schooljaar 2012-2013</t>
  </si>
  <si>
    <t>leerlingen vóór of op 1 oktober 2011 vorige schooljaar</t>
  </si>
  <si>
    <t>leerlingen na 1 oktober 2011 vorige schooljaar</t>
  </si>
  <si>
    <t>schooljaar 2013-2014</t>
  </si>
  <si>
    <t>Gedurende schooljaar 2013-2014</t>
  </si>
  <si>
    <t>leerlingen vóór of op 1 oktober 2012 vorige schooljaar</t>
  </si>
  <si>
    <t>leerlingen na 1 oktober 2012 vorige schooljaar</t>
  </si>
  <si>
    <t>2015/16</t>
  </si>
  <si>
    <t>2016/17</t>
  </si>
  <si>
    <t>2017/18</t>
  </si>
  <si>
    <t>schooljaar 2014-2015</t>
  </si>
  <si>
    <t>Gedurende schooljaar 2014-2015</t>
  </si>
  <si>
    <t>schooljaar 2015-2016</t>
  </si>
  <si>
    <t>Gedurende schooljaar 2015-2016</t>
  </si>
  <si>
    <t>leerlingen vóór of op 1 oktober 2014 vorige schooljaar</t>
  </si>
  <si>
    <t>leerlingen na 1 oktober 2014 vorige schooljaar</t>
  </si>
  <si>
    <t>2018/19</t>
  </si>
  <si>
    <t>schooljaar 2016-2017</t>
  </si>
  <si>
    <t>Gedurende schooljaar 2016-2017</t>
  </si>
  <si>
    <t>leerlingen vóór of op 1 oktober 2015 vorige schooljaar</t>
  </si>
  <si>
    <t>leerlingen na 1 oktober 2015 vorige schooljaar</t>
  </si>
  <si>
    <t>schooljaar 2017-2018</t>
  </si>
  <si>
    <t>leerlingen vóór of op 1 oktober 2016 vorige schooljaar</t>
  </si>
  <si>
    <t>leerlingen na 1 oktober 2016 vorige schooljaar</t>
  </si>
  <si>
    <t>beveiliging: poraad (via Start, opmaak, blad beveiligen)</t>
  </si>
  <si>
    <t>leerlingen vóór of op 1 oktober 2013 vorige schooljaar is dit jaar 0 (nul) vanwege nieuwe start SWV.</t>
  </si>
  <si>
    <t>leerlingen na 1 oktober 2013 vorige schooljaar is dit jaar 0 (nul) vanwege nieuwe start SWV.</t>
  </si>
  <si>
    <t>Toelichting</t>
  </si>
  <si>
    <r>
      <t xml:space="preserve">De werkbladen zijn beveiligd met het wachtwoord:    </t>
    </r>
    <r>
      <rPr>
        <b/>
        <sz val="10"/>
        <rFont val="Calibri"/>
        <family val="2"/>
      </rPr>
      <t>poraad</t>
    </r>
  </si>
  <si>
    <t>De witte velden kunnen daardoor worden gewijzigd, en bevatten de op te geven variabelen voor de berekeningen.</t>
  </si>
  <si>
    <t>In het TAB-blad bevatten de gele velden data en die kunnen zo nodig gewijzigd worden.</t>
  </si>
  <si>
    <t>Algemeen</t>
  </si>
  <si>
    <t>Werkblad Tabellen</t>
  </si>
  <si>
    <t>De getallen in de gele velden kunnen worden aangepast.</t>
  </si>
  <si>
    <t>Voor nadere info:</t>
  </si>
  <si>
    <t>Infodesk PO-Raad</t>
  </si>
  <si>
    <t>helpdesk@poraad.nl</t>
  </si>
  <si>
    <t>Ook de rose velden kunnen worden gewijzigd, maar dan wordt wel de formule die in die cel zit, overschreven.</t>
  </si>
  <si>
    <t>bekostiging betreft.</t>
  </si>
  <si>
    <t>Werkbladen Overdrachtsverplichtingen</t>
  </si>
  <si>
    <t>Gestart wordt met de overdrachtsverplichting op basis van de groeiregeling gebaseerd op de telling van 1 februari.</t>
  </si>
  <si>
    <t>Geadviseerd wordt de overdrachtsverplichting via een automatische maandelijkse overschrijving te regelen.</t>
  </si>
  <si>
    <t>kalenderjaar naar schooljaar.</t>
  </si>
  <si>
    <t>Overdrachten tussen SWVen m.b.t. groei en grensverkeer</t>
  </si>
  <si>
    <t xml:space="preserve">De omvang van de overdracht wordt per schooljaar berekend met omrekening van de materiële bekostiging van </t>
  </si>
  <si>
    <t>Gedurende schooljaar 2017-2018</t>
  </si>
  <si>
    <t>Vervolgens wordt de overdrachtsverplichting tussen de SWV-en i.v.m. het grensverkeer berekend.</t>
  </si>
  <si>
    <t>schooljaar 2018-2019</t>
  </si>
  <si>
    <t>Gedurende schooljaar 2018-2019</t>
  </si>
  <si>
    <t>leerlingen vóór of op 1 oktober 2017 vorige schooljaar</t>
  </si>
  <si>
    <t>leerlingen na 1 oktober 2017 vorige schooljaar</t>
  </si>
  <si>
    <t>2019/20</t>
  </si>
  <si>
    <t>2020/21</t>
  </si>
  <si>
    <t>schooljaar 2019-2020</t>
  </si>
  <si>
    <t>Gedurende schooljaar 2019-2020</t>
  </si>
  <si>
    <t>leerlingen vóór of op 1 oktober 2018 vorige schooljaar</t>
  </si>
  <si>
    <t>leerlingen na 1 oktober 2018 vorige schooljaar</t>
  </si>
  <si>
    <t>ondersteuningsformatie (fte)</t>
  </si>
  <si>
    <t>basisbekostiging (vast)</t>
  </si>
  <si>
    <t>basisbekostiging (leeftijdsafhankelijk)</t>
  </si>
  <si>
    <t>ondersteuningsbekostiging (vast)</t>
  </si>
  <si>
    <t>ondersteuningsbekostiging (leeftijdsafhankelijk)</t>
  </si>
  <si>
    <t>basisbekostiging</t>
  </si>
  <si>
    <t>ondersteuningsbekostiging</t>
  </si>
  <si>
    <t>basis- plus ondersteuningsbekostiging</t>
  </si>
  <si>
    <t>gemiddelde basisbekostiging</t>
  </si>
  <si>
    <t>schooljaar 2020-2021</t>
  </si>
  <si>
    <t>Gedurende schooljaar 2020-2021</t>
  </si>
  <si>
    <t>leerlingen vóór of op 1 oktober 2019 vorige schooljaar</t>
  </si>
  <si>
    <t>leerlingen na 1 oktober 2019 vorige schooljaar</t>
  </si>
  <si>
    <t xml:space="preserve">Er gelden overdrachtsverplichtingen voor het SWV aan de SBO. Dat betreft overdracht op basis van de peildatum 1 februari </t>
  </si>
  <si>
    <t xml:space="preserve">voor het daaropvolgende schooljaar wat de personele bekostiging betreft en het lopende kalenderjaar voor wat de materiële </t>
  </si>
  <si>
    <t>2021/22</t>
  </si>
  <si>
    <t>schooljaar 2021-2022</t>
  </si>
  <si>
    <t>Gedurende schooljaar 2021-2022</t>
  </si>
  <si>
    <t>leerlingen vóór of op 1 oktober 2020 vorige schooljaar</t>
  </si>
  <si>
    <t>leerlingen na 1 oktober 2020 vorige schooljaar</t>
  </si>
  <si>
    <t>2022/23</t>
  </si>
  <si>
    <t>schooljaar 2022-2023</t>
  </si>
  <si>
    <t>Gedurende schooljaar 2022-2023</t>
  </si>
  <si>
    <t>leerlingen vóór of op 1 oktober 2021 vorige schooljaar</t>
  </si>
  <si>
    <t>leerlingen na 1 oktober 2021 vorige schooljaar</t>
  </si>
  <si>
    <t>Dit werkblad bevat relevante tabellen, conform de gegevens zoals die in sept./okt. 2019 resp. maart 2020 bekend zijn gemaakt.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</si>
</sst>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-&quot;€&quot;\ * #,##0.00_-;_-&quot;€&quot;\ * #,##0.00\-;_-&quot;€&quot;\ * &quot;-&quot;??_-;_-@_-"/>
    <numFmt numFmtId="166" formatCode="[$-413]d/mmm/yy;@"/>
    <numFmt numFmtId="167" formatCode="0.0000"/>
    <numFmt numFmtId="168" formatCode="[$-413]d\ mmmm\ yyyy;@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u/>
      <sz val="8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" fontId="0" fillId="2" borderId="1" xfId="0" applyNumberForma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" fontId="0" fillId="2" borderId="6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3" fillId="3" borderId="1" xfId="0" applyNumberFormat="1" applyFont="1" applyFill="1" applyBorder="1"/>
    <xf numFmtId="164" fontId="0" fillId="3" borderId="10" xfId="0" applyNumberFormat="1" applyFill="1" applyBorder="1"/>
    <xf numFmtId="0" fontId="0" fillId="4" borderId="0" xfId="0" applyFill="1"/>
    <xf numFmtId="0" fontId="1" fillId="4" borderId="0" xfId="0" applyFont="1" applyFill="1"/>
    <xf numFmtId="0" fontId="0" fillId="2" borderId="12" xfId="0" applyFill="1" applyBorder="1"/>
    <xf numFmtId="0" fontId="0" fillId="4" borderId="0" xfId="0" applyFill="1" applyBorder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167" fontId="6" fillId="0" borderId="0" xfId="0" applyNumberFormat="1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65" fontId="6" fillId="0" borderId="0" xfId="0" applyNumberFormat="1" applyFont="1" applyFill="1" applyBorder="1" applyAlignment="1" applyProtection="1">
      <alignment horizontal="left"/>
    </xf>
    <xf numFmtId="165" fontId="6" fillId="5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1" fillId="4" borderId="16" xfId="0" applyFont="1" applyFill="1" applyBorder="1"/>
    <xf numFmtId="0" fontId="0" fillId="4" borderId="17" xfId="0" applyFill="1" applyBorder="1"/>
    <xf numFmtId="0" fontId="5" fillId="4" borderId="0" xfId="0" applyFont="1" applyFill="1" applyBorder="1" applyAlignment="1">
      <alignment horizontal="center"/>
    </xf>
    <xf numFmtId="0" fontId="0" fillId="4" borderId="16" xfId="0" applyFill="1" applyBorder="1"/>
    <xf numFmtId="0" fontId="1" fillId="2" borderId="18" xfId="0" applyFont="1" applyFill="1" applyBorder="1"/>
    <xf numFmtId="0" fontId="0" fillId="2" borderId="19" xfId="0" applyFill="1" applyBorder="1"/>
    <xf numFmtId="0" fontId="1" fillId="2" borderId="16" xfId="0" applyFont="1" applyFill="1" applyBorder="1"/>
    <xf numFmtId="0" fontId="0" fillId="2" borderId="17" xfId="0" applyFill="1" applyBorder="1"/>
    <xf numFmtId="0" fontId="1" fillId="2" borderId="20" xfId="0" applyFont="1" applyFill="1" applyBorder="1"/>
    <xf numFmtId="0" fontId="0" fillId="2" borderId="21" xfId="0" applyFill="1" applyBorder="1"/>
    <xf numFmtId="0" fontId="1" fillId="2" borderId="1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4" borderId="22" xfId="0" applyFont="1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1" xfId="0" applyFill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left"/>
    </xf>
    <xf numFmtId="164" fontId="0" fillId="5" borderId="0" xfId="0" applyNumberFormat="1" applyFill="1" applyProtection="1">
      <protection locked="0"/>
    </xf>
    <xf numFmtId="0" fontId="5" fillId="4" borderId="16" xfId="0" applyFont="1" applyFill="1" applyBorder="1"/>
    <xf numFmtId="0" fontId="1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2" xfId="0" applyFont="1" applyFill="1" applyBorder="1"/>
    <xf numFmtId="0" fontId="0" fillId="2" borderId="25" xfId="0" applyFill="1" applyBorder="1"/>
    <xf numFmtId="4" fontId="0" fillId="5" borderId="1" xfId="0" applyNumberFormat="1" applyFill="1" applyBorder="1" applyProtection="1">
      <protection locked="0"/>
    </xf>
    <xf numFmtId="164" fontId="0" fillId="0" borderId="0" xfId="0" applyNumberFormat="1" applyFill="1" applyProtection="1"/>
    <xf numFmtId="49" fontId="6" fillId="0" borderId="0" xfId="0" applyNumberFormat="1" applyFont="1" applyFill="1" applyBorder="1" applyAlignment="1" applyProtection="1">
      <alignment horizontal="left"/>
    </xf>
    <xf numFmtId="0" fontId="6" fillId="2" borderId="6" xfId="0" applyFont="1" applyFill="1" applyBorder="1"/>
    <xf numFmtId="44" fontId="0" fillId="3" borderId="1" xfId="0" applyNumberFormat="1" applyFill="1" applyBorder="1"/>
    <xf numFmtId="0" fontId="0" fillId="6" borderId="4" xfId="0" applyFill="1" applyBorder="1"/>
    <xf numFmtId="0" fontId="0" fillId="6" borderId="19" xfId="0" applyFill="1" applyBorder="1"/>
    <xf numFmtId="0" fontId="1" fillId="6" borderId="16" xfId="0" applyFont="1" applyFill="1" applyBorder="1"/>
    <xf numFmtId="0" fontId="1" fillId="6" borderId="1" xfId="0" applyFon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7" xfId="0" applyFill="1" applyBorder="1"/>
    <xf numFmtId="16" fontId="0" fillId="6" borderId="1" xfId="0" applyNumberFormat="1" applyFill="1" applyBorder="1"/>
    <xf numFmtId="164" fontId="0" fillId="6" borderId="1" xfId="0" applyNumberFormat="1" applyFill="1" applyBorder="1"/>
    <xf numFmtId="0" fontId="1" fillId="6" borderId="1" xfId="0" applyFont="1" applyFill="1" applyBorder="1"/>
    <xf numFmtId="0" fontId="1" fillId="6" borderId="20" xfId="0" applyFont="1" applyFill="1" applyBorder="1"/>
    <xf numFmtId="0" fontId="0" fillId="6" borderId="12" xfId="0" applyFill="1" applyBorder="1"/>
    <xf numFmtId="0" fontId="0" fillId="6" borderId="21" xfId="0" applyFill="1" applyBorder="1"/>
    <xf numFmtId="0" fontId="1" fillId="6" borderId="13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0" xfId="0" applyFill="1" applyBorder="1"/>
    <xf numFmtId="0" fontId="0" fillId="6" borderId="16" xfId="0" applyFill="1" applyBorder="1"/>
    <xf numFmtId="0" fontId="6" fillId="6" borderId="4" xfId="0" applyFont="1" applyFill="1" applyBorder="1"/>
    <xf numFmtId="0" fontId="1" fillId="6" borderId="2" xfId="0" applyFont="1" applyFill="1" applyBorder="1" applyAlignment="1">
      <alignment horizontal="right"/>
    </xf>
    <xf numFmtId="0" fontId="0" fillId="6" borderId="3" xfId="0" applyFill="1" applyBorder="1"/>
    <xf numFmtId="0" fontId="0" fillId="6" borderId="3" xfId="0" applyFill="1" applyBorder="1" applyAlignment="1">
      <alignment wrapText="1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1" fillId="6" borderId="6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6" fillId="6" borderId="0" xfId="0" applyFont="1" applyFill="1" applyBorder="1"/>
    <xf numFmtId="16" fontId="0" fillId="6" borderId="6" xfId="0" applyNumberFormat="1" applyFill="1" applyBorder="1"/>
    <xf numFmtId="0" fontId="6" fillId="6" borderId="6" xfId="0" applyFont="1" applyFill="1" applyBorder="1"/>
    <xf numFmtId="0" fontId="0" fillId="6" borderId="25" xfId="0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44" fontId="0" fillId="9" borderId="1" xfId="0" applyNumberFormat="1" applyFill="1" applyBorder="1"/>
    <xf numFmtId="164" fontId="3" fillId="9" borderId="1" xfId="0" applyNumberFormat="1" applyFont="1" applyFill="1" applyBorder="1"/>
    <xf numFmtId="164" fontId="0" fillId="9" borderId="10" xfId="0" applyNumberFormat="1" applyFill="1" applyBorder="1"/>
    <xf numFmtId="0" fontId="7" fillId="6" borderId="0" xfId="0" applyFont="1" applyFill="1" applyBorder="1" applyAlignment="1">
      <alignment horizontal="center"/>
    </xf>
    <xf numFmtId="0" fontId="7" fillId="6" borderId="16" xfId="0" applyFont="1" applyFill="1" applyBorder="1"/>
    <xf numFmtId="0" fontId="8" fillId="6" borderId="18" xfId="0" applyFont="1" applyFill="1" applyBorder="1"/>
    <xf numFmtId="0" fontId="8" fillId="6" borderId="18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/>
    </xf>
    <xf numFmtId="0" fontId="8" fillId="6" borderId="16" xfId="0" applyFont="1" applyFill="1" applyBorder="1"/>
    <xf numFmtId="0" fontId="1" fillId="7" borderId="16" xfId="0" applyFont="1" applyFill="1" applyBorder="1"/>
    <xf numFmtId="0" fontId="0" fillId="7" borderId="0" xfId="0" applyFill="1" applyBorder="1"/>
    <xf numFmtId="0" fontId="0" fillId="7" borderId="17" xfId="0" applyFill="1" applyBorder="1"/>
    <xf numFmtId="0" fontId="7" fillId="7" borderId="16" xfId="0" applyFont="1" applyFill="1" applyBorder="1"/>
    <xf numFmtId="0" fontId="1" fillId="7" borderId="22" xfId="0" applyFont="1" applyFill="1" applyBorder="1"/>
    <xf numFmtId="0" fontId="0" fillId="7" borderId="23" xfId="0" applyFill="1" applyBorder="1"/>
    <xf numFmtId="0" fontId="0" fillId="7" borderId="24" xfId="0" applyFill="1" applyBorder="1"/>
    <xf numFmtId="0" fontId="1" fillId="7" borderId="13" xfId="0" applyFont="1" applyFill="1" applyBorder="1"/>
    <xf numFmtId="0" fontId="0" fillId="7" borderId="14" xfId="0" applyFill="1" applyBorder="1"/>
    <xf numFmtId="0" fontId="0" fillId="7" borderId="15" xfId="0" applyFill="1" applyBorder="1"/>
    <xf numFmtId="4" fontId="0" fillId="10" borderId="1" xfId="0" applyNumberFormat="1" applyFill="1" applyBorder="1" applyProtection="1">
      <protection locked="0"/>
    </xf>
    <xf numFmtId="44" fontId="0" fillId="8" borderId="1" xfId="0" applyNumberFormat="1" applyFill="1" applyBorder="1"/>
    <xf numFmtId="164" fontId="3" fillId="8" borderId="1" xfId="0" applyNumberFormat="1" applyFont="1" applyFill="1" applyBorder="1"/>
    <xf numFmtId="164" fontId="0" fillId="8" borderId="10" xfId="0" applyNumberFormat="1" applyFill="1" applyBorder="1"/>
    <xf numFmtId="0" fontId="9" fillId="0" borderId="0" xfId="0" applyFont="1" applyProtection="1"/>
    <xf numFmtId="0" fontId="10" fillId="7" borderId="1" xfId="0" applyFont="1" applyFill="1" applyBorder="1" applyProtection="1"/>
    <xf numFmtId="0" fontId="11" fillId="4" borderId="0" xfId="0" applyFont="1" applyFill="1"/>
    <xf numFmtId="0" fontId="12" fillId="4" borderId="0" xfId="0" applyFont="1" applyFill="1"/>
    <xf numFmtId="0" fontId="11" fillId="4" borderId="0" xfId="0" applyFont="1" applyFill="1" applyBorder="1"/>
    <xf numFmtId="0" fontId="14" fillId="4" borderId="0" xfId="1" applyFont="1" applyFill="1" applyAlignment="1" applyProtection="1"/>
    <xf numFmtId="0" fontId="0" fillId="0" borderId="0" xfId="0" applyBorder="1"/>
    <xf numFmtId="0" fontId="0" fillId="11" borderId="0" xfId="0" applyFill="1" applyBorder="1"/>
    <xf numFmtId="0" fontId="0" fillId="11" borderId="0" xfId="0" applyFill="1"/>
    <xf numFmtId="0" fontId="1" fillId="11" borderId="0" xfId="0" applyFont="1" applyFill="1"/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167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8" fontId="13" fillId="4" borderId="0" xfId="0" applyNumberFormat="1" applyFont="1" applyFill="1" applyAlignment="1">
      <alignment horizontal="center"/>
    </xf>
    <xf numFmtId="164" fontId="6" fillId="5" borderId="0" xfId="0" applyNumberFormat="1" applyFont="1" applyFill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4101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7017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6149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250859</xdr:colOff>
      <xdr:row>7</xdr:row>
      <xdr:rowOff>47625</xdr:rowOff>
    </xdr:from>
    <xdr:to>
      <xdr:col>5</xdr:col>
      <xdr:colOff>819150</xdr:colOff>
      <xdr:row>10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4984" y="1295400"/>
          <a:ext cx="227326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7</xdr:row>
      <xdr:rowOff>76200</xdr:rowOff>
    </xdr:from>
    <xdr:to>
      <xdr:col>5</xdr:col>
      <xdr:colOff>850107</xdr:colOff>
      <xdr:row>11</xdr:row>
      <xdr:rowOff>35299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23975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7</xdr:row>
      <xdr:rowOff>111125</xdr:rowOff>
    </xdr:from>
    <xdr:to>
      <xdr:col>5</xdr:col>
      <xdr:colOff>875507</xdr:colOff>
      <xdr:row>11</xdr:row>
      <xdr:rowOff>70224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65250"/>
          <a:ext cx="2367757" cy="594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lpdesk@poraad.n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Normal="100" workbookViewId="0">
      <selection activeCell="F18" sqref="F18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2"/>
      <c r="C2" s="43"/>
      <c r="D2" s="43"/>
      <c r="E2" s="43"/>
      <c r="F2" s="43"/>
      <c r="G2" s="43"/>
      <c r="H2" s="43"/>
      <c r="I2" s="43"/>
      <c r="J2" s="44"/>
    </row>
    <row r="3" spans="2:10" x14ac:dyDescent="0.2">
      <c r="B3" s="45"/>
      <c r="C3" s="28"/>
      <c r="D3" s="28"/>
      <c r="E3" s="28"/>
      <c r="F3" s="28"/>
      <c r="G3" s="28"/>
      <c r="H3" s="28"/>
      <c r="I3" s="28"/>
      <c r="J3" s="46"/>
    </row>
    <row r="4" spans="2:10" ht="15.75" x14ac:dyDescent="0.25">
      <c r="B4" s="45"/>
      <c r="C4" s="28"/>
      <c r="D4" s="28"/>
      <c r="E4" s="47" t="s">
        <v>17</v>
      </c>
      <c r="F4" s="28"/>
      <c r="G4" s="28"/>
      <c r="H4" s="28"/>
      <c r="I4" s="28"/>
      <c r="J4" s="46"/>
    </row>
    <row r="5" spans="2:10" ht="15.75" x14ac:dyDescent="0.25">
      <c r="B5" s="45"/>
      <c r="C5" s="28"/>
      <c r="D5" s="28"/>
      <c r="E5" s="47" t="s">
        <v>35</v>
      </c>
      <c r="F5" s="28"/>
      <c r="G5" s="28"/>
      <c r="H5" s="28"/>
      <c r="I5" s="28"/>
      <c r="J5" s="46"/>
    </row>
    <row r="6" spans="2:10" ht="15.75" x14ac:dyDescent="0.25">
      <c r="B6" s="45"/>
      <c r="C6" s="28"/>
      <c r="D6" s="28"/>
      <c r="E6" s="47" t="s">
        <v>40</v>
      </c>
      <c r="F6" s="28"/>
      <c r="G6" s="28"/>
      <c r="H6" s="28"/>
      <c r="I6" s="28"/>
      <c r="J6" s="46"/>
    </row>
    <row r="7" spans="2:10" x14ac:dyDescent="0.2">
      <c r="B7" s="48"/>
      <c r="C7" s="28"/>
      <c r="D7" s="28"/>
      <c r="E7" s="28"/>
      <c r="F7" s="28"/>
      <c r="G7" s="28"/>
      <c r="H7" s="28"/>
      <c r="I7" s="28"/>
      <c r="J7" s="46"/>
    </row>
    <row r="8" spans="2:10" x14ac:dyDescent="0.2">
      <c r="B8" s="48"/>
      <c r="C8" s="28"/>
      <c r="D8" s="28"/>
      <c r="E8" s="28"/>
      <c r="F8" s="28"/>
      <c r="G8" s="28"/>
      <c r="H8" s="28"/>
      <c r="I8" s="28"/>
      <c r="J8" s="46"/>
    </row>
    <row r="9" spans="2:10" x14ac:dyDescent="0.2">
      <c r="B9" s="48"/>
      <c r="C9" s="28"/>
      <c r="D9" s="28"/>
      <c r="E9" s="28"/>
      <c r="F9" s="28"/>
      <c r="G9" s="28"/>
      <c r="H9" s="28"/>
      <c r="I9" s="28"/>
      <c r="J9" s="46"/>
    </row>
    <row r="10" spans="2:10" x14ac:dyDescent="0.2">
      <c r="B10" s="48"/>
      <c r="C10" s="28"/>
      <c r="D10" s="28"/>
      <c r="E10" s="28"/>
      <c r="F10" s="28"/>
      <c r="G10" s="28"/>
      <c r="H10" s="28"/>
      <c r="I10" s="28"/>
      <c r="J10" s="46"/>
    </row>
    <row r="11" spans="2:10" x14ac:dyDescent="0.2">
      <c r="B11" s="48"/>
      <c r="C11" s="28"/>
      <c r="D11" s="28"/>
      <c r="E11" s="28"/>
      <c r="F11" s="28"/>
      <c r="G11" s="28"/>
      <c r="H11" s="28"/>
      <c r="I11" s="28"/>
      <c r="J11" s="46"/>
    </row>
    <row r="12" spans="2:10" x14ac:dyDescent="0.2">
      <c r="B12" s="48"/>
      <c r="C12" s="28"/>
      <c r="D12" s="28"/>
      <c r="E12" s="28"/>
      <c r="F12" s="28"/>
      <c r="G12" s="28"/>
      <c r="H12" s="28"/>
      <c r="I12" s="28"/>
      <c r="J12" s="46"/>
    </row>
    <row r="13" spans="2:10" x14ac:dyDescent="0.2">
      <c r="B13" s="48"/>
      <c r="C13" s="28"/>
      <c r="D13" s="28"/>
      <c r="E13" s="28"/>
      <c r="F13" s="28"/>
      <c r="G13" s="28"/>
      <c r="H13" s="28"/>
      <c r="I13" s="28"/>
      <c r="J13" s="46"/>
    </row>
    <row r="14" spans="2:10" ht="16.5" thickBot="1" x14ac:dyDescent="0.3">
      <c r="B14" s="63" t="s">
        <v>37</v>
      </c>
      <c r="C14" s="28"/>
      <c r="D14" s="28"/>
      <c r="E14" s="28"/>
      <c r="F14" s="28"/>
      <c r="G14" s="28"/>
      <c r="H14" s="28"/>
      <c r="I14" s="28"/>
      <c r="J14" s="46"/>
    </row>
    <row r="15" spans="2:10" ht="13.5" thickTop="1" x14ac:dyDescent="0.2">
      <c r="B15" s="49" t="s">
        <v>15</v>
      </c>
      <c r="C15" s="10"/>
      <c r="D15" s="10"/>
      <c r="E15" s="10"/>
      <c r="F15" s="10"/>
      <c r="G15" s="10"/>
      <c r="H15" s="10"/>
      <c r="I15" s="10"/>
      <c r="J15" s="50"/>
    </row>
    <row r="16" spans="2:10" ht="25.5" x14ac:dyDescent="0.2">
      <c r="B16" s="51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2"/>
    </row>
    <row r="17" spans="2:10" x14ac:dyDescent="0.2">
      <c r="B17" s="51"/>
      <c r="C17" s="5" t="s">
        <v>4</v>
      </c>
      <c r="D17" s="21">
        <f>1/12</f>
        <v>8.3333333333333329E-2</v>
      </c>
      <c r="E17" s="22">
        <f>+Tabellen!C20</f>
        <v>1203.8699999999999</v>
      </c>
      <c r="F17" s="69">
        <f>+Tabellen!C17</f>
        <v>41.2</v>
      </c>
      <c r="G17" s="22">
        <f>+Tabellen!C21</f>
        <v>38.979999999999997</v>
      </c>
      <c r="H17" s="22">
        <f>ROUND(D17*(E17+ROUND(F17*G17,2)),2)</f>
        <v>234.15</v>
      </c>
      <c r="I17" s="60">
        <v>1</v>
      </c>
      <c r="J17" s="52"/>
    </row>
    <row r="18" spans="2:10" x14ac:dyDescent="0.2">
      <c r="B18" s="51"/>
      <c r="C18" s="3" t="s">
        <v>5</v>
      </c>
      <c r="D18" s="21">
        <f>1/12</f>
        <v>8.3333333333333329E-2</v>
      </c>
      <c r="E18" s="22">
        <f>+Tabellen!C22</f>
        <v>1720.57</v>
      </c>
      <c r="F18" s="69">
        <f>+Tabellen!C17</f>
        <v>41.2</v>
      </c>
      <c r="G18" s="22">
        <f>+Tabellen!C23</f>
        <v>55.71</v>
      </c>
      <c r="H18" s="22">
        <f>ROUND(D18*(E18+ROUND(F18*G18,2)),2)</f>
        <v>334.65</v>
      </c>
      <c r="I18" s="60">
        <v>1</v>
      </c>
      <c r="J18" s="52"/>
    </row>
    <row r="19" spans="2:10" x14ac:dyDescent="0.2">
      <c r="B19" s="51"/>
      <c r="C19" s="3"/>
      <c r="D19" s="3"/>
      <c r="E19" s="3"/>
      <c r="F19" s="3"/>
      <c r="G19" s="3"/>
      <c r="H19" s="3"/>
      <c r="I19" s="3"/>
      <c r="J19" s="52"/>
    </row>
    <row r="20" spans="2:10" x14ac:dyDescent="0.2">
      <c r="B20" s="51"/>
      <c r="C20" s="6" t="s">
        <v>10</v>
      </c>
      <c r="D20" s="3"/>
      <c r="E20" s="3"/>
      <c r="F20" s="6">
        <v>2010</v>
      </c>
      <c r="G20" s="6"/>
      <c r="H20" s="6">
        <v>2011</v>
      </c>
      <c r="I20" s="3"/>
      <c r="J20" s="52"/>
    </row>
    <row r="21" spans="2:10" x14ac:dyDescent="0.2">
      <c r="B21" s="51"/>
      <c r="C21" s="3" t="s">
        <v>6</v>
      </c>
      <c r="D21" s="21">
        <f>1/12</f>
        <v>8.3333333333333329E-2</v>
      </c>
      <c r="E21" s="22">
        <f>+Tabellen!C31</f>
        <v>789</v>
      </c>
      <c r="F21" s="21">
        <f>+ROUND(D21*E21,2)</f>
        <v>65.75</v>
      </c>
      <c r="G21" s="22">
        <f>+Tabellen!D31</f>
        <v>805</v>
      </c>
      <c r="H21" s="22">
        <f>+ROUND(D21*G21,2)</f>
        <v>67.08</v>
      </c>
      <c r="I21" s="3"/>
      <c r="J21" s="52"/>
    </row>
    <row r="22" spans="2:10" x14ac:dyDescent="0.2">
      <c r="B22" s="51"/>
      <c r="C22" s="3" t="s">
        <v>7</v>
      </c>
      <c r="D22" s="21">
        <f>1/12</f>
        <v>8.3333333333333329E-2</v>
      </c>
      <c r="E22" s="22">
        <f>+Tabellen!C32</f>
        <v>209.26</v>
      </c>
      <c r="F22" s="21">
        <f>+ROUND(D22*E22,2)</f>
        <v>17.440000000000001</v>
      </c>
      <c r="G22" s="22">
        <f>+Tabellen!D32</f>
        <v>213.42</v>
      </c>
      <c r="H22" s="22">
        <f>+ROUND(D22*G22,2)</f>
        <v>17.79</v>
      </c>
      <c r="I22" s="3"/>
      <c r="J22" s="52"/>
    </row>
    <row r="23" spans="2:10" x14ac:dyDescent="0.2">
      <c r="B23" s="51"/>
      <c r="C23" s="3"/>
      <c r="D23" s="3"/>
      <c r="E23" s="3"/>
      <c r="F23" s="3"/>
      <c r="G23" s="3"/>
      <c r="H23" s="3"/>
      <c r="I23" s="3"/>
      <c r="J23" s="52"/>
    </row>
    <row r="24" spans="2:10" x14ac:dyDescent="0.2">
      <c r="B24" s="51"/>
      <c r="C24" s="6" t="s">
        <v>43</v>
      </c>
      <c r="D24" s="3"/>
      <c r="E24" s="3"/>
      <c r="F24" s="3"/>
      <c r="G24" s="3"/>
      <c r="H24" s="3"/>
      <c r="I24" s="3"/>
      <c r="J24" s="52"/>
    </row>
    <row r="25" spans="2:10" x14ac:dyDescent="0.2">
      <c r="B25" s="51"/>
      <c r="C25" s="3">
        <v>2010</v>
      </c>
      <c r="D25" s="22">
        <f>+H17*I17+H18*I18+F21*I17+F22*I18</f>
        <v>651.99</v>
      </c>
      <c r="E25" s="3" t="s">
        <v>11</v>
      </c>
      <c r="F25" s="22">
        <f>+D25*5</f>
        <v>3259.95</v>
      </c>
      <c r="G25" s="3"/>
      <c r="H25" s="3"/>
      <c r="I25" s="3"/>
      <c r="J25" s="52"/>
    </row>
    <row r="26" spans="2:10" ht="15" x14ac:dyDescent="0.35">
      <c r="B26" s="51"/>
      <c r="C26" s="3">
        <v>2011</v>
      </c>
      <c r="D26" s="22">
        <f>+H17*I17+H18*I18+H21*I17+H22*I18</f>
        <v>653.66999999999996</v>
      </c>
      <c r="E26" s="3" t="s">
        <v>12</v>
      </c>
      <c r="F26" s="23">
        <f>+D26*7</f>
        <v>4575.6899999999996</v>
      </c>
      <c r="G26" s="3"/>
      <c r="H26" s="3"/>
      <c r="I26" s="3"/>
      <c r="J26" s="52"/>
    </row>
    <row r="27" spans="2:10" x14ac:dyDescent="0.2">
      <c r="B27" s="51"/>
      <c r="C27" s="3"/>
      <c r="D27" s="3"/>
      <c r="E27" s="3" t="s">
        <v>14</v>
      </c>
      <c r="F27" s="22">
        <f>SUM(F25:F26)</f>
        <v>7835.6399999999994</v>
      </c>
      <c r="G27" s="3"/>
      <c r="H27" s="3"/>
      <c r="I27" s="3"/>
      <c r="J27" s="52"/>
    </row>
    <row r="28" spans="2:10" ht="13.5" thickBot="1" x14ac:dyDescent="0.25">
      <c r="B28" s="53"/>
      <c r="C28" s="27"/>
      <c r="D28" s="27"/>
      <c r="E28" s="27"/>
      <c r="F28" s="27"/>
      <c r="G28" s="27"/>
      <c r="H28" s="27"/>
      <c r="I28" s="27"/>
      <c r="J28" s="54"/>
    </row>
    <row r="29" spans="2:10" ht="13.5" thickTop="1" x14ac:dyDescent="0.2">
      <c r="B29" s="45"/>
      <c r="C29" s="28"/>
      <c r="D29" s="28"/>
      <c r="E29" s="28"/>
      <c r="F29" s="28"/>
      <c r="G29" s="28"/>
      <c r="H29" s="28"/>
      <c r="I29" s="28"/>
      <c r="J29" s="46"/>
    </row>
    <row r="30" spans="2:10" x14ac:dyDescent="0.2">
      <c r="B30" s="45"/>
      <c r="C30" s="28"/>
      <c r="D30" s="28"/>
      <c r="E30" s="28"/>
      <c r="F30" s="28"/>
      <c r="G30" s="28"/>
      <c r="H30" s="28"/>
      <c r="I30" s="28"/>
      <c r="J30" s="46"/>
    </row>
    <row r="31" spans="2:10" ht="16.5" thickBot="1" x14ac:dyDescent="0.3">
      <c r="B31" s="63" t="s">
        <v>36</v>
      </c>
      <c r="C31" s="28"/>
      <c r="D31" s="28"/>
      <c r="E31" s="28"/>
      <c r="F31" s="28"/>
      <c r="G31" s="28"/>
      <c r="H31" s="28"/>
      <c r="I31" s="28"/>
      <c r="J31" s="46"/>
    </row>
    <row r="32" spans="2:10" ht="14.25" thickTop="1" thickBot="1" x14ac:dyDescent="0.25">
      <c r="B32" s="55" t="s">
        <v>16</v>
      </c>
      <c r="C32" s="10" t="s">
        <v>41</v>
      </c>
      <c r="D32" s="10"/>
      <c r="E32" s="10"/>
      <c r="F32" s="10"/>
      <c r="G32" s="10"/>
      <c r="H32" s="10"/>
      <c r="I32" s="10"/>
      <c r="J32" s="50"/>
    </row>
    <row r="33" spans="2:10" ht="26.25" thickTop="1" x14ac:dyDescent="0.2">
      <c r="B33" s="51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2"/>
    </row>
    <row r="34" spans="2:10" x14ac:dyDescent="0.2">
      <c r="B34" s="51"/>
      <c r="C34" s="12" t="s">
        <v>5</v>
      </c>
      <c r="D34" s="21">
        <f>1/12</f>
        <v>8.3333333333333329E-2</v>
      </c>
      <c r="E34" s="22">
        <f>+Tabellen!C27</f>
        <v>4015.88</v>
      </c>
      <c r="F34" s="22">
        <f>ROUND(D34*E34,2)</f>
        <v>334.66</v>
      </c>
      <c r="G34" s="60">
        <v>1</v>
      </c>
      <c r="H34" s="13"/>
      <c r="I34" s="14"/>
      <c r="J34" s="52"/>
    </row>
    <row r="35" spans="2:10" x14ac:dyDescent="0.2">
      <c r="B35" s="51"/>
      <c r="C35" s="12"/>
      <c r="D35" s="3"/>
      <c r="E35" s="3"/>
      <c r="F35" s="3"/>
      <c r="G35" s="3"/>
      <c r="H35" s="3"/>
      <c r="I35" s="15"/>
      <c r="J35" s="52"/>
    </row>
    <row r="36" spans="2:10" x14ac:dyDescent="0.2">
      <c r="B36" s="51"/>
      <c r="C36" s="16" t="s">
        <v>10</v>
      </c>
      <c r="D36" s="3"/>
      <c r="E36" s="3"/>
      <c r="F36" s="6">
        <v>2010</v>
      </c>
      <c r="G36" s="6"/>
      <c r="H36" s="6">
        <v>2011</v>
      </c>
      <c r="I36" s="15"/>
      <c r="J36" s="52"/>
    </row>
    <row r="37" spans="2:10" x14ac:dyDescent="0.2">
      <c r="B37" s="51"/>
      <c r="C37" s="12" t="s">
        <v>7</v>
      </c>
      <c r="D37" s="21">
        <f>1/12</f>
        <v>8.3333333333333329E-2</v>
      </c>
      <c r="E37" s="22">
        <f>+E22</f>
        <v>209.26</v>
      </c>
      <c r="F37" s="21">
        <f>+ROUND(D37*E37,2)</f>
        <v>17.440000000000001</v>
      </c>
      <c r="G37" s="22">
        <f>+G22</f>
        <v>213.42</v>
      </c>
      <c r="H37" s="22">
        <f>+ROUND(D37*G37,2)</f>
        <v>17.79</v>
      </c>
      <c r="I37" s="15"/>
      <c r="J37" s="52"/>
    </row>
    <row r="38" spans="2:10" x14ac:dyDescent="0.2">
      <c r="B38" s="51"/>
      <c r="C38" s="12"/>
      <c r="D38" s="3"/>
      <c r="E38" s="3"/>
      <c r="F38" s="3"/>
      <c r="G38" s="3"/>
      <c r="H38" s="3"/>
      <c r="I38" s="15"/>
      <c r="J38" s="52"/>
    </row>
    <row r="39" spans="2:10" x14ac:dyDescent="0.2">
      <c r="B39" s="51"/>
      <c r="C39" s="16" t="s">
        <v>43</v>
      </c>
      <c r="D39" s="3"/>
      <c r="E39" s="3"/>
      <c r="F39" s="3"/>
      <c r="G39" s="3"/>
      <c r="H39" s="3"/>
      <c r="I39" s="15"/>
      <c r="J39" s="52"/>
    </row>
    <row r="40" spans="2:10" x14ac:dyDescent="0.2">
      <c r="B40" s="51"/>
      <c r="C40" s="12">
        <v>2010</v>
      </c>
      <c r="D40" s="22">
        <f>F34*G34+F37*G34</f>
        <v>352.1</v>
      </c>
      <c r="E40" s="3" t="s">
        <v>11</v>
      </c>
      <c r="F40" s="22">
        <f>+D40*5</f>
        <v>1760.5</v>
      </c>
      <c r="G40" s="3"/>
      <c r="H40" s="3"/>
      <c r="I40" s="15"/>
      <c r="J40" s="52"/>
    </row>
    <row r="41" spans="2:10" ht="15" x14ac:dyDescent="0.35">
      <c r="B41" s="51"/>
      <c r="C41" s="12">
        <v>2011</v>
      </c>
      <c r="D41" s="22">
        <f>F34*G34+H37*G34</f>
        <v>352.45000000000005</v>
      </c>
      <c r="E41" s="3" t="s">
        <v>12</v>
      </c>
      <c r="F41" s="23">
        <f>+D41*7</f>
        <v>2467.1500000000005</v>
      </c>
      <c r="G41" s="3"/>
      <c r="H41" s="3"/>
      <c r="I41" s="15"/>
      <c r="J41" s="52"/>
    </row>
    <row r="42" spans="2:10" ht="13.5" thickBot="1" x14ac:dyDescent="0.25">
      <c r="B42" s="51"/>
      <c r="C42" s="17"/>
      <c r="D42" s="18"/>
      <c r="E42" s="18" t="s">
        <v>14</v>
      </c>
      <c r="F42" s="24">
        <f>SUM(F40:F41)</f>
        <v>4227.6500000000005</v>
      </c>
      <c r="G42" s="18"/>
      <c r="H42" s="18"/>
      <c r="I42" s="19"/>
      <c r="J42" s="52"/>
    </row>
    <row r="43" spans="2:10" ht="13.5" thickTop="1" x14ac:dyDescent="0.2">
      <c r="B43" s="51"/>
      <c r="C43" s="13"/>
      <c r="D43" s="13"/>
      <c r="E43" s="13"/>
      <c r="F43" s="13"/>
      <c r="G43" s="13"/>
      <c r="H43" s="13"/>
      <c r="I43" s="13"/>
      <c r="J43" s="52"/>
    </row>
    <row r="44" spans="2:10" x14ac:dyDescent="0.2">
      <c r="B44" s="57"/>
      <c r="C44" s="58"/>
      <c r="D44" s="58"/>
      <c r="E44" s="58"/>
      <c r="F44" s="58"/>
      <c r="G44" s="58"/>
      <c r="H44" s="58"/>
      <c r="I44" s="58"/>
      <c r="J44" s="59"/>
    </row>
    <row r="45" spans="2:10" ht="13.5" thickBot="1" x14ac:dyDescent="0.25">
      <c r="B45" s="56" t="s">
        <v>16</v>
      </c>
      <c r="C45" s="13" t="s">
        <v>42</v>
      </c>
      <c r="D45" s="13"/>
      <c r="E45" s="13"/>
      <c r="F45" s="13"/>
      <c r="G45" s="13"/>
      <c r="H45" s="13"/>
      <c r="I45" s="13"/>
      <c r="J45" s="52"/>
    </row>
    <row r="46" spans="2:10" ht="26.25" thickTop="1" x14ac:dyDescent="0.2">
      <c r="B46" s="51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2"/>
    </row>
    <row r="47" spans="2:10" x14ac:dyDescent="0.2">
      <c r="B47" s="51"/>
      <c r="C47" s="20" t="s">
        <v>4</v>
      </c>
      <c r="D47" s="21">
        <f>1/12</f>
        <v>8.3333333333333329E-2</v>
      </c>
      <c r="E47" s="22">
        <f>+Tabellen!C26</f>
        <v>2809.87</v>
      </c>
      <c r="F47" s="22">
        <f>ROUND(D47*E47,2)</f>
        <v>234.16</v>
      </c>
      <c r="G47" s="60">
        <v>1</v>
      </c>
      <c r="H47" s="13"/>
      <c r="I47" s="14"/>
      <c r="J47" s="52"/>
    </row>
    <row r="48" spans="2:10" x14ac:dyDescent="0.2">
      <c r="B48" s="51"/>
      <c r="C48" s="12" t="s">
        <v>5</v>
      </c>
      <c r="D48" s="21">
        <f>1/12</f>
        <v>8.3333333333333329E-2</v>
      </c>
      <c r="E48" s="22">
        <f>+Tabellen!C27</f>
        <v>4015.88</v>
      </c>
      <c r="F48" s="22">
        <f>ROUND(D48*E48,2)</f>
        <v>334.66</v>
      </c>
      <c r="G48" s="3">
        <f>+G47</f>
        <v>1</v>
      </c>
      <c r="H48" s="13"/>
      <c r="I48" s="14"/>
      <c r="J48" s="52"/>
    </row>
    <row r="49" spans="2:10" x14ac:dyDescent="0.2">
      <c r="B49" s="51"/>
      <c r="C49" s="12"/>
      <c r="D49" s="3"/>
      <c r="E49" s="3"/>
      <c r="F49" s="3"/>
      <c r="G49" s="3"/>
      <c r="H49" s="3"/>
      <c r="I49" s="15"/>
      <c r="J49" s="52"/>
    </row>
    <row r="50" spans="2:10" x14ac:dyDescent="0.2">
      <c r="B50" s="51"/>
      <c r="C50" s="16" t="s">
        <v>10</v>
      </c>
      <c r="D50" s="3"/>
      <c r="E50" s="3"/>
      <c r="F50" s="6">
        <v>2010</v>
      </c>
      <c r="G50" s="6"/>
      <c r="H50" s="6">
        <v>2011</v>
      </c>
      <c r="I50" s="15"/>
      <c r="J50" s="52"/>
    </row>
    <row r="51" spans="2:10" x14ac:dyDescent="0.2">
      <c r="B51" s="51"/>
      <c r="C51" s="12" t="s">
        <v>6</v>
      </c>
      <c r="D51" s="21">
        <f>1/12</f>
        <v>8.3333333333333329E-2</v>
      </c>
      <c r="E51" s="22">
        <f>+E21</f>
        <v>789</v>
      </c>
      <c r="F51" s="21">
        <f>+ROUND(D51*E51,2)</f>
        <v>65.75</v>
      </c>
      <c r="G51" s="22">
        <f>+G21</f>
        <v>805</v>
      </c>
      <c r="H51" s="22">
        <f>+ROUND(D51*G51,2)*0</f>
        <v>0</v>
      </c>
      <c r="I51" s="15"/>
      <c r="J51" s="52"/>
    </row>
    <row r="52" spans="2:10" x14ac:dyDescent="0.2">
      <c r="B52" s="51"/>
      <c r="C52" s="12" t="s">
        <v>7</v>
      </c>
      <c r="D52" s="21">
        <f>1/12</f>
        <v>8.3333333333333329E-2</v>
      </c>
      <c r="E52" s="22">
        <f>+E22</f>
        <v>209.26</v>
      </c>
      <c r="F52" s="21">
        <f>+ROUND(D52*E52,2)</f>
        <v>17.440000000000001</v>
      </c>
      <c r="G52" s="22">
        <f>+G22</f>
        <v>213.42</v>
      </c>
      <c r="H52" s="22">
        <f>+ROUND(D52*G52,2)</f>
        <v>17.79</v>
      </c>
      <c r="I52" s="15"/>
      <c r="J52" s="52"/>
    </row>
    <row r="53" spans="2:10" x14ac:dyDescent="0.2">
      <c r="B53" s="51"/>
      <c r="C53" s="12"/>
      <c r="D53" s="3"/>
      <c r="E53" s="3"/>
      <c r="F53" s="3"/>
      <c r="G53" s="3"/>
      <c r="H53" s="3"/>
      <c r="I53" s="15"/>
      <c r="J53" s="52"/>
    </row>
    <row r="54" spans="2:10" x14ac:dyDescent="0.2">
      <c r="B54" s="51"/>
      <c r="C54" s="16" t="s">
        <v>43</v>
      </c>
      <c r="D54" s="3"/>
      <c r="E54" s="3"/>
      <c r="F54" s="3"/>
      <c r="G54" s="3"/>
      <c r="H54" s="3"/>
      <c r="I54" s="15"/>
      <c r="J54" s="52"/>
    </row>
    <row r="55" spans="2:10" x14ac:dyDescent="0.2">
      <c r="B55" s="51"/>
      <c r="C55" s="12">
        <v>2010</v>
      </c>
      <c r="D55" s="22">
        <f>+F47*G47+F48*G48+F51*G47+F52*G48</f>
        <v>652.0100000000001</v>
      </c>
      <c r="E55" s="3" t="s">
        <v>11</v>
      </c>
      <c r="F55" s="22">
        <f>+D55*5</f>
        <v>3260.0500000000006</v>
      </c>
      <c r="G55" s="3"/>
      <c r="H55" s="3"/>
      <c r="I55" s="15"/>
      <c r="J55" s="52"/>
    </row>
    <row r="56" spans="2:10" ht="15" x14ac:dyDescent="0.35">
      <c r="B56" s="51"/>
      <c r="C56" s="12">
        <v>2011</v>
      </c>
      <c r="D56" s="22">
        <f>+F47*G47+F48*G48+H51*G47+H52*G48</f>
        <v>586.61</v>
      </c>
      <c r="E56" s="3" t="s">
        <v>12</v>
      </c>
      <c r="F56" s="23">
        <f>+D56*7</f>
        <v>4106.2700000000004</v>
      </c>
      <c r="G56" s="3"/>
      <c r="H56" s="3"/>
      <c r="I56" s="15"/>
      <c r="J56" s="52"/>
    </row>
    <row r="57" spans="2:10" ht="13.5" thickBot="1" x14ac:dyDescent="0.25">
      <c r="B57" s="51"/>
      <c r="C57" s="17"/>
      <c r="D57" s="18"/>
      <c r="E57" s="18" t="s">
        <v>14</v>
      </c>
      <c r="F57" s="24">
        <f>SUM(F55:F56)</f>
        <v>7366.3200000000015</v>
      </c>
      <c r="G57" s="18"/>
      <c r="H57" s="18"/>
      <c r="I57" s="19"/>
      <c r="J57" s="52"/>
    </row>
    <row r="58" spans="2:10" ht="13.5" thickTop="1" x14ac:dyDescent="0.2">
      <c r="B58" s="51"/>
      <c r="C58" s="13"/>
      <c r="D58" s="13"/>
      <c r="E58" s="13"/>
      <c r="F58" s="13"/>
      <c r="G58" s="13"/>
      <c r="H58" s="13"/>
      <c r="I58" s="13"/>
      <c r="J58" s="52"/>
    </row>
    <row r="59" spans="2:10" x14ac:dyDescent="0.2">
      <c r="B59" s="42"/>
      <c r="C59" s="43"/>
      <c r="D59" s="43"/>
      <c r="E59" s="43"/>
      <c r="F59" s="43"/>
      <c r="G59" s="43"/>
      <c r="H59" s="43"/>
      <c r="I59" s="43"/>
      <c r="J59" s="44"/>
    </row>
    <row r="60" spans="2:10" x14ac:dyDescent="0.2">
      <c r="B60" s="64"/>
      <c r="C60" s="65"/>
      <c r="D60" s="65"/>
      <c r="E60" s="65"/>
      <c r="F60" s="65"/>
      <c r="G60" s="65"/>
      <c r="H60" s="65"/>
      <c r="I60" s="65"/>
      <c r="J60" s="66"/>
    </row>
    <row r="61" spans="2:10" ht="13.5" thickBot="1" x14ac:dyDescent="0.25">
      <c r="B61" s="51" t="s">
        <v>38</v>
      </c>
      <c r="C61" s="13"/>
      <c r="D61" s="13"/>
      <c r="E61" s="13"/>
      <c r="F61" s="13"/>
      <c r="G61" s="13"/>
      <c r="H61" s="13"/>
      <c r="I61" s="13"/>
      <c r="J61" s="52"/>
    </row>
    <row r="62" spans="2:10" ht="13.5" thickTop="1" x14ac:dyDescent="0.2">
      <c r="B62" s="51"/>
      <c r="C62" s="67" t="s">
        <v>43</v>
      </c>
      <c r="D62" s="8"/>
      <c r="E62" s="8"/>
      <c r="F62" s="8"/>
      <c r="G62" s="8"/>
      <c r="H62" s="8"/>
      <c r="I62" s="68"/>
      <c r="J62" s="52"/>
    </row>
    <row r="63" spans="2:10" x14ac:dyDescent="0.2">
      <c r="B63" s="51"/>
      <c r="C63" s="12">
        <v>2010</v>
      </c>
      <c r="D63" s="22">
        <f>+D40+D55</f>
        <v>1004.1100000000001</v>
      </c>
      <c r="E63" s="3" t="s">
        <v>11</v>
      </c>
      <c r="F63" s="22">
        <f>+D63*5</f>
        <v>5020.5500000000011</v>
      </c>
      <c r="G63" s="3"/>
      <c r="H63" s="3"/>
      <c r="I63" s="15"/>
      <c r="J63" s="52"/>
    </row>
    <row r="64" spans="2:10" ht="15" x14ac:dyDescent="0.35">
      <c r="B64" s="51"/>
      <c r="C64" s="12">
        <v>2011</v>
      </c>
      <c r="D64" s="22">
        <f>+D41+D56</f>
        <v>939.06000000000006</v>
      </c>
      <c r="E64" s="3" t="s">
        <v>12</v>
      </c>
      <c r="F64" s="23">
        <f>+D64*7</f>
        <v>6573.42</v>
      </c>
      <c r="G64" s="3"/>
      <c r="H64" s="3"/>
      <c r="I64" s="15"/>
      <c r="J64" s="52"/>
    </row>
    <row r="65" spans="2:10" ht="13.5" thickBot="1" x14ac:dyDescent="0.25">
      <c r="B65" s="51"/>
      <c r="C65" s="17"/>
      <c r="D65" s="18"/>
      <c r="E65" s="18" t="s">
        <v>14</v>
      </c>
      <c r="F65" s="24">
        <f>SUM(F63:F64)</f>
        <v>11593.970000000001</v>
      </c>
      <c r="G65" s="18"/>
      <c r="H65" s="18"/>
      <c r="I65" s="19"/>
      <c r="J65" s="52"/>
    </row>
    <row r="66" spans="2:10" ht="14.25" thickTop="1" thickBot="1" x14ac:dyDescent="0.25">
      <c r="B66" s="53"/>
      <c r="C66" s="27"/>
      <c r="D66" s="27"/>
      <c r="E66" s="27"/>
      <c r="F66" s="27"/>
      <c r="G66" s="27"/>
      <c r="H66" s="27"/>
      <c r="I66" s="27"/>
      <c r="J66" s="54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7109375" style="1" customWidth="1"/>
    <col min="3" max="3" width="24.1406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97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+Tabellen!K20</f>
        <v>1452.04</v>
      </c>
      <c r="F17" s="129">
        <f>+Tabellen!K17</f>
        <v>41.18</v>
      </c>
      <c r="G17" s="82">
        <f>+Tabellen!K21</f>
        <v>47.02</v>
      </c>
      <c r="H17" s="109">
        <f>D17*(E17+(F17*G17))</f>
        <v>282.3603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+Tabellen!K22</f>
        <v>2075.2600000000002</v>
      </c>
      <c r="F18" s="129">
        <f>+Tabellen!K17</f>
        <v>41.18</v>
      </c>
      <c r="G18" s="82">
        <f>+Tabellen!K23</f>
        <v>67.2</v>
      </c>
      <c r="H18" s="109">
        <f>D18*(E18+(F18*G18))</f>
        <v>403.54633333333334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+Tabellen!J4</f>
        <v>2018</v>
      </c>
      <c r="G20" s="83"/>
      <c r="H20" s="83">
        <f>+Tabellen!K4</f>
        <v>2019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+Tabellen!J31</f>
        <v>806</v>
      </c>
      <c r="F21" s="110">
        <f>(D21*E21)</f>
        <v>67.166666666666657</v>
      </c>
      <c r="G21" s="82">
        <f>+Tabellen!K31</f>
        <v>818</v>
      </c>
      <c r="H21" s="109">
        <f>(D21*G21)</f>
        <v>68.166666666666657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+Tabellen!J32</f>
        <v>229.18</v>
      </c>
      <c r="F22" s="110">
        <f>(D22*E22)</f>
        <v>19.098333333333333</v>
      </c>
      <c r="G22" s="82">
        <f>+Tabellen!K32</f>
        <v>232.62</v>
      </c>
      <c r="H22" s="109">
        <f>(D22*G22)</f>
        <v>19.384999999999998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98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+Tabellen!J4</f>
        <v>2018</v>
      </c>
      <c r="D25" s="82">
        <f>+H17*I17+H18*I18+F21*I17+F22*I18</f>
        <v>772.17163333333326</v>
      </c>
      <c r="E25" s="78" t="s">
        <v>11</v>
      </c>
      <c r="F25" s="109">
        <f>+D25*5</f>
        <v>3860.8581666666664</v>
      </c>
      <c r="G25" s="78"/>
      <c r="H25" s="78"/>
      <c r="I25" s="78"/>
      <c r="J25" s="80"/>
    </row>
    <row r="26" spans="2:10" ht="15" x14ac:dyDescent="0.35">
      <c r="B26" s="76"/>
      <c r="C26" s="78">
        <f>+Tabellen!K4</f>
        <v>2019</v>
      </c>
      <c r="D26" s="82">
        <f>+H17*I17+H18*I18+H21*I17+H22*I18</f>
        <v>773.45829999999989</v>
      </c>
      <c r="E26" s="78" t="s">
        <v>12</v>
      </c>
      <c r="F26" s="111">
        <f>+D26*7</f>
        <v>5414.2080999999989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9275.0662666666649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99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78" t="s">
        <v>113</v>
      </c>
      <c r="D34" s="78">
        <f>1/12</f>
        <v>8.3333333333333329E-2</v>
      </c>
      <c r="E34" s="82">
        <f>+Tabellen!K27</f>
        <v>4842.3999999999996</v>
      </c>
      <c r="F34" s="109">
        <f>(D34*E34)</f>
        <v>403.5333333333333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2018</v>
      </c>
      <c r="G36" s="83"/>
      <c r="H36" s="83">
        <f>+H20</f>
        <v>2019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+E22</f>
        <v>229.18</v>
      </c>
      <c r="F37" s="110">
        <f>(D37*E37)</f>
        <v>19.098333333333333</v>
      </c>
      <c r="G37" s="82">
        <f>+G22</f>
        <v>232.62</v>
      </c>
      <c r="H37" s="109">
        <f>(D37*G37)</f>
        <v>19.384999999999998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2018-2019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2018</v>
      </c>
      <c r="D40" s="82">
        <f>F34*G34+F37*G34</f>
        <v>422.63166666666666</v>
      </c>
      <c r="E40" s="78" t="s">
        <v>11</v>
      </c>
      <c r="F40" s="109">
        <f>+D40*5</f>
        <v>2113.1583333333333</v>
      </c>
      <c r="G40" s="78"/>
      <c r="H40" s="78"/>
      <c r="I40" s="99"/>
      <c r="J40" s="80"/>
    </row>
    <row r="41" spans="2:10" ht="15" x14ac:dyDescent="0.35">
      <c r="B41" s="76"/>
      <c r="C41" s="97">
        <f>+C26</f>
        <v>2019</v>
      </c>
      <c r="D41" s="82">
        <f>F34*G34+H37*G34</f>
        <v>422.91833333333329</v>
      </c>
      <c r="E41" s="78" t="s">
        <v>12</v>
      </c>
      <c r="F41" s="111">
        <f>+D41*7</f>
        <v>2960.4283333333333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5073.5866666666661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100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+Tabellen!K26</f>
        <v>3388.18</v>
      </c>
      <c r="F47" s="109">
        <f>(D47*E47)</f>
        <v>282.3483333333333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4842.3999999999996</v>
      </c>
      <c r="F48" s="109">
        <f>(D48*E48)</f>
        <v>403.5333333333333</v>
      </c>
      <c r="G48" s="78">
        <f>+G47</f>
        <v>1</v>
      </c>
      <c r="H48" s="90"/>
      <c r="I48" s="98"/>
      <c r="J48" s="80"/>
    </row>
    <row r="49" spans="2:10" x14ac:dyDescent="0.2">
      <c r="B49" s="76"/>
      <c r="C49" s="78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83" t="s">
        <v>10</v>
      </c>
      <c r="D50" s="78"/>
      <c r="E50" s="78"/>
      <c r="F50" s="83">
        <f>+F20</f>
        <v>2018</v>
      </c>
      <c r="G50" s="83"/>
      <c r="H50" s="83">
        <f>+H20</f>
        <v>2019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806</v>
      </c>
      <c r="F51" s="110">
        <f>(D51*E51)</f>
        <v>67.166666666666657</v>
      </c>
      <c r="G51" s="82">
        <f>+G21</f>
        <v>818</v>
      </c>
      <c r="H51" s="109">
        <f>(D51*G51)</f>
        <v>68.166666666666657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229.18</v>
      </c>
      <c r="F52" s="110">
        <f>(D52*E52)</f>
        <v>19.098333333333333</v>
      </c>
      <c r="G52" s="82">
        <f>+G22</f>
        <v>232.62</v>
      </c>
      <c r="H52" s="109">
        <f>(D52*G52)</f>
        <v>19.384999999999998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2018-2019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2018</v>
      </c>
      <c r="D55" s="82">
        <f>+F47*G47+F48*G48+F51*G47+F52*G48</f>
        <v>772.14666666666665</v>
      </c>
      <c r="E55" s="78" t="s">
        <v>11</v>
      </c>
      <c r="F55" s="109">
        <f>+D55*5</f>
        <v>3860.7333333333331</v>
      </c>
      <c r="G55" s="78"/>
      <c r="H55" s="78"/>
      <c r="I55" s="99"/>
      <c r="J55" s="80"/>
    </row>
    <row r="56" spans="2:10" ht="15" x14ac:dyDescent="0.35">
      <c r="B56" s="76"/>
      <c r="C56" s="106">
        <f>+C41</f>
        <v>2019</v>
      </c>
      <c r="D56" s="82">
        <f>+F47*G47+F48*G48+H51*G47+H52*G48</f>
        <v>773.43333333333328</v>
      </c>
      <c r="E56" s="78" t="s">
        <v>12</v>
      </c>
      <c r="F56" s="111">
        <f>+D56*7</f>
        <v>5414.0333333333328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9274.7666666666664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2018-2019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2018</v>
      </c>
      <c r="D63" s="82">
        <f>+D40+D55</f>
        <v>1194.7783333333332</v>
      </c>
      <c r="E63" s="78" t="s">
        <v>11</v>
      </c>
      <c r="F63" s="109">
        <f>+D63*5</f>
        <v>5973.8916666666664</v>
      </c>
      <c r="G63" s="78"/>
      <c r="H63" s="78"/>
      <c r="I63" s="99"/>
      <c r="J63" s="80"/>
    </row>
    <row r="64" spans="2:10" ht="15" x14ac:dyDescent="0.35">
      <c r="B64" s="76"/>
      <c r="C64" s="97">
        <f>+C56</f>
        <v>2019</v>
      </c>
      <c r="D64" s="82">
        <f>+D41+D56</f>
        <v>1196.3516666666665</v>
      </c>
      <c r="E64" s="78" t="s">
        <v>12</v>
      </c>
      <c r="F64" s="111">
        <f>+D64*7</f>
        <v>8374.4616666666661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14348.353333333333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/CRcvRhLcD+rbISA48sN3Ibwvq+10M4r4YNjVnNHxmOIglmr9c7YwRbBbLD86ibXjfWlSo8ET8m8PDaPuy3ZRg==" saltValue="VDYpXG1PlIotwfObCqwUNw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103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+Tabellen!L20</f>
        <v>1470.91</v>
      </c>
      <c r="F17" s="129">
        <f>+Tabellen!L17</f>
        <v>40.94</v>
      </c>
      <c r="G17" s="82">
        <f>+Tabellen!L21</f>
        <v>47.63</v>
      </c>
      <c r="H17" s="109">
        <f>D17*(E17+(F17*G17))</f>
        <v>285.07351666666665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+Tabellen!L22</f>
        <v>2102.23</v>
      </c>
      <c r="F18" s="129">
        <f>+Tabellen!L17</f>
        <v>40.94</v>
      </c>
      <c r="G18" s="82">
        <f>+Tabellen!L23</f>
        <v>68.069999999999993</v>
      </c>
      <c r="H18" s="109">
        <f>D18*(E18+(F18*G18))</f>
        <v>407.41798333333327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+Tabellen!K4</f>
        <v>2019</v>
      </c>
      <c r="G20" s="83"/>
      <c r="H20" s="83">
        <f>+Tabellen!L4</f>
        <v>2020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+Tabellen!K31</f>
        <v>818</v>
      </c>
      <c r="F21" s="110">
        <f>(D21*E21)</f>
        <v>68.166666666666657</v>
      </c>
      <c r="G21" s="82">
        <f>+Tabellen!L31</f>
        <v>831</v>
      </c>
      <c r="H21" s="109">
        <f>(D21*G21)</f>
        <v>69.25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+Tabellen!K32</f>
        <v>232.62</v>
      </c>
      <c r="F22" s="110">
        <f>(D22*E22)</f>
        <v>19.384999999999998</v>
      </c>
      <c r="G22" s="82">
        <f>+Tabellen!L32</f>
        <v>236.34</v>
      </c>
      <c r="H22" s="109">
        <f>(D22*G22)</f>
        <v>19.695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104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+Tabellen!K4</f>
        <v>2019</v>
      </c>
      <c r="D25" s="82">
        <f>+H17*I17+H18*I18+F21*I17+F22*I18</f>
        <v>780.04316666666648</v>
      </c>
      <c r="E25" s="78" t="s">
        <v>11</v>
      </c>
      <c r="F25" s="109">
        <f>+D25*5</f>
        <v>3900.2158333333323</v>
      </c>
      <c r="G25" s="78"/>
      <c r="H25" s="78"/>
      <c r="I25" s="78"/>
      <c r="J25" s="80"/>
    </row>
    <row r="26" spans="2:10" ht="15" x14ac:dyDescent="0.35">
      <c r="B26" s="76"/>
      <c r="C26" s="78">
        <f>+Tabellen!L4</f>
        <v>2020</v>
      </c>
      <c r="D26" s="82">
        <f>+H17*I17+H18*I18+H21*I17+H22*I18</f>
        <v>781.43649999999991</v>
      </c>
      <c r="E26" s="78" t="s">
        <v>12</v>
      </c>
      <c r="F26" s="111">
        <f>+D26*7</f>
        <v>5470.0554999999995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9370.2713333333322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105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113</v>
      </c>
      <c r="D34" s="78">
        <f>1/12</f>
        <v>8.3333333333333329E-2</v>
      </c>
      <c r="E34" s="82">
        <f>+Tabellen!L27</f>
        <v>4888.9799999999996</v>
      </c>
      <c r="F34" s="109">
        <f>(D34*E34)</f>
        <v>407.41499999999996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2019</v>
      </c>
      <c r="G36" s="83"/>
      <c r="H36" s="83">
        <f>+H20</f>
        <v>2020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E22</f>
        <v>232.62</v>
      </c>
      <c r="F37" s="110">
        <f>(D37*E37)</f>
        <v>19.384999999999998</v>
      </c>
      <c r="G37" s="82">
        <f>+G22</f>
        <v>236.34</v>
      </c>
      <c r="H37" s="109">
        <f>(D37*G37)</f>
        <v>19.695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2019-2020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2019</v>
      </c>
      <c r="D40" s="82">
        <f>F34*G34+F37*G34</f>
        <v>426.79999999999995</v>
      </c>
      <c r="E40" s="78" t="s">
        <v>11</v>
      </c>
      <c r="F40" s="109">
        <f>+D40*5</f>
        <v>2134</v>
      </c>
      <c r="G40" s="78"/>
      <c r="H40" s="78"/>
      <c r="I40" s="99"/>
      <c r="J40" s="80"/>
    </row>
    <row r="41" spans="2:10" ht="15" x14ac:dyDescent="0.35">
      <c r="B41" s="76"/>
      <c r="C41" s="97">
        <f>+C26</f>
        <v>2020</v>
      </c>
      <c r="D41" s="82">
        <f>F34*G34+H37*G34</f>
        <v>427.10999999999996</v>
      </c>
      <c r="E41" s="78" t="s">
        <v>12</v>
      </c>
      <c r="F41" s="111">
        <f>+D41*7</f>
        <v>2989.7699999999995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5123.7699999999995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106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4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+Tabellen!L26</f>
        <v>3420.77</v>
      </c>
      <c r="F47" s="109">
        <f>(D47*E47)</f>
        <v>285.06416666666667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4888.9799999999996</v>
      </c>
      <c r="F48" s="109">
        <f>(D48*E48)</f>
        <v>407.41499999999996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2019</v>
      </c>
      <c r="G50" s="83"/>
      <c r="H50" s="83">
        <f>+H20</f>
        <v>2020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818</v>
      </c>
      <c r="F51" s="110">
        <f>(D51*E51)</f>
        <v>68.166666666666657</v>
      </c>
      <c r="G51" s="82">
        <f>+G21</f>
        <v>831</v>
      </c>
      <c r="H51" s="109">
        <f>(D51*G51)</f>
        <v>69.25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232.62</v>
      </c>
      <c r="F52" s="110">
        <f>(D52*E52)</f>
        <v>19.384999999999998</v>
      </c>
      <c r="G52" s="82">
        <f>+G22</f>
        <v>236.34</v>
      </c>
      <c r="H52" s="109">
        <f>(D52*G52)</f>
        <v>19.695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2019-2020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2019</v>
      </c>
      <c r="D55" s="82">
        <f>+F47*G47+F48*G48+F51*G47+F52*G48</f>
        <v>780.03083333333325</v>
      </c>
      <c r="E55" s="78" t="s">
        <v>11</v>
      </c>
      <c r="F55" s="109">
        <f>+D55*5</f>
        <v>3900.1541666666662</v>
      </c>
      <c r="G55" s="78"/>
      <c r="H55" s="78"/>
      <c r="I55" s="99"/>
      <c r="J55" s="80"/>
    </row>
    <row r="56" spans="2:10" ht="15" x14ac:dyDescent="0.35">
      <c r="B56" s="76"/>
      <c r="C56" s="106">
        <f>+C41</f>
        <v>2020</v>
      </c>
      <c r="D56" s="82">
        <f>+F47*G47+F48*G48+H51*G47+H52*G48</f>
        <v>781.42416666666668</v>
      </c>
      <c r="E56" s="78" t="s">
        <v>12</v>
      </c>
      <c r="F56" s="111">
        <f>+D56*7</f>
        <v>5469.9691666666668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9370.123333333333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2019-2020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2019</v>
      </c>
      <c r="D63" s="82">
        <f>+D40+D55</f>
        <v>1206.8308333333332</v>
      </c>
      <c r="E63" s="78" t="s">
        <v>11</v>
      </c>
      <c r="F63" s="109">
        <f>+D63*5</f>
        <v>6034.1541666666662</v>
      </c>
      <c r="G63" s="78"/>
      <c r="H63" s="78"/>
      <c r="I63" s="99"/>
      <c r="J63" s="80"/>
    </row>
    <row r="64" spans="2:10" ht="15" x14ac:dyDescent="0.35">
      <c r="B64" s="76"/>
      <c r="C64" s="97">
        <f>+C56</f>
        <v>2020</v>
      </c>
      <c r="D64" s="82">
        <f>+D41+D56</f>
        <v>1208.5341666666666</v>
      </c>
      <c r="E64" s="78" t="s">
        <v>12</v>
      </c>
      <c r="F64" s="111">
        <f>+D64*7</f>
        <v>8459.7391666666663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14493.893333333333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rf4nRfEAyiw4ur3SQod6DV6c9dY72ZPUwglyau8+qov/CXTov9PxAErUQVNBraHX6BkPhT5ofFGvaEdXiE0hWQ==" saltValue="SAP5Y3Oer5Z8BPVsWFQ3KQ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abSelected="1"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116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+Tabellen!M20</f>
        <v>1473.83</v>
      </c>
      <c r="F17" s="129">
        <f>+Tabellen!L17</f>
        <v>40.94</v>
      </c>
      <c r="G17" s="82">
        <f>+Tabellen!M21</f>
        <v>47.72</v>
      </c>
      <c r="H17" s="109">
        <f>D17*(E17+(F17*G17))</f>
        <v>285.62389999999994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+Tabellen!M22</f>
        <v>2106.4</v>
      </c>
      <c r="F18" s="129">
        <f>+Tabellen!L17</f>
        <v>40.94</v>
      </c>
      <c r="G18" s="82">
        <f>+Tabellen!M23</f>
        <v>68.2</v>
      </c>
      <c r="H18" s="109">
        <f>D18*(E18+(F18*G18))</f>
        <v>408.20899999999995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+Tabellen!K4</f>
        <v>2019</v>
      </c>
      <c r="G20" s="83"/>
      <c r="H20" s="83">
        <f>+Tabellen!L4</f>
        <v>2020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+Tabellen!L31</f>
        <v>831</v>
      </c>
      <c r="F21" s="110">
        <f>(D21*E21)</f>
        <v>69.25</v>
      </c>
      <c r="G21" s="82">
        <f>+Tabellen!M31</f>
        <v>831</v>
      </c>
      <c r="H21" s="109">
        <f>(D21*G21)</f>
        <v>69.25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+Tabellen!L32</f>
        <v>236.34</v>
      </c>
      <c r="F22" s="110">
        <f>(D22*E22)</f>
        <v>19.695</v>
      </c>
      <c r="G22" s="82">
        <f>+Tabellen!M32</f>
        <v>236.34</v>
      </c>
      <c r="H22" s="109">
        <f>(D22*G22)</f>
        <v>19.695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117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+Tabellen!L4</f>
        <v>2020</v>
      </c>
      <c r="D25" s="82">
        <f>+H17*I17+H18*I18+F21*I17+F22*I18</f>
        <v>782.77789999999993</v>
      </c>
      <c r="E25" s="78" t="s">
        <v>11</v>
      </c>
      <c r="F25" s="109">
        <f>+D25*5</f>
        <v>3913.8894999999998</v>
      </c>
      <c r="G25" s="78"/>
      <c r="H25" s="78"/>
      <c r="I25" s="78"/>
      <c r="J25" s="80"/>
    </row>
    <row r="26" spans="2:10" ht="15" x14ac:dyDescent="0.35">
      <c r="B26" s="76"/>
      <c r="C26" s="78">
        <f>+Tabellen!M4</f>
        <v>2021</v>
      </c>
      <c r="D26" s="82">
        <f>+H17*I17+H18*I18+H21*I17+H22*I18</f>
        <v>782.77789999999993</v>
      </c>
      <c r="E26" s="78" t="s">
        <v>12</v>
      </c>
      <c r="F26" s="111">
        <f>+D26*7</f>
        <v>5479.4452999999994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9393.3347999999987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118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113</v>
      </c>
      <c r="D34" s="78">
        <f>1/12</f>
        <v>8.3333333333333329E-2</v>
      </c>
      <c r="E34" s="82">
        <f>+Tabellen!M27</f>
        <v>4894.6000000000004</v>
      </c>
      <c r="F34" s="109">
        <f>(D34*E34)</f>
        <v>407.88333333333333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2019</v>
      </c>
      <c r="G36" s="83"/>
      <c r="H36" s="83">
        <f>+H20</f>
        <v>2020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+E22</f>
        <v>236.34</v>
      </c>
      <c r="F37" s="110">
        <f>(D37*E37)</f>
        <v>19.695</v>
      </c>
      <c r="G37" s="82">
        <f>+G22</f>
        <v>236.34</v>
      </c>
      <c r="H37" s="109">
        <f>(D37*G37)</f>
        <v>19.695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2020-2021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2020</v>
      </c>
      <c r="D40" s="82">
        <f>F34*G34+F37*G34</f>
        <v>427.57833333333332</v>
      </c>
      <c r="E40" s="78" t="s">
        <v>11</v>
      </c>
      <c r="F40" s="109">
        <f>+D40*5</f>
        <v>2137.8916666666664</v>
      </c>
      <c r="G40" s="78"/>
      <c r="H40" s="78"/>
      <c r="I40" s="99"/>
      <c r="J40" s="80"/>
    </row>
    <row r="41" spans="2:10" ht="15" x14ac:dyDescent="0.35">
      <c r="B41" s="76"/>
      <c r="C41" s="97">
        <f>+C26</f>
        <v>2021</v>
      </c>
      <c r="D41" s="82">
        <f>F34*G34+H37*G34</f>
        <v>427.57833333333332</v>
      </c>
      <c r="E41" s="78" t="s">
        <v>12</v>
      </c>
      <c r="F41" s="111">
        <f>+D41*7</f>
        <v>2993.0483333333332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5130.9399999999996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119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4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+Tabellen!M26</f>
        <v>3424.71</v>
      </c>
      <c r="F47" s="109">
        <f>(D47*E47)</f>
        <v>285.39249999999998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4894.6000000000004</v>
      </c>
      <c r="F48" s="109">
        <f>(D48*E48)</f>
        <v>407.88333333333333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2019</v>
      </c>
      <c r="G50" s="83"/>
      <c r="H50" s="83">
        <f>+H20</f>
        <v>2020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831</v>
      </c>
      <c r="F51" s="110">
        <f>(D51*E51)</f>
        <v>69.25</v>
      </c>
      <c r="G51" s="82">
        <f>+G21</f>
        <v>831</v>
      </c>
      <c r="H51" s="109">
        <f>(D51*G51)</f>
        <v>69.25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236.34</v>
      </c>
      <c r="F52" s="110">
        <f>(D52*E52)</f>
        <v>19.695</v>
      </c>
      <c r="G52" s="82">
        <f>+G22</f>
        <v>236.34</v>
      </c>
      <c r="H52" s="109">
        <f>(D52*G52)</f>
        <v>19.695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2020-2021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2020</v>
      </c>
      <c r="D55" s="82">
        <f>+F47*G47+F48*G48+F51*G47+F52*G48</f>
        <v>782.22083333333342</v>
      </c>
      <c r="E55" s="78" t="s">
        <v>11</v>
      </c>
      <c r="F55" s="109">
        <f>+D55*5</f>
        <v>3911.104166666667</v>
      </c>
      <c r="G55" s="78"/>
      <c r="H55" s="78"/>
      <c r="I55" s="99"/>
      <c r="J55" s="80"/>
    </row>
    <row r="56" spans="2:10" ht="15" x14ac:dyDescent="0.35">
      <c r="B56" s="76"/>
      <c r="C56" s="106">
        <f>+C41</f>
        <v>2021</v>
      </c>
      <c r="D56" s="82">
        <f>+F47*G47+F48*G48+H51*G47+H52*G48</f>
        <v>782.22083333333342</v>
      </c>
      <c r="E56" s="78" t="s">
        <v>12</v>
      </c>
      <c r="F56" s="111">
        <f>+D56*7</f>
        <v>5475.5458333333336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9386.6500000000015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2020-2021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+C40</f>
        <v>2020</v>
      </c>
      <c r="D63" s="82">
        <f>+D40+D55</f>
        <v>1209.7991666666667</v>
      </c>
      <c r="E63" s="78" t="s">
        <v>11</v>
      </c>
      <c r="F63" s="109">
        <f>+D63*5</f>
        <v>6048.9958333333334</v>
      </c>
      <c r="G63" s="78"/>
      <c r="H63" s="78"/>
      <c r="I63" s="99"/>
      <c r="J63" s="80"/>
    </row>
    <row r="64" spans="2:10" ht="15" x14ac:dyDescent="0.35">
      <c r="B64" s="76"/>
      <c r="C64" s="97">
        <f>+C41</f>
        <v>2021</v>
      </c>
      <c r="D64" s="82">
        <f>+D41+D56</f>
        <v>1209.7991666666667</v>
      </c>
      <c r="E64" s="78" t="s">
        <v>12</v>
      </c>
      <c r="F64" s="111">
        <f>+D64*7</f>
        <v>8468.5941666666658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14517.59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qI7L9WH1xTVfkR5BM5iVirZsg6wXoEh2oVvH+yGAM52Q0CRcmipI9FVzQJCEFOmgRVnaUS0B+S91dBVYEeIw1w==" saltValue="z3eqL4WkOZZkt3ijohhLpw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123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+Tabellen!N20</f>
        <v>1473.83</v>
      </c>
      <c r="F17" s="129">
        <f>+Tabellen!L17</f>
        <v>40.94</v>
      </c>
      <c r="G17" s="82">
        <f>+Tabellen!N21</f>
        <v>47.72</v>
      </c>
      <c r="H17" s="109">
        <f>D17*(E17+(F17*G17))</f>
        <v>285.62389999999994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+Tabellen!N22</f>
        <v>2106.4</v>
      </c>
      <c r="F18" s="129">
        <f>+Tabellen!L17</f>
        <v>40.94</v>
      </c>
      <c r="G18" s="82">
        <f>+Tabellen!N23</f>
        <v>68.2</v>
      </c>
      <c r="H18" s="109">
        <f>D18*(E18+(F18*G18))</f>
        <v>408.20899999999995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+Tabellen!M4</f>
        <v>2021</v>
      </c>
      <c r="G20" s="83"/>
      <c r="H20" s="83">
        <f>+Tabellen!N4</f>
        <v>2022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+Tabellen!M31</f>
        <v>831</v>
      </c>
      <c r="F21" s="110">
        <f>(D21*E21)</f>
        <v>69.25</v>
      </c>
      <c r="G21" s="82">
        <f>+Tabellen!N31</f>
        <v>831</v>
      </c>
      <c r="H21" s="109">
        <f>(D21*G21)</f>
        <v>69.25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+Tabellen!M32</f>
        <v>236.34</v>
      </c>
      <c r="F22" s="110">
        <f>(D22*E22)</f>
        <v>19.695</v>
      </c>
      <c r="G22" s="82">
        <f>+Tabellen!N32</f>
        <v>236.34</v>
      </c>
      <c r="H22" s="109">
        <f>(D22*G22)</f>
        <v>19.695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124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+Tabellen!M4</f>
        <v>2021</v>
      </c>
      <c r="D25" s="82">
        <f>+H17*I17+H18*I18+F21*I17+F22*I18</f>
        <v>782.77789999999993</v>
      </c>
      <c r="E25" s="78" t="s">
        <v>11</v>
      </c>
      <c r="F25" s="109">
        <f>+D25*5</f>
        <v>3913.8894999999998</v>
      </c>
      <c r="G25" s="78"/>
      <c r="H25" s="78"/>
      <c r="I25" s="78"/>
      <c r="J25" s="80"/>
    </row>
    <row r="26" spans="2:10" ht="15" x14ac:dyDescent="0.35">
      <c r="B26" s="76"/>
      <c r="C26" s="78">
        <f>+Tabellen!N4</f>
        <v>2022</v>
      </c>
      <c r="D26" s="82">
        <f>+H17*I17+H18*I18+H21*I17+H22*I18</f>
        <v>782.77789999999993</v>
      </c>
      <c r="E26" s="78" t="s">
        <v>12</v>
      </c>
      <c r="F26" s="111">
        <f>+D26*7</f>
        <v>5479.4452999999994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9393.3347999999987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125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113</v>
      </c>
      <c r="D34" s="78">
        <f>1/12</f>
        <v>8.3333333333333329E-2</v>
      </c>
      <c r="E34" s="82">
        <f>+Tabellen!M27</f>
        <v>4894.6000000000004</v>
      </c>
      <c r="F34" s="109">
        <f>(D34*E34)</f>
        <v>407.88333333333333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2021</v>
      </c>
      <c r="G36" s="83"/>
      <c r="H36" s="83">
        <f>+H20</f>
        <v>2022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+E22</f>
        <v>236.34</v>
      </c>
      <c r="F37" s="110">
        <f>(D37*E37)</f>
        <v>19.695</v>
      </c>
      <c r="G37" s="82">
        <f>+G22</f>
        <v>236.34</v>
      </c>
      <c r="H37" s="109">
        <f>(D37*G37)</f>
        <v>19.695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2021-2022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2021</v>
      </c>
      <c r="D40" s="82">
        <f>F34*G34+F37*G34</f>
        <v>427.57833333333332</v>
      </c>
      <c r="E40" s="78" t="s">
        <v>11</v>
      </c>
      <c r="F40" s="109">
        <f>+D40*5</f>
        <v>2137.8916666666664</v>
      </c>
      <c r="G40" s="78"/>
      <c r="H40" s="78"/>
      <c r="I40" s="99"/>
      <c r="J40" s="80"/>
    </row>
    <row r="41" spans="2:10" ht="15" x14ac:dyDescent="0.35">
      <c r="B41" s="76"/>
      <c r="C41" s="97">
        <f>+C26</f>
        <v>2022</v>
      </c>
      <c r="D41" s="82">
        <f>F34*G34+H37*G34</f>
        <v>427.57833333333332</v>
      </c>
      <c r="E41" s="78" t="s">
        <v>12</v>
      </c>
      <c r="F41" s="111">
        <f>+D41*7</f>
        <v>2993.0483333333332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5130.9399999999996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126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4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+Tabellen!M26</f>
        <v>3424.71</v>
      </c>
      <c r="F47" s="109">
        <f>(D47*E47)</f>
        <v>285.39249999999998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4894.6000000000004</v>
      </c>
      <c r="F48" s="109">
        <f>(D48*E48)</f>
        <v>407.88333333333333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2021</v>
      </c>
      <c r="G50" s="83"/>
      <c r="H50" s="83">
        <f>+H20</f>
        <v>2022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831</v>
      </c>
      <c r="F51" s="110">
        <f>(D51*E51)</f>
        <v>69.25</v>
      </c>
      <c r="G51" s="82">
        <f>+G21</f>
        <v>831</v>
      </c>
      <c r="H51" s="109">
        <f>(D51*G51)</f>
        <v>69.25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236.34</v>
      </c>
      <c r="F52" s="110">
        <f>(D52*E52)</f>
        <v>19.695</v>
      </c>
      <c r="G52" s="82">
        <f>+G22</f>
        <v>236.34</v>
      </c>
      <c r="H52" s="109">
        <f>(D52*G52)</f>
        <v>19.695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2021-2022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2021</v>
      </c>
      <c r="D55" s="82">
        <f>+F47*G47+F48*G48+F51*G47+F52*G48</f>
        <v>782.22083333333342</v>
      </c>
      <c r="E55" s="78" t="s">
        <v>11</v>
      </c>
      <c r="F55" s="109">
        <f>+D55*5</f>
        <v>3911.104166666667</v>
      </c>
      <c r="G55" s="78"/>
      <c r="H55" s="78"/>
      <c r="I55" s="99"/>
      <c r="J55" s="80"/>
    </row>
    <row r="56" spans="2:10" ht="15" x14ac:dyDescent="0.35">
      <c r="B56" s="76"/>
      <c r="C56" s="106">
        <f>+C41</f>
        <v>2022</v>
      </c>
      <c r="D56" s="82">
        <f>+F47*G47+F48*G48+H51*G47+H52*G48</f>
        <v>782.22083333333342</v>
      </c>
      <c r="E56" s="78" t="s">
        <v>12</v>
      </c>
      <c r="F56" s="111">
        <f>+D56*7</f>
        <v>5475.5458333333336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9386.6500000000015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2021-2022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+C40</f>
        <v>2021</v>
      </c>
      <c r="D63" s="82">
        <f>+D40+D55</f>
        <v>1209.7991666666667</v>
      </c>
      <c r="E63" s="78" t="s">
        <v>11</v>
      </c>
      <c r="F63" s="109">
        <f>+D63*5</f>
        <v>6048.9958333333334</v>
      </c>
      <c r="G63" s="78"/>
      <c r="H63" s="78"/>
      <c r="I63" s="99"/>
      <c r="J63" s="80"/>
    </row>
    <row r="64" spans="2:10" ht="15" x14ac:dyDescent="0.35">
      <c r="B64" s="76"/>
      <c r="C64" s="97">
        <f>+C41</f>
        <v>2022</v>
      </c>
      <c r="D64" s="82">
        <f>+D41+D56</f>
        <v>1209.7991666666667</v>
      </c>
      <c r="E64" s="78" t="s">
        <v>12</v>
      </c>
      <c r="F64" s="111">
        <f>+D64*7</f>
        <v>8468.5941666666658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14517.59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CO+sI1jvnNj1x3w4Y4lalc1tqi5zo9vwPpEv7y2FtTc0PfNF5+Y8/+K8cGqDq1GG29pDOmJBH5zW1sa9fJ0JNw==" saltValue="KL/WGq/DWWwcqBJNEYMfCA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128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+Tabellen!N20</f>
        <v>1473.83</v>
      </c>
      <c r="F17" s="129">
        <f>+Tabellen!L17</f>
        <v>40.94</v>
      </c>
      <c r="G17" s="82">
        <f>+Tabellen!N21</f>
        <v>47.72</v>
      </c>
      <c r="H17" s="109">
        <f>D17*(E17+(F17*G17))</f>
        <v>285.62389999999994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+Tabellen!N22</f>
        <v>2106.4</v>
      </c>
      <c r="F18" s="129">
        <f>+Tabellen!L17</f>
        <v>40.94</v>
      </c>
      <c r="G18" s="82">
        <f>+Tabellen!N23</f>
        <v>68.2</v>
      </c>
      <c r="H18" s="109">
        <f>D18*(E18+(F18*G18))</f>
        <v>408.20899999999995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+Tabellen!N4</f>
        <v>2022</v>
      </c>
      <c r="G20" s="83"/>
      <c r="H20" s="83">
        <f>+Tabellen!O4</f>
        <v>2023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+Tabellen!M31</f>
        <v>831</v>
      </c>
      <c r="F21" s="110">
        <f>(D21*E21)</f>
        <v>69.25</v>
      </c>
      <c r="G21" s="82">
        <f>+Tabellen!N31</f>
        <v>831</v>
      </c>
      <c r="H21" s="109">
        <f>(D21*G21)</f>
        <v>69.25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+Tabellen!M32</f>
        <v>236.34</v>
      </c>
      <c r="F22" s="110">
        <f>(D22*E22)</f>
        <v>19.695</v>
      </c>
      <c r="G22" s="82">
        <f>+Tabellen!N32</f>
        <v>236.34</v>
      </c>
      <c r="H22" s="109">
        <f>(D22*G22)</f>
        <v>19.695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129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+Tabellen!N4</f>
        <v>2022</v>
      </c>
      <c r="D25" s="82">
        <f>+H17*I17+H18*I18+F21*I17+F22*I18</f>
        <v>782.77789999999993</v>
      </c>
      <c r="E25" s="78" t="s">
        <v>11</v>
      </c>
      <c r="F25" s="109">
        <f>+D25*5</f>
        <v>3913.8894999999998</v>
      </c>
      <c r="G25" s="78"/>
      <c r="H25" s="78"/>
      <c r="I25" s="78"/>
      <c r="J25" s="80"/>
    </row>
    <row r="26" spans="2:10" ht="15" x14ac:dyDescent="0.35">
      <c r="B26" s="76"/>
      <c r="C26" s="78">
        <f>+Tabellen!O4</f>
        <v>2023</v>
      </c>
      <c r="D26" s="82">
        <f>+H17*I17+H18*I18+H21*I17+H22*I18</f>
        <v>782.77789999999993</v>
      </c>
      <c r="E26" s="78" t="s">
        <v>12</v>
      </c>
      <c r="F26" s="111">
        <f>+D26*7</f>
        <v>5479.4452999999994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9393.3347999999987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130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113</v>
      </c>
      <c r="D34" s="78">
        <f>1/12</f>
        <v>8.3333333333333329E-2</v>
      </c>
      <c r="E34" s="82">
        <f>+Tabellen!M27</f>
        <v>4894.6000000000004</v>
      </c>
      <c r="F34" s="109">
        <f>(D34*E34)</f>
        <v>407.88333333333333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2022</v>
      </c>
      <c r="G36" s="83"/>
      <c r="H36" s="83">
        <f>+H20</f>
        <v>2023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+E22</f>
        <v>236.34</v>
      </c>
      <c r="F37" s="110">
        <f>(D37*E37)</f>
        <v>19.695</v>
      </c>
      <c r="G37" s="82">
        <f>+G22</f>
        <v>236.34</v>
      </c>
      <c r="H37" s="109">
        <f>(D37*G37)</f>
        <v>19.695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2022-2023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2022</v>
      </c>
      <c r="D40" s="82">
        <f>F34*G34+F37*G34</f>
        <v>427.57833333333332</v>
      </c>
      <c r="E40" s="78" t="s">
        <v>11</v>
      </c>
      <c r="F40" s="109">
        <f>+D40*5</f>
        <v>2137.8916666666664</v>
      </c>
      <c r="G40" s="78"/>
      <c r="H40" s="78"/>
      <c r="I40" s="99"/>
      <c r="J40" s="80"/>
    </row>
    <row r="41" spans="2:10" ht="15" x14ac:dyDescent="0.35">
      <c r="B41" s="76"/>
      <c r="C41" s="97">
        <f>+C26</f>
        <v>2023</v>
      </c>
      <c r="D41" s="82">
        <f>F34*G34+H37*G34</f>
        <v>427.57833333333332</v>
      </c>
      <c r="E41" s="78" t="s">
        <v>12</v>
      </c>
      <c r="F41" s="111">
        <f>+D41*7</f>
        <v>2993.0483333333332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5130.9399999999996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131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4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+Tabellen!M26</f>
        <v>3424.71</v>
      </c>
      <c r="F47" s="109">
        <f>(D47*E47)</f>
        <v>285.39249999999998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4894.6000000000004</v>
      </c>
      <c r="F48" s="109">
        <f>(D48*E48)</f>
        <v>407.88333333333333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2022</v>
      </c>
      <c r="G50" s="83"/>
      <c r="H50" s="83">
        <f>+H20</f>
        <v>2023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831</v>
      </c>
      <c r="F51" s="110">
        <f>(D51*E51)</f>
        <v>69.25</v>
      </c>
      <c r="G51" s="82">
        <f>+G21</f>
        <v>831</v>
      </c>
      <c r="H51" s="109">
        <f>(D51*G51)</f>
        <v>69.25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236.34</v>
      </c>
      <c r="F52" s="110">
        <f>(D52*E52)</f>
        <v>19.695</v>
      </c>
      <c r="G52" s="82">
        <f>+G22</f>
        <v>236.34</v>
      </c>
      <c r="H52" s="109">
        <f>(D52*G52)</f>
        <v>19.695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2022-2023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2022</v>
      </c>
      <c r="D55" s="82">
        <f>+F47*G47+F48*G48+F51*G47+F52*G48</f>
        <v>782.22083333333342</v>
      </c>
      <c r="E55" s="78" t="s">
        <v>11</v>
      </c>
      <c r="F55" s="109">
        <f>+D55*5</f>
        <v>3911.104166666667</v>
      </c>
      <c r="G55" s="78"/>
      <c r="H55" s="78"/>
      <c r="I55" s="99"/>
      <c r="J55" s="80"/>
    </row>
    <row r="56" spans="2:10" ht="15" x14ac:dyDescent="0.35">
      <c r="B56" s="76"/>
      <c r="C56" s="106">
        <f>+C41</f>
        <v>2023</v>
      </c>
      <c r="D56" s="82">
        <f>+F47*G47+F48*G48+H51*G47+H52*G48</f>
        <v>782.22083333333342</v>
      </c>
      <c r="E56" s="78" t="s">
        <v>12</v>
      </c>
      <c r="F56" s="111">
        <f>+D56*7</f>
        <v>5475.5458333333336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9386.6500000000015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2022-2023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+C40</f>
        <v>2022</v>
      </c>
      <c r="D63" s="82">
        <f>+D40+D55</f>
        <v>1209.7991666666667</v>
      </c>
      <c r="E63" s="78" t="s">
        <v>11</v>
      </c>
      <c r="F63" s="109">
        <f>+D63*5</f>
        <v>6048.9958333333334</v>
      </c>
      <c r="G63" s="78"/>
      <c r="H63" s="78"/>
      <c r="I63" s="99"/>
      <c r="J63" s="80"/>
    </row>
    <row r="64" spans="2:10" ht="15" x14ac:dyDescent="0.35">
      <c r="B64" s="76"/>
      <c r="C64" s="97">
        <f>+C41</f>
        <v>2023</v>
      </c>
      <c r="D64" s="82">
        <f>+D41+D56</f>
        <v>1209.7991666666667</v>
      </c>
      <c r="E64" s="78" t="s">
        <v>12</v>
      </c>
      <c r="F64" s="111">
        <f>+D64*7</f>
        <v>8468.5941666666658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14517.59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BCYIHlh8mt7NJSx0OS7wWoRUf8Z8zynkvAEzddt/VxsFbYHHGPiSd82Zwn+NK4/KflGvSbDjWnI/Lp0WjRKr8w==" saltValue="bvYup/kUrtJJ2tmdSSgRcA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139"/>
  <sheetViews>
    <sheetView zoomScale="95" zoomScaleNormal="95" workbookViewId="0"/>
  </sheetViews>
  <sheetFormatPr defaultRowHeight="12.75" x14ac:dyDescent="0.2"/>
  <cols>
    <col min="1" max="1" width="45.85546875" style="31" customWidth="1"/>
    <col min="2" max="2" width="2.5703125" style="31" customWidth="1"/>
    <col min="3" max="11" width="14.85546875" style="31" hidden="1" customWidth="1"/>
    <col min="12" max="31" width="14.85546875" style="31" customWidth="1"/>
    <col min="32" max="16384" width="9.140625" style="31"/>
  </cols>
  <sheetData>
    <row r="2" spans="1:15" x14ac:dyDescent="0.2">
      <c r="A2" s="29" t="s">
        <v>18</v>
      </c>
      <c r="B2" s="30"/>
      <c r="C2" s="71" t="s">
        <v>19</v>
      </c>
      <c r="D2" s="71" t="s">
        <v>20</v>
      </c>
      <c r="E2" s="71" t="s">
        <v>21</v>
      </c>
      <c r="F2" s="29" t="s">
        <v>22</v>
      </c>
      <c r="G2" s="29" t="s">
        <v>48</v>
      </c>
      <c r="H2" s="29" t="s">
        <v>57</v>
      </c>
      <c r="I2" s="146" t="s">
        <v>58</v>
      </c>
      <c r="J2" s="146" t="s">
        <v>59</v>
      </c>
      <c r="K2" s="146" t="s">
        <v>66</v>
      </c>
      <c r="L2" s="146" t="s">
        <v>101</v>
      </c>
      <c r="M2" s="146" t="s">
        <v>102</v>
      </c>
      <c r="N2" s="146" t="s">
        <v>122</v>
      </c>
      <c r="O2" s="146" t="s">
        <v>127</v>
      </c>
    </row>
    <row r="3" spans="1:15" x14ac:dyDescent="0.2">
      <c r="A3" s="29" t="s">
        <v>23</v>
      </c>
      <c r="B3" s="30"/>
      <c r="C3" s="61">
        <v>40087</v>
      </c>
      <c r="D3" s="61">
        <v>40452</v>
      </c>
      <c r="E3" s="61">
        <v>40817</v>
      </c>
      <c r="F3" s="61">
        <v>41183</v>
      </c>
      <c r="G3" s="61">
        <v>41548</v>
      </c>
      <c r="H3" s="61">
        <v>41913</v>
      </c>
      <c r="I3" s="147">
        <v>42278</v>
      </c>
      <c r="J3" s="147">
        <v>42644</v>
      </c>
      <c r="K3" s="147">
        <v>43009</v>
      </c>
      <c r="L3" s="147">
        <v>43374</v>
      </c>
      <c r="M3" s="147">
        <v>43739</v>
      </c>
      <c r="N3" s="147">
        <v>44105</v>
      </c>
      <c r="O3" s="147">
        <v>44470</v>
      </c>
    </row>
    <row r="4" spans="1:15" x14ac:dyDescent="0.2">
      <c r="A4" s="29" t="s">
        <v>24</v>
      </c>
      <c r="B4" s="30"/>
      <c r="C4" s="29">
        <v>2010</v>
      </c>
      <c r="D4" s="29">
        <f>C4+1</f>
        <v>2011</v>
      </c>
      <c r="E4" s="29">
        <v>2013</v>
      </c>
      <c r="F4" s="29">
        <f>E4+1</f>
        <v>2014</v>
      </c>
      <c r="G4" s="29">
        <f t="shared" ref="G4:I4" si="0">F4+1</f>
        <v>2015</v>
      </c>
      <c r="H4" s="29">
        <f t="shared" si="0"/>
        <v>2016</v>
      </c>
      <c r="I4" s="146">
        <f t="shared" si="0"/>
        <v>2017</v>
      </c>
      <c r="J4" s="146">
        <f t="shared" ref="J4:O4" si="1">I4+1</f>
        <v>2018</v>
      </c>
      <c r="K4" s="146">
        <f t="shared" si="1"/>
        <v>2019</v>
      </c>
      <c r="L4" s="146">
        <f t="shared" si="1"/>
        <v>2020</v>
      </c>
      <c r="M4" s="146">
        <f t="shared" si="1"/>
        <v>2021</v>
      </c>
      <c r="N4" s="146">
        <f t="shared" si="1"/>
        <v>2022</v>
      </c>
      <c r="O4" s="146">
        <f t="shared" si="1"/>
        <v>2023</v>
      </c>
    </row>
    <row r="6" spans="1:15" x14ac:dyDescent="0.2">
      <c r="A6" s="33"/>
      <c r="B6" s="29"/>
      <c r="C6" s="29"/>
      <c r="D6" s="29"/>
      <c r="E6" s="29"/>
      <c r="F6" s="29"/>
    </row>
    <row r="7" spans="1:15" x14ac:dyDescent="0.2">
      <c r="A7" s="29" t="s">
        <v>25</v>
      </c>
      <c r="B7" s="29"/>
      <c r="C7" s="34">
        <v>4.5199999999999997E-2</v>
      </c>
      <c r="D7" s="34">
        <v>4.5199999999999997E-2</v>
      </c>
      <c r="E7" s="34">
        <v>4.5199999999999997E-2</v>
      </c>
      <c r="F7" s="34">
        <v>4.5199999999999997E-2</v>
      </c>
      <c r="G7" s="34">
        <v>4.5199999999999997E-2</v>
      </c>
      <c r="H7" s="34">
        <v>4.5199999999999997E-2</v>
      </c>
      <c r="I7" s="145">
        <v>4.5199999999999997E-2</v>
      </c>
      <c r="J7" s="145">
        <v>4.5199999999999997E-2</v>
      </c>
      <c r="K7" s="145">
        <v>4.5199999999999997E-2</v>
      </c>
      <c r="L7" s="145">
        <v>4.5199999999999997E-2</v>
      </c>
      <c r="M7" s="145">
        <v>4.5199999999999997E-2</v>
      </c>
      <c r="N7" s="145">
        <v>4.5199999999999997E-2</v>
      </c>
      <c r="O7" s="145">
        <v>4.5199999999999997E-2</v>
      </c>
    </row>
    <row r="8" spans="1:15" x14ac:dyDescent="0.2">
      <c r="A8" s="29" t="s">
        <v>107</v>
      </c>
      <c r="B8" s="29"/>
      <c r="C8" s="34">
        <v>6.4600000000000005E-2</v>
      </c>
      <c r="D8" s="34">
        <v>6.4600000000000005E-2</v>
      </c>
      <c r="E8" s="34">
        <v>6.4600000000000005E-2</v>
      </c>
      <c r="F8" s="34">
        <v>6.4600000000000005E-2</v>
      </c>
      <c r="G8" s="34">
        <v>6.4600000000000005E-2</v>
      </c>
      <c r="H8" s="34">
        <v>6.4600000000000005E-2</v>
      </c>
      <c r="I8" s="145">
        <v>6.4600000000000005E-2</v>
      </c>
      <c r="J8" s="145">
        <v>6.4600000000000005E-2</v>
      </c>
      <c r="K8" s="145">
        <v>6.4600000000000005E-2</v>
      </c>
      <c r="L8" s="145">
        <v>6.4600000000000005E-2</v>
      </c>
      <c r="M8" s="145">
        <v>6.4600000000000005E-2</v>
      </c>
      <c r="N8" s="145">
        <v>6.4600000000000005E-2</v>
      </c>
      <c r="O8" s="145">
        <v>6.4600000000000005E-2</v>
      </c>
    </row>
    <row r="9" spans="1:15" x14ac:dyDescent="0.2">
      <c r="A9" s="29" t="s">
        <v>26</v>
      </c>
      <c r="B9" s="29"/>
      <c r="C9" s="34">
        <v>4.0099999999999997E-2</v>
      </c>
      <c r="D9" s="34">
        <v>4.0099999999999997E-2</v>
      </c>
      <c r="E9" s="34">
        <v>4.0099999999999997E-2</v>
      </c>
      <c r="F9" s="34">
        <v>4.0099999999999997E-2</v>
      </c>
      <c r="G9" s="34">
        <v>4.0099999999999997E-2</v>
      </c>
      <c r="H9" s="34">
        <v>4.0099999999999997E-2</v>
      </c>
      <c r="I9" s="145">
        <v>4.0099999999999997E-2</v>
      </c>
      <c r="J9" s="145">
        <v>4.0099999999999997E-2</v>
      </c>
      <c r="K9" s="145">
        <v>4.0099999999999997E-2</v>
      </c>
      <c r="L9" s="145">
        <v>4.0099999999999997E-2</v>
      </c>
      <c r="M9" s="145">
        <v>4.0099999999999997E-2</v>
      </c>
      <c r="N9" s="145">
        <v>4.0099999999999997E-2</v>
      </c>
      <c r="O9" s="145">
        <v>4.0099999999999997E-2</v>
      </c>
    </row>
    <row r="10" spans="1:15" x14ac:dyDescent="0.2">
      <c r="A10" s="29" t="s">
        <v>27</v>
      </c>
      <c r="B10" s="29"/>
      <c r="C10" s="34">
        <f>+C7+C8</f>
        <v>0.10980000000000001</v>
      </c>
      <c r="D10" s="34">
        <f>+D7+D8</f>
        <v>0.10980000000000001</v>
      </c>
      <c r="E10" s="34">
        <f>+E7+E8</f>
        <v>0.10980000000000001</v>
      </c>
      <c r="F10" s="34">
        <f>+F7+F8</f>
        <v>0.10980000000000001</v>
      </c>
      <c r="G10" s="34">
        <f>+G7+G8</f>
        <v>0.10980000000000001</v>
      </c>
      <c r="H10" s="34">
        <f t="shared" ref="H10:J10" si="2">+H7+H8</f>
        <v>0.10980000000000001</v>
      </c>
      <c r="I10" s="145">
        <f t="shared" si="2"/>
        <v>0.10980000000000001</v>
      </c>
      <c r="J10" s="145">
        <f t="shared" si="2"/>
        <v>0.10980000000000001</v>
      </c>
      <c r="K10" s="145">
        <f t="shared" ref="K10:L10" si="3">+K7+K8</f>
        <v>0.10980000000000001</v>
      </c>
      <c r="L10" s="145">
        <f t="shared" si="3"/>
        <v>0.10980000000000001</v>
      </c>
      <c r="M10" s="145">
        <f t="shared" ref="M10:N10" si="4">+M7+M8</f>
        <v>0.10980000000000001</v>
      </c>
      <c r="N10" s="145">
        <f t="shared" si="4"/>
        <v>0.10980000000000001</v>
      </c>
      <c r="O10" s="145">
        <f t="shared" ref="O10" si="5">+O7+O8</f>
        <v>0.10980000000000001</v>
      </c>
    </row>
    <row r="11" spans="1:15" x14ac:dyDescent="0.2">
      <c r="A11" s="33"/>
      <c r="B11" s="29"/>
      <c r="C11" s="29"/>
      <c r="D11" s="29"/>
      <c r="E11" s="29"/>
      <c r="F11" s="29"/>
    </row>
    <row r="12" spans="1:15" x14ac:dyDescent="0.2">
      <c r="A12" s="35" t="s">
        <v>28</v>
      </c>
      <c r="B12" s="29"/>
      <c r="C12" s="38"/>
      <c r="D12" s="38"/>
      <c r="E12" s="38"/>
      <c r="F12" s="29"/>
    </row>
    <row r="13" spans="1:15" x14ac:dyDescent="0.2">
      <c r="A13" s="37" t="s">
        <v>29</v>
      </c>
      <c r="B13" s="29"/>
      <c r="C13" s="38">
        <v>77414.710000000006</v>
      </c>
      <c r="D13" s="38">
        <v>77869.13</v>
      </c>
      <c r="E13" s="38">
        <v>78473.34</v>
      </c>
      <c r="F13" s="38">
        <v>80861.36</v>
      </c>
      <c r="G13" s="38">
        <v>81153.27</v>
      </c>
      <c r="H13" s="38">
        <v>83845.119999999995</v>
      </c>
      <c r="I13" s="38">
        <v>85924.479999999996</v>
      </c>
      <c r="J13" s="38">
        <v>87984.95</v>
      </c>
      <c r="K13" s="38">
        <v>90733.6</v>
      </c>
      <c r="L13" s="39">
        <v>91560.18</v>
      </c>
      <c r="M13" s="39">
        <v>91665.47</v>
      </c>
      <c r="N13" s="39">
        <f t="shared" ref="N13:O17" si="6">+M13</f>
        <v>91665.47</v>
      </c>
      <c r="O13" s="39">
        <f t="shared" si="6"/>
        <v>91665.47</v>
      </c>
    </row>
    <row r="14" spans="1:15" x14ac:dyDescent="0.2">
      <c r="A14" s="36" t="s">
        <v>30</v>
      </c>
      <c r="B14" s="29"/>
      <c r="C14" s="38">
        <v>62165.279999999999</v>
      </c>
      <c r="D14" s="38">
        <v>62896.97</v>
      </c>
      <c r="E14" s="38">
        <v>62720.86</v>
      </c>
      <c r="F14" s="38">
        <v>62905.89</v>
      </c>
      <c r="G14" s="38">
        <v>63737.51</v>
      </c>
      <c r="H14" s="38">
        <v>66253.87</v>
      </c>
      <c r="I14" s="38">
        <v>68055.98</v>
      </c>
      <c r="J14" s="38">
        <v>71620.75</v>
      </c>
      <c r="K14" s="38">
        <v>74959.710000000006</v>
      </c>
      <c r="L14" s="39">
        <v>75680.820000000007</v>
      </c>
      <c r="M14" s="39">
        <v>75767.850000000006</v>
      </c>
      <c r="N14" s="39">
        <f t="shared" si="6"/>
        <v>75767.850000000006</v>
      </c>
      <c r="O14" s="39">
        <f t="shared" si="6"/>
        <v>75767.850000000006</v>
      </c>
    </row>
    <row r="15" spans="1:15" x14ac:dyDescent="0.2">
      <c r="A15" s="36" t="s">
        <v>31</v>
      </c>
      <c r="B15" s="29"/>
      <c r="C15" s="38">
        <v>26634.22</v>
      </c>
      <c r="D15" s="38">
        <v>26940.23</v>
      </c>
      <c r="E15" s="38">
        <v>26760.880000000001</v>
      </c>
      <c r="F15" s="38">
        <v>26858.38</v>
      </c>
      <c r="G15" s="38">
        <v>27123.45</v>
      </c>
      <c r="H15" s="38">
        <v>28194.28</v>
      </c>
      <c r="I15" s="38">
        <v>28969.15</v>
      </c>
      <c r="J15" s="38">
        <v>30604.66</v>
      </c>
      <c r="K15" s="38">
        <v>32124.79</v>
      </c>
      <c r="L15" s="39">
        <v>32542.21</v>
      </c>
      <c r="M15" s="39">
        <v>32606.87</v>
      </c>
      <c r="N15" s="39">
        <f t="shared" si="6"/>
        <v>32606.87</v>
      </c>
      <c r="O15" s="39">
        <f t="shared" si="6"/>
        <v>32606.87</v>
      </c>
    </row>
    <row r="16" spans="1:15" x14ac:dyDescent="0.2">
      <c r="A16" s="36" t="s">
        <v>32</v>
      </c>
      <c r="B16" s="29"/>
      <c r="C16" s="38">
        <v>862.4</v>
      </c>
      <c r="D16" s="38">
        <v>872.31</v>
      </c>
      <c r="E16" s="38">
        <v>866.51</v>
      </c>
      <c r="F16" s="38">
        <v>869.66</v>
      </c>
      <c r="G16" s="38">
        <v>878.25</v>
      </c>
      <c r="H16" s="38">
        <v>912.92</v>
      </c>
      <c r="I16" s="38">
        <v>938.01</v>
      </c>
      <c r="J16" s="38">
        <v>990.97</v>
      </c>
      <c r="K16" s="38">
        <v>1040.19</v>
      </c>
      <c r="L16" s="39">
        <v>1053.7</v>
      </c>
      <c r="M16" s="39">
        <v>1055.8</v>
      </c>
      <c r="N16" s="39">
        <f t="shared" si="6"/>
        <v>1055.8</v>
      </c>
      <c r="O16" s="39">
        <f t="shared" si="6"/>
        <v>1055.8</v>
      </c>
    </row>
    <row r="17" spans="1:15" x14ac:dyDescent="0.2">
      <c r="A17" s="36" t="s">
        <v>33</v>
      </c>
      <c r="B17" s="29"/>
      <c r="C17" s="38">
        <v>41.2</v>
      </c>
      <c r="D17" s="38">
        <v>41.22</v>
      </c>
      <c r="E17" s="38">
        <v>41.5</v>
      </c>
      <c r="F17" s="38">
        <v>41.45</v>
      </c>
      <c r="G17" s="38">
        <v>41.69</v>
      </c>
      <c r="H17" s="38">
        <f t="shared" ref="H17" si="7">+G17</f>
        <v>41.69</v>
      </c>
      <c r="I17" s="38">
        <v>41.67</v>
      </c>
      <c r="J17" s="38">
        <v>41.39</v>
      </c>
      <c r="K17" s="38">
        <v>41.18</v>
      </c>
      <c r="L17" s="39">
        <v>40.94</v>
      </c>
      <c r="M17" s="39">
        <v>40.880000000000003</v>
      </c>
      <c r="N17" s="39">
        <f t="shared" si="6"/>
        <v>40.880000000000003</v>
      </c>
      <c r="O17" s="39">
        <f t="shared" si="6"/>
        <v>40.880000000000003</v>
      </c>
    </row>
    <row r="18" spans="1:15" x14ac:dyDescent="0.2">
      <c r="A18" s="37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">
      <c r="A19" s="30" t="s">
        <v>15</v>
      </c>
      <c r="B19" s="29"/>
      <c r="C19" s="30"/>
      <c r="D19" s="30"/>
      <c r="E19" s="30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x14ac:dyDescent="0.2">
      <c r="A20" s="29" t="s">
        <v>108</v>
      </c>
      <c r="B20" s="29"/>
      <c r="C20" s="40">
        <f>ROUND(C7*C15,2)</f>
        <v>1203.8699999999999</v>
      </c>
      <c r="D20" s="40">
        <f>ROUND(D7*D15,2)</f>
        <v>1217.7</v>
      </c>
      <c r="E20" s="40">
        <f>ROUND(E7*E15,2)</f>
        <v>1209.5899999999999</v>
      </c>
      <c r="F20" s="40">
        <f>ROUND(F7*F15,2)</f>
        <v>1214</v>
      </c>
      <c r="G20" s="40">
        <f>ROUND(G7*G15,2)</f>
        <v>1225.98</v>
      </c>
      <c r="H20" s="40">
        <f t="shared" ref="H20:J20" si="8">ROUND(H7*H15,2)</f>
        <v>1274.3800000000001</v>
      </c>
      <c r="I20" s="40">
        <f t="shared" si="8"/>
        <v>1309.4100000000001</v>
      </c>
      <c r="J20" s="40">
        <f t="shared" si="8"/>
        <v>1383.33</v>
      </c>
      <c r="K20" s="40">
        <f t="shared" ref="K20:L20" si="9">ROUND(K7*K15,2)</f>
        <v>1452.04</v>
      </c>
      <c r="L20" s="40">
        <f t="shared" si="9"/>
        <v>1470.91</v>
      </c>
      <c r="M20" s="40">
        <f t="shared" ref="M20:N20" si="10">ROUND(M7*M15,2)</f>
        <v>1473.83</v>
      </c>
      <c r="N20" s="40">
        <f t="shared" si="10"/>
        <v>1473.83</v>
      </c>
      <c r="O20" s="40">
        <f t="shared" ref="O20" si="11">ROUND(O7*O15,2)</f>
        <v>1473.83</v>
      </c>
    </row>
    <row r="21" spans="1:15" x14ac:dyDescent="0.2">
      <c r="A21" s="29" t="s">
        <v>109</v>
      </c>
      <c r="B21" s="29"/>
      <c r="C21" s="40">
        <f>ROUND(C7*C16,2)</f>
        <v>38.979999999999997</v>
      </c>
      <c r="D21" s="40">
        <f>ROUND(D7*D16,2)</f>
        <v>39.43</v>
      </c>
      <c r="E21" s="40">
        <f>ROUND(E7*E16,2)</f>
        <v>39.17</v>
      </c>
      <c r="F21" s="40">
        <f>ROUND(F7*F16,2)</f>
        <v>39.31</v>
      </c>
      <c r="G21" s="40">
        <f>ROUND(G7*G16,2)</f>
        <v>39.700000000000003</v>
      </c>
      <c r="H21" s="40">
        <f t="shared" ref="H21:J21" si="12">ROUND(H7*H16,2)</f>
        <v>41.26</v>
      </c>
      <c r="I21" s="40">
        <f t="shared" si="12"/>
        <v>42.4</v>
      </c>
      <c r="J21" s="40">
        <f t="shared" si="12"/>
        <v>44.79</v>
      </c>
      <c r="K21" s="40">
        <f t="shared" ref="K21:L21" si="13">ROUND(K7*K16,2)</f>
        <v>47.02</v>
      </c>
      <c r="L21" s="40">
        <f t="shared" si="13"/>
        <v>47.63</v>
      </c>
      <c r="M21" s="40">
        <f t="shared" ref="M21:N21" si="14">ROUND(M7*M16,2)</f>
        <v>47.72</v>
      </c>
      <c r="N21" s="40">
        <f t="shared" si="14"/>
        <v>47.72</v>
      </c>
      <c r="O21" s="40">
        <f t="shared" ref="O21" si="15">ROUND(O7*O16,2)</f>
        <v>47.72</v>
      </c>
    </row>
    <row r="22" spans="1:15" x14ac:dyDescent="0.2">
      <c r="A22" s="29" t="s">
        <v>110</v>
      </c>
      <c r="B22" s="29"/>
      <c r="C22" s="40">
        <f>ROUND(C8*C15,2)</f>
        <v>1720.57</v>
      </c>
      <c r="D22" s="40">
        <f>ROUND(D8*D15,2)</f>
        <v>1740.34</v>
      </c>
      <c r="E22" s="40">
        <f>ROUND(E8*E15,2)</f>
        <v>1728.75</v>
      </c>
      <c r="F22" s="40">
        <f>ROUND(F8*F15,2)</f>
        <v>1735.05</v>
      </c>
      <c r="G22" s="40">
        <f>ROUND(G8*G15,2)</f>
        <v>1752.17</v>
      </c>
      <c r="H22" s="40">
        <f t="shared" ref="H22:J22" si="16">ROUND(H8*H15,2)</f>
        <v>1821.35</v>
      </c>
      <c r="I22" s="40">
        <f t="shared" si="16"/>
        <v>1871.41</v>
      </c>
      <c r="J22" s="40">
        <f t="shared" si="16"/>
        <v>1977.06</v>
      </c>
      <c r="K22" s="40">
        <f t="shared" ref="K22:L22" si="17">ROUND(K8*K15,2)</f>
        <v>2075.2600000000002</v>
      </c>
      <c r="L22" s="40">
        <f t="shared" si="17"/>
        <v>2102.23</v>
      </c>
      <c r="M22" s="40">
        <f t="shared" ref="M22:N22" si="18">ROUND(M8*M15,2)</f>
        <v>2106.4</v>
      </c>
      <c r="N22" s="40">
        <f t="shared" si="18"/>
        <v>2106.4</v>
      </c>
      <c r="O22" s="40">
        <f t="shared" ref="O22" si="19">ROUND(O8*O15,2)</f>
        <v>2106.4</v>
      </c>
    </row>
    <row r="23" spans="1:15" x14ac:dyDescent="0.2">
      <c r="A23" s="29" t="s">
        <v>111</v>
      </c>
      <c r="B23" s="29"/>
      <c r="C23" s="40">
        <f>ROUND(C8*C16,2)</f>
        <v>55.71</v>
      </c>
      <c r="D23" s="40">
        <f>ROUND(D8*D16,2)</f>
        <v>56.35</v>
      </c>
      <c r="E23" s="40">
        <f>ROUND(E8*E16,2)</f>
        <v>55.98</v>
      </c>
      <c r="F23" s="40">
        <f>ROUND(F8*F16,2)</f>
        <v>56.18</v>
      </c>
      <c r="G23" s="40">
        <f>ROUND(G8*G16,2)</f>
        <v>56.73</v>
      </c>
      <c r="H23" s="40">
        <f t="shared" ref="H23:J23" si="20">ROUND(H8*H16,2)</f>
        <v>58.97</v>
      </c>
      <c r="I23" s="40">
        <f t="shared" si="20"/>
        <v>60.6</v>
      </c>
      <c r="J23" s="40">
        <f t="shared" si="20"/>
        <v>64.02</v>
      </c>
      <c r="K23" s="40">
        <f t="shared" ref="K23:L23" si="21">ROUND(K8*K16,2)</f>
        <v>67.2</v>
      </c>
      <c r="L23" s="40">
        <f t="shared" si="21"/>
        <v>68.069999999999993</v>
      </c>
      <c r="M23" s="40">
        <f t="shared" ref="M23:N23" si="22">ROUND(M8*M16,2)</f>
        <v>68.2</v>
      </c>
      <c r="N23" s="40">
        <f t="shared" si="22"/>
        <v>68.2</v>
      </c>
      <c r="O23" s="40">
        <f t="shared" ref="O23" si="23">ROUND(O8*O16,2)</f>
        <v>68.2</v>
      </c>
    </row>
    <row r="24" spans="1:15" x14ac:dyDescent="0.2">
      <c r="A24" s="29"/>
      <c r="B24" s="29"/>
      <c r="C24" s="40"/>
      <c r="D24" s="40"/>
      <c r="E24" s="40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x14ac:dyDescent="0.2">
      <c r="A25" s="30" t="s">
        <v>34</v>
      </c>
      <c r="B25" s="29"/>
      <c r="C25" s="30"/>
      <c r="D25" s="30"/>
      <c r="E25" s="30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x14ac:dyDescent="0.2">
      <c r="A26" s="29" t="s">
        <v>112</v>
      </c>
      <c r="B26" s="29"/>
      <c r="C26" s="38">
        <f t="shared" ref="C26:F27" si="24">ROUND(C7*C$14,2)</f>
        <v>2809.87</v>
      </c>
      <c r="D26" s="38">
        <f t="shared" si="24"/>
        <v>2842.94</v>
      </c>
      <c r="E26" s="38">
        <f t="shared" si="24"/>
        <v>2834.98</v>
      </c>
      <c r="F26" s="38">
        <f t="shared" si="24"/>
        <v>2843.35</v>
      </c>
      <c r="G26" s="38">
        <f>ROUND(G7*G$14,2)</f>
        <v>2880.94</v>
      </c>
      <c r="H26" s="38">
        <f t="shared" ref="H26:J26" si="25">ROUND(H7*H$14,2)</f>
        <v>2994.67</v>
      </c>
      <c r="I26" s="38">
        <f t="shared" si="25"/>
        <v>3076.13</v>
      </c>
      <c r="J26" s="38">
        <f t="shared" si="25"/>
        <v>3237.26</v>
      </c>
      <c r="K26" s="38">
        <f t="shared" ref="K26:L26" si="26">ROUND(K7*K$14,2)</f>
        <v>3388.18</v>
      </c>
      <c r="L26" s="38">
        <f t="shared" si="26"/>
        <v>3420.77</v>
      </c>
      <c r="M26" s="38">
        <f t="shared" ref="M26:N26" si="27">ROUND(M7*M$14,2)</f>
        <v>3424.71</v>
      </c>
      <c r="N26" s="38">
        <f t="shared" si="27"/>
        <v>3424.71</v>
      </c>
      <c r="O26" s="38">
        <f t="shared" ref="O26" si="28">ROUND(O7*O$14,2)</f>
        <v>3424.71</v>
      </c>
    </row>
    <row r="27" spans="1:15" x14ac:dyDescent="0.2">
      <c r="A27" s="29" t="s">
        <v>113</v>
      </c>
      <c r="B27" s="29"/>
      <c r="C27" s="38">
        <f t="shared" si="24"/>
        <v>4015.88</v>
      </c>
      <c r="D27" s="38">
        <f t="shared" si="24"/>
        <v>4063.14</v>
      </c>
      <c r="E27" s="38">
        <f t="shared" si="24"/>
        <v>4051.77</v>
      </c>
      <c r="F27" s="38">
        <f t="shared" si="24"/>
        <v>4063.72</v>
      </c>
      <c r="G27" s="38">
        <f>ROUND(G8*G$14,2)</f>
        <v>4117.4399999999996</v>
      </c>
      <c r="H27" s="38">
        <f t="shared" ref="H27:J27" si="29">ROUND(H8*H$14,2)</f>
        <v>4280</v>
      </c>
      <c r="I27" s="38">
        <f t="shared" si="29"/>
        <v>4396.42</v>
      </c>
      <c r="J27" s="38">
        <f t="shared" si="29"/>
        <v>4626.7</v>
      </c>
      <c r="K27" s="38">
        <f t="shared" ref="K27:L27" si="30">ROUND(K8*K$14,2)</f>
        <v>4842.3999999999996</v>
      </c>
      <c r="L27" s="38">
        <f t="shared" si="30"/>
        <v>4888.9799999999996</v>
      </c>
      <c r="M27" s="38">
        <f t="shared" ref="M27:N27" si="31">ROUND(M8*M$14,2)</f>
        <v>4894.6000000000004</v>
      </c>
      <c r="N27" s="38">
        <f t="shared" si="31"/>
        <v>4894.6000000000004</v>
      </c>
      <c r="O27" s="38">
        <f t="shared" ref="O27" si="32">ROUND(O8*O$14,2)</f>
        <v>4894.6000000000004</v>
      </c>
    </row>
    <row r="28" spans="1:15" x14ac:dyDescent="0.2">
      <c r="A28" s="29" t="s">
        <v>114</v>
      </c>
      <c r="B28" s="29"/>
      <c r="C28" s="38">
        <f>SUM(C26:C27)</f>
        <v>6825.75</v>
      </c>
      <c r="D28" s="38">
        <f>SUM(D26:D27)</f>
        <v>6906.08</v>
      </c>
      <c r="E28" s="38">
        <f>SUM(E26:E27)</f>
        <v>6886.75</v>
      </c>
      <c r="F28" s="38">
        <f>SUM(F26:F27)</f>
        <v>6907.07</v>
      </c>
      <c r="G28" s="38">
        <f>SUM(G26:G27)</f>
        <v>6998.3799999999992</v>
      </c>
      <c r="H28" s="38">
        <f t="shared" ref="H28:K28" si="33">SUM(H26:H27)</f>
        <v>7274.67</v>
      </c>
      <c r="I28" s="38">
        <f t="shared" si="33"/>
        <v>7472.55</v>
      </c>
      <c r="J28" s="38">
        <f t="shared" si="33"/>
        <v>7863.96</v>
      </c>
      <c r="K28" s="38">
        <f t="shared" si="33"/>
        <v>8230.58</v>
      </c>
      <c r="L28" s="38">
        <f t="shared" ref="L28:M28" si="34">SUM(L26:L27)</f>
        <v>8309.75</v>
      </c>
      <c r="M28" s="38">
        <f t="shared" si="34"/>
        <v>8319.3100000000013</v>
      </c>
      <c r="N28" s="38">
        <f t="shared" ref="N28:O28" si="35">SUM(N26:N27)</f>
        <v>8319.3100000000013</v>
      </c>
      <c r="O28" s="38">
        <f t="shared" si="35"/>
        <v>8319.3100000000013</v>
      </c>
    </row>
    <row r="29" spans="1:15" x14ac:dyDescent="0.2">
      <c r="A29" s="29"/>
      <c r="B29" s="29"/>
      <c r="C29" s="29"/>
      <c r="D29" s="29"/>
      <c r="E29" s="29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s="41" customFormat="1" x14ac:dyDescent="0.2">
      <c r="A30" s="30" t="s">
        <v>39</v>
      </c>
      <c r="C30" s="41">
        <f t="shared" ref="C30:K30" si="36">+C4</f>
        <v>2010</v>
      </c>
      <c r="D30" s="41">
        <f t="shared" si="36"/>
        <v>2011</v>
      </c>
      <c r="E30" s="41">
        <f t="shared" si="36"/>
        <v>2013</v>
      </c>
      <c r="F30" s="41">
        <f t="shared" si="36"/>
        <v>2014</v>
      </c>
      <c r="G30" s="41">
        <f t="shared" si="36"/>
        <v>2015</v>
      </c>
      <c r="H30" s="41">
        <f t="shared" si="36"/>
        <v>2016</v>
      </c>
      <c r="I30" s="41">
        <f t="shared" si="36"/>
        <v>2017</v>
      </c>
      <c r="J30" s="41">
        <f t="shared" si="36"/>
        <v>2018</v>
      </c>
      <c r="K30" s="41">
        <f t="shared" si="36"/>
        <v>2019</v>
      </c>
      <c r="L30" s="41">
        <f t="shared" ref="L30:M30" si="37">+L4</f>
        <v>2020</v>
      </c>
      <c r="M30" s="41">
        <f t="shared" si="37"/>
        <v>2021</v>
      </c>
      <c r="N30" s="41">
        <f t="shared" ref="N30:O30" si="38">+N4</f>
        <v>2022</v>
      </c>
      <c r="O30" s="41">
        <f t="shared" si="38"/>
        <v>2023</v>
      </c>
    </row>
    <row r="31" spans="1:15" s="41" customFormat="1" x14ac:dyDescent="0.2">
      <c r="A31" s="29" t="s">
        <v>115</v>
      </c>
      <c r="C31" s="70">
        <v>789</v>
      </c>
      <c r="D31" s="70">
        <v>805</v>
      </c>
      <c r="E31" s="70">
        <v>779</v>
      </c>
      <c r="F31" s="70">
        <v>790</v>
      </c>
      <c r="G31" s="70">
        <v>785</v>
      </c>
      <c r="H31" s="70">
        <v>787</v>
      </c>
      <c r="I31" s="70">
        <v>789</v>
      </c>
      <c r="J31" s="70">
        <v>806</v>
      </c>
      <c r="K31" s="70">
        <v>818</v>
      </c>
      <c r="L31" s="149">
        <f>ROUND(K31*(1+1.6%),0)</f>
        <v>831</v>
      </c>
      <c r="M31" s="62">
        <f t="shared" ref="M31:O31" si="39">+L31</f>
        <v>831</v>
      </c>
      <c r="N31" s="62">
        <f t="shared" si="39"/>
        <v>831</v>
      </c>
      <c r="O31" s="62">
        <f t="shared" si="39"/>
        <v>831</v>
      </c>
    </row>
    <row r="32" spans="1:15" s="41" customFormat="1" x14ac:dyDescent="0.2">
      <c r="A32" s="29" t="s">
        <v>113</v>
      </c>
      <c r="C32" s="70">
        <v>209.26</v>
      </c>
      <c r="D32" s="70">
        <v>213.42</v>
      </c>
      <c r="E32" s="40">
        <v>221.59</v>
      </c>
      <c r="F32" s="70">
        <v>224.71</v>
      </c>
      <c r="G32" s="70">
        <v>223.32</v>
      </c>
      <c r="H32" s="70">
        <v>223.77</v>
      </c>
      <c r="I32" s="70">
        <f>ROUND(+H32*1.002,2)</f>
        <v>224.22</v>
      </c>
      <c r="J32" s="70">
        <v>229.18</v>
      </c>
      <c r="K32" s="70">
        <f>ROUND(+J32*1.015,2)</f>
        <v>232.62</v>
      </c>
      <c r="L32" s="62">
        <f>ROUND(K32*(1+1.6%),2)</f>
        <v>236.34</v>
      </c>
      <c r="M32" s="62">
        <f t="shared" ref="M32:O32" si="40">+L32</f>
        <v>236.34</v>
      </c>
      <c r="N32" s="62">
        <f t="shared" si="40"/>
        <v>236.34</v>
      </c>
      <c r="O32" s="62">
        <f t="shared" si="40"/>
        <v>236.34</v>
      </c>
    </row>
    <row r="33" spans="1:8" s="41" customFormat="1" x14ac:dyDescent="0.2"/>
    <row r="34" spans="1:8" s="41" customFormat="1" x14ac:dyDescent="0.2">
      <c r="A34" s="31" t="s">
        <v>74</v>
      </c>
    </row>
    <row r="35" spans="1:8" s="41" customFormat="1" x14ac:dyDescent="0.2"/>
    <row r="36" spans="1:8" s="41" customFormat="1" x14ac:dyDescent="0.2">
      <c r="E36" s="133">
        <v>765</v>
      </c>
      <c r="F36" s="133">
        <f>ROUND(E36*(1+1.8%),0)</f>
        <v>779</v>
      </c>
      <c r="G36" s="133">
        <f>ROUND(F36*(1+1.41%),0)</f>
        <v>790</v>
      </c>
      <c r="H36" s="133">
        <f>ROUND(G36*(1-0.62%),0)</f>
        <v>785</v>
      </c>
    </row>
    <row r="37" spans="1:8" s="41" customFormat="1" x14ac:dyDescent="0.2"/>
    <row r="38" spans="1:8" s="41" customFormat="1" x14ac:dyDescent="0.2"/>
    <row r="39" spans="1:8" s="41" customFormat="1" x14ac:dyDescent="0.2"/>
    <row r="40" spans="1:8" s="41" customFormat="1" x14ac:dyDescent="0.2"/>
    <row r="41" spans="1:8" s="41" customFormat="1" x14ac:dyDescent="0.2"/>
    <row r="42" spans="1:8" s="41" customFormat="1" x14ac:dyDescent="0.2"/>
    <row r="43" spans="1:8" s="41" customFormat="1" x14ac:dyDescent="0.2"/>
    <row r="44" spans="1:8" s="41" customFormat="1" x14ac:dyDescent="0.2"/>
    <row r="45" spans="1:8" s="41" customFormat="1" x14ac:dyDescent="0.2"/>
    <row r="46" spans="1:8" s="41" customFormat="1" x14ac:dyDescent="0.2"/>
    <row r="47" spans="1:8" s="41" customFormat="1" x14ac:dyDescent="0.2"/>
    <row r="48" spans="1:8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</sheetData>
  <sheetProtection algorithmName="SHA-512" hashValue="nuvPZmiI2KQIRZ79l4Woyk+l6F3lIHt6czdDeXtUlvSuZQIfvNCLKptoa3EYvjgnONkYP8OXwboIj4evWCg9Ag==" saltValue="FHSyU+UrZ065g9ioCTvUBQ==" spinCount="100000" sheet="1" objects="1" scenarios="1"/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&amp;L&amp;"Arial,Vet"Overdrachten SBO en grensverkeer 19-20 tm 22-23 vs 28mrt2020&amp;R&amp;"Arial,Vet"Tabellen</oddHeader>
    <oddFooter>&amp;L&amp;"Arial,Vet"
Goedhart en Keizer&amp;R&amp;"Arial,Vet"1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opLeftCell="A19" zoomScaleNormal="10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2"/>
      <c r="C2" s="43"/>
      <c r="D2" s="43"/>
      <c r="E2" s="43"/>
      <c r="F2" s="43"/>
      <c r="G2" s="43"/>
      <c r="H2" s="43"/>
      <c r="I2" s="43"/>
      <c r="J2" s="44"/>
    </row>
    <row r="3" spans="2:10" x14ac:dyDescent="0.2">
      <c r="B3" s="45"/>
      <c r="C3" s="28"/>
      <c r="D3" s="28"/>
      <c r="E3" s="28"/>
      <c r="F3" s="28"/>
      <c r="G3" s="28"/>
      <c r="H3" s="28"/>
      <c r="I3" s="28"/>
      <c r="J3" s="46"/>
    </row>
    <row r="4" spans="2:10" ht="15.75" x14ac:dyDescent="0.25">
      <c r="B4" s="45"/>
      <c r="C4" s="28"/>
      <c r="D4" s="28"/>
      <c r="E4" s="47" t="s">
        <v>17</v>
      </c>
      <c r="F4" s="28"/>
      <c r="G4" s="28"/>
      <c r="H4" s="28"/>
      <c r="I4" s="28"/>
      <c r="J4" s="46"/>
    </row>
    <row r="5" spans="2:10" ht="15.75" x14ac:dyDescent="0.25">
      <c r="B5" s="45"/>
      <c r="C5" s="28"/>
      <c r="D5" s="28"/>
      <c r="E5" s="47" t="s">
        <v>35</v>
      </c>
      <c r="F5" s="28"/>
      <c r="G5" s="28"/>
      <c r="H5" s="28"/>
      <c r="I5" s="28"/>
      <c r="J5" s="46"/>
    </row>
    <row r="6" spans="2:10" ht="15.75" x14ac:dyDescent="0.25">
      <c r="B6" s="45"/>
      <c r="C6" s="28"/>
      <c r="D6" s="28"/>
      <c r="E6" s="47" t="s">
        <v>44</v>
      </c>
      <c r="F6" s="28"/>
      <c r="G6" s="28"/>
      <c r="H6" s="28"/>
      <c r="I6" s="28"/>
      <c r="J6" s="46"/>
    </row>
    <row r="7" spans="2:10" x14ac:dyDescent="0.2">
      <c r="B7" s="48"/>
      <c r="C7" s="28"/>
      <c r="D7" s="28"/>
      <c r="E7" s="28"/>
      <c r="F7" s="28"/>
      <c r="G7" s="28"/>
      <c r="H7" s="28"/>
      <c r="I7" s="28"/>
      <c r="J7" s="46"/>
    </row>
    <row r="8" spans="2:10" x14ac:dyDescent="0.2">
      <c r="B8" s="48"/>
      <c r="C8" s="28"/>
      <c r="D8" s="28"/>
      <c r="E8" s="28"/>
      <c r="F8" s="28"/>
      <c r="G8" s="28"/>
      <c r="H8" s="28"/>
      <c r="I8" s="28"/>
      <c r="J8" s="46"/>
    </row>
    <row r="9" spans="2:10" x14ac:dyDescent="0.2">
      <c r="B9" s="48"/>
      <c r="C9" s="28"/>
      <c r="D9" s="28"/>
      <c r="E9" s="28"/>
      <c r="F9" s="28"/>
      <c r="G9" s="28"/>
      <c r="H9" s="28"/>
      <c r="I9" s="28"/>
      <c r="J9" s="46"/>
    </row>
    <row r="10" spans="2:10" x14ac:dyDescent="0.2">
      <c r="B10" s="48"/>
      <c r="C10" s="28"/>
      <c r="D10" s="28"/>
      <c r="E10" s="28"/>
      <c r="F10" s="28"/>
      <c r="G10" s="28"/>
      <c r="H10" s="28"/>
      <c r="I10" s="28"/>
      <c r="J10" s="46"/>
    </row>
    <row r="11" spans="2:10" x14ac:dyDescent="0.2">
      <c r="B11" s="48"/>
      <c r="C11" s="28"/>
      <c r="D11" s="28"/>
      <c r="E11" s="28"/>
      <c r="F11" s="28"/>
      <c r="G11" s="28"/>
      <c r="H11" s="28"/>
      <c r="I11" s="28"/>
      <c r="J11" s="46"/>
    </row>
    <row r="12" spans="2:10" x14ac:dyDescent="0.2">
      <c r="B12" s="48"/>
      <c r="C12" s="28"/>
      <c r="D12" s="28"/>
      <c r="E12" s="28"/>
      <c r="F12" s="28"/>
      <c r="G12" s="28"/>
      <c r="H12" s="28"/>
      <c r="I12" s="28"/>
      <c r="J12" s="46"/>
    </row>
    <row r="13" spans="2:10" x14ac:dyDescent="0.2">
      <c r="B13" s="48"/>
      <c r="C13" s="28"/>
      <c r="D13" s="28"/>
      <c r="E13" s="28"/>
      <c r="F13" s="28"/>
      <c r="G13" s="28"/>
      <c r="H13" s="28"/>
      <c r="I13" s="28"/>
      <c r="J13" s="46"/>
    </row>
    <row r="14" spans="2:10" ht="16.5" thickBot="1" x14ac:dyDescent="0.3">
      <c r="B14" s="63" t="s">
        <v>37</v>
      </c>
      <c r="C14" s="28"/>
      <c r="D14" s="28"/>
      <c r="E14" s="28"/>
      <c r="F14" s="28"/>
      <c r="G14" s="28"/>
      <c r="H14" s="28"/>
      <c r="I14" s="28"/>
      <c r="J14" s="46"/>
    </row>
    <row r="15" spans="2:10" ht="13.5" thickTop="1" x14ac:dyDescent="0.2">
      <c r="B15" s="49" t="s">
        <v>15</v>
      </c>
      <c r="C15" s="10"/>
      <c r="D15" s="10"/>
      <c r="E15" s="10"/>
      <c r="F15" s="10"/>
      <c r="G15" s="10"/>
      <c r="H15" s="10"/>
      <c r="I15" s="10"/>
      <c r="J15" s="50"/>
    </row>
    <row r="16" spans="2:10" ht="25.5" x14ac:dyDescent="0.2">
      <c r="B16" s="51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2"/>
    </row>
    <row r="17" spans="2:10" x14ac:dyDescent="0.2">
      <c r="B17" s="51"/>
      <c r="C17" s="5" t="s">
        <v>4</v>
      </c>
      <c r="D17" s="21">
        <f>1/12</f>
        <v>8.3333333333333329E-2</v>
      </c>
      <c r="E17" s="22">
        <f>+Tabellen!D20</f>
        <v>1217.7</v>
      </c>
      <c r="F17" s="69">
        <f>+Tabellen!D17</f>
        <v>41.22</v>
      </c>
      <c r="G17" s="22">
        <f>+Tabellen!D21</f>
        <v>39.43</v>
      </c>
      <c r="H17" s="22">
        <f>D17*(E17+(F17*G17))</f>
        <v>236.91705000000002</v>
      </c>
      <c r="I17" s="60">
        <v>1</v>
      </c>
      <c r="J17" s="52"/>
    </row>
    <row r="18" spans="2:10" x14ac:dyDescent="0.2">
      <c r="B18" s="51"/>
      <c r="C18" s="3" t="s">
        <v>5</v>
      </c>
      <c r="D18" s="21">
        <f>1/12</f>
        <v>8.3333333333333329E-2</v>
      </c>
      <c r="E18" s="22">
        <f>+Tabellen!D22</f>
        <v>1740.34</v>
      </c>
      <c r="F18" s="69">
        <f>+Tabellen!D17</f>
        <v>41.22</v>
      </c>
      <c r="G18" s="22">
        <f>+Tabellen!D23</f>
        <v>56.35</v>
      </c>
      <c r="H18" s="22">
        <f>D18*(E18+(F18*G18))</f>
        <v>338.59058333333326</v>
      </c>
      <c r="I18" s="60">
        <v>1</v>
      </c>
      <c r="J18" s="52"/>
    </row>
    <row r="19" spans="2:10" x14ac:dyDescent="0.2">
      <c r="B19" s="51"/>
      <c r="C19" s="3"/>
      <c r="D19" s="3"/>
      <c r="E19" s="3"/>
      <c r="F19" s="3"/>
      <c r="G19" s="3"/>
      <c r="H19" s="3"/>
      <c r="I19" s="3"/>
      <c r="J19" s="52"/>
    </row>
    <row r="20" spans="2:10" x14ac:dyDescent="0.2">
      <c r="B20" s="51"/>
      <c r="C20" s="6" t="s">
        <v>10</v>
      </c>
      <c r="D20" s="3"/>
      <c r="E20" s="3"/>
      <c r="F20" s="6">
        <f>+Tabellen!D4</f>
        <v>2011</v>
      </c>
      <c r="G20" s="6"/>
      <c r="H20" s="6" t="e">
        <f>+Tabellen!#REF!</f>
        <v>#REF!</v>
      </c>
      <c r="I20" s="3"/>
      <c r="J20" s="52"/>
    </row>
    <row r="21" spans="2:10" x14ac:dyDescent="0.2">
      <c r="B21" s="51"/>
      <c r="C21" s="3" t="s">
        <v>6</v>
      </c>
      <c r="D21" s="21">
        <f>1/12</f>
        <v>8.3333333333333329E-2</v>
      </c>
      <c r="E21" s="22">
        <f>+Tabellen!D31</f>
        <v>805</v>
      </c>
      <c r="F21" s="73">
        <f>(D21*E21)</f>
        <v>67.083333333333329</v>
      </c>
      <c r="G21" s="22" t="e">
        <f>+Tabellen!#REF!</f>
        <v>#REF!</v>
      </c>
      <c r="H21" s="22" t="e">
        <f>(D21*G21)</f>
        <v>#REF!</v>
      </c>
      <c r="I21" s="3"/>
      <c r="J21" s="52"/>
    </row>
    <row r="22" spans="2:10" x14ac:dyDescent="0.2">
      <c r="B22" s="51"/>
      <c r="C22" s="3" t="s">
        <v>7</v>
      </c>
      <c r="D22" s="21">
        <f>1/12</f>
        <v>8.3333333333333329E-2</v>
      </c>
      <c r="E22" s="22">
        <f>+Tabellen!D32</f>
        <v>213.42</v>
      </c>
      <c r="F22" s="73">
        <f>(D22*E22)</f>
        <v>17.784999999999997</v>
      </c>
      <c r="G22" s="22" t="e">
        <f>+Tabellen!#REF!</f>
        <v>#REF!</v>
      </c>
      <c r="H22" s="22" t="e">
        <f>(D22*G22)</f>
        <v>#REF!</v>
      </c>
      <c r="I22" s="3"/>
      <c r="J22" s="52"/>
    </row>
    <row r="23" spans="2:10" x14ac:dyDescent="0.2">
      <c r="B23" s="51"/>
      <c r="C23" s="3"/>
      <c r="D23" s="3"/>
      <c r="E23" s="3"/>
      <c r="F23" s="3"/>
      <c r="G23" s="3"/>
      <c r="H23" s="3"/>
      <c r="I23" s="3"/>
      <c r="J23" s="52"/>
    </row>
    <row r="24" spans="2:10" x14ac:dyDescent="0.2">
      <c r="B24" s="51"/>
      <c r="C24" s="6" t="s">
        <v>45</v>
      </c>
      <c r="D24" s="3"/>
      <c r="E24" s="3"/>
      <c r="F24" s="3"/>
      <c r="G24" s="3"/>
      <c r="H24" s="3"/>
      <c r="I24" s="3"/>
      <c r="J24" s="52"/>
    </row>
    <row r="25" spans="2:10" x14ac:dyDescent="0.2">
      <c r="B25" s="51"/>
      <c r="C25" s="3">
        <f>+Tabellen!D4</f>
        <v>2011</v>
      </c>
      <c r="D25" s="22">
        <f>+H17*I17+H18*I18+F21*I17+F22*I18</f>
        <v>660.37596666666661</v>
      </c>
      <c r="E25" s="3" t="s">
        <v>11</v>
      </c>
      <c r="F25" s="22">
        <f>+D25*5</f>
        <v>3301.879833333333</v>
      </c>
      <c r="G25" s="3"/>
      <c r="H25" s="3"/>
      <c r="I25" s="3"/>
      <c r="J25" s="52"/>
    </row>
    <row r="26" spans="2:10" ht="15" x14ac:dyDescent="0.35">
      <c r="B26" s="51"/>
      <c r="C26" s="3" t="e">
        <f>+Tabellen!#REF!</f>
        <v>#REF!</v>
      </c>
      <c r="D26" s="22" t="e">
        <f>+H17*I17+H18*I18+H21*I17+H22*I18</f>
        <v>#REF!</v>
      </c>
      <c r="E26" s="3" t="s">
        <v>12</v>
      </c>
      <c r="F26" s="23" t="e">
        <f>+D26*7</f>
        <v>#REF!</v>
      </c>
      <c r="G26" s="3"/>
      <c r="H26" s="3"/>
      <c r="I26" s="3"/>
      <c r="J26" s="52"/>
    </row>
    <row r="27" spans="2:10" x14ac:dyDescent="0.2">
      <c r="B27" s="51"/>
      <c r="C27" s="3"/>
      <c r="D27" s="3"/>
      <c r="E27" s="3" t="s">
        <v>14</v>
      </c>
      <c r="F27" s="22" t="e">
        <f>SUM(F25:F26)</f>
        <v>#REF!</v>
      </c>
      <c r="G27" s="3"/>
      <c r="H27" s="3"/>
      <c r="I27" s="3"/>
      <c r="J27" s="52"/>
    </row>
    <row r="28" spans="2:10" ht="13.5" thickBot="1" x14ac:dyDescent="0.25">
      <c r="B28" s="53"/>
      <c r="C28" s="27"/>
      <c r="D28" s="27"/>
      <c r="E28" s="27"/>
      <c r="F28" s="27"/>
      <c r="G28" s="27"/>
      <c r="H28" s="27"/>
      <c r="I28" s="27"/>
      <c r="J28" s="54"/>
    </row>
    <row r="29" spans="2:10" ht="13.5" thickTop="1" x14ac:dyDescent="0.2">
      <c r="B29" s="45"/>
      <c r="C29" s="28"/>
      <c r="D29" s="28"/>
      <c r="E29" s="28"/>
      <c r="F29" s="28"/>
      <c r="G29" s="28"/>
      <c r="H29" s="28"/>
      <c r="I29" s="28"/>
      <c r="J29" s="46"/>
    </row>
    <row r="30" spans="2:10" x14ac:dyDescent="0.2">
      <c r="B30" s="45"/>
      <c r="C30" s="28"/>
      <c r="D30" s="28"/>
      <c r="E30" s="28"/>
      <c r="F30" s="28"/>
      <c r="G30" s="28"/>
      <c r="H30" s="28"/>
      <c r="I30" s="28"/>
      <c r="J30" s="46"/>
    </row>
    <row r="31" spans="2:10" ht="16.5" thickBot="1" x14ac:dyDescent="0.3">
      <c r="B31" s="63" t="s">
        <v>36</v>
      </c>
      <c r="C31" s="28"/>
      <c r="D31" s="28"/>
      <c r="E31" s="28"/>
      <c r="F31" s="28"/>
      <c r="G31" s="28"/>
      <c r="H31" s="28"/>
      <c r="I31" s="28"/>
      <c r="J31" s="46"/>
    </row>
    <row r="32" spans="2:10" ht="14.25" thickTop="1" thickBot="1" x14ac:dyDescent="0.25">
      <c r="B32" s="55" t="s">
        <v>16</v>
      </c>
      <c r="C32" s="10" t="s">
        <v>46</v>
      </c>
      <c r="D32" s="10"/>
      <c r="E32" s="10"/>
      <c r="F32" s="10"/>
      <c r="G32" s="10"/>
      <c r="H32" s="10"/>
      <c r="I32" s="10"/>
      <c r="J32" s="50"/>
    </row>
    <row r="33" spans="2:10" ht="26.25" thickTop="1" x14ac:dyDescent="0.2">
      <c r="B33" s="51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2"/>
    </row>
    <row r="34" spans="2:10" x14ac:dyDescent="0.2">
      <c r="B34" s="51"/>
      <c r="C34" s="12" t="s">
        <v>5</v>
      </c>
      <c r="D34" s="21">
        <f>1/12</f>
        <v>8.3333333333333329E-2</v>
      </c>
      <c r="E34" s="22">
        <f>+Tabellen!D27</f>
        <v>4063.14</v>
      </c>
      <c r="F34" s="22">
        <f>(D34*E34)</f>
        <v>338.59499999999997</v>
      </c>
      <c r="G34" s="60">
        <v>1</v>
      </c>
      <c r="H34" s="13"/>
      <c r="I34" s="14"/>
      <c r="J34" s="52"/>
    </row>
    <row r="35" spans="2:10" x14ac:dyDescent="0.2">
      <c r="B35" s="51"/>
      <c r="C35" s="12"/>
      <c r="D35" s="3"/>
      <c r="E35" s="3"/>
      <c r="F35" s="3"/>
      <c r="G35" s="3"/>
      <c r="H35" s="3"/>
      <c r="I35" s="15"/>
      <c r="J35" s="52"/>
    </row>
    <row r="36" spans="2:10" x14ac:dyDescent="0.2">
      <c r="B36" s="51"/>
      <c r="C36" s="16" t="s">
        <v>10</v>
      </c>
      <c r="D36" s="3"/>
      <c r="E36" s="3"/>
      <c r="F36" s="6">
        <f>+F20</f>
        <v>2011</v>
      </c>
      <c r="G36" s="6"/>
      <c r="H36" s="6" t="e">
        <f>+H20</f>
        <v>#REF!</v>
      </c>
      <c r="I36" s="15"/>
      <c r="J36" s="52"/>
    </row>
    <row r="37" spans="2:10" x14ac:dyDescent="0.2">
      <c r="B37" s="51"/>
      <c r="C37" s="12" t="s">
        <v>7</v>
      </c>
      <c r="D37" s="21">
        <f>1/12</f>
        <v>8.3333333333333329E-2</v>
      </c>
      <c r="E37" s="22">
        <f>+E22</f>
        <v>213.42</v>
      </c>
      <c r="F37" s="73">
        <f>(D37*E37)</f>
        <v>17.784999999999997</v>
      </c>
      <c r="G37" s="22" t="e">
        <f>+G22</f>
        <v>#REF!</v>
      </c>
      <c r="H37" s="22" t="e">
        <f>(D37*G37)</f>
        <v>#REF!</v>
      </c>
      <c r="I37" s="15"/>
      <c r="J37" s="52"/>
    </row>
    <row r="38" spans="2:10" x14ac:dyDescent="0.2">
      <c r="B38" s="51"/>
      <c r="C38" s="12"/>
      <c r="D38" s="3"/>
      <c r="E38" s="3"/>
      <c r="F38" s="3"/>
      <c r="G38" s="3"/>
      <c r="H38" s="3"/>
      <c r="I38" s="15"/>
      <c r="J38" s="52"/>
    </row>
    <row r="39" spans="2:10" x14ac:dyDescent="0.2">
      <c r="B39" s="51"/>
      <c r="C39" s="16" t="s">
        <v>45</v>
      </c>
      <c r="D39" s="3"/>
      <c r="E39" s="3"/>
      <c r="F39" s="3"/>
      <c r="G39" s="3"/>
      <c r="H39" s="3"/>
      <c r="I39" s="15"/>
      <c r="J39" s="52"/>
    </row>
    <row r="40" spans="2:10" x14ac:dyDescent="0.2">
      <c r="B40" s="51"/>
      <c r="C40" s="12">
        <f>+C25</f>
        <v>2011</v>
      </c>
      <c r="D40" s="22">
        <f>F34*G34+F37*G34</f>
        <v>356.38</v>
      </c>
      <c r="E40" s="3" t="s">
        <v>11</v>
      </c>
      <c r="F40" s="22">
        <f>+D40*5</f>
        <v>1781.9</v>
      </c>
      <c r="G40" s="3"/>
      <c r="H40" s="3"/>
      <c r="I40" s="15"/>
      <c r="J40" s="52"/>
    </row>
    <row r="41" spans="2:10" ht="15" x14ac:dyDescent="0.35">
      <c r="B41" s="51"/>
      <c r="C41" s="12" t="e">
        <f>+C26</f>
        <v>#REF!</v>
      </c>
      <c r="D41" s="22" t="e">
        <f>F34*G34+H37*G34</f>
        <v>#REF!</v>
      </c>
      <c r="E41" s="3" t="s">
        <v>12</v>
      </c>
      <c r="F41" s="23" t="e">
        <f>+D41*7</f>
        <v>#REF!</v>
      </c>
      <c r="G41" s="3"/>
      <c r="H41" s="3"/>
      <c r="I41" s="15"/>
      <c r="J41" s="52"/>
    </row>
    <row r="42" spans="2:10" ht="13.5" thickBot="1" x14ac:dyDescent="0.25">
      <c r="B42" s="51"/>
      <c r="C42" s="17"/>
      <c r="D42" s="18"/>
      <c r="E42" s="18" t="s">
        <v>14</v>
      </c>
      <c r="F42" s="24" t="e">
        <f>SUM(F40:F41)</f>
        <v>#REF!</v>
      </c>
      <c r="G42" s="18"/>
      <c r="H42" s="18"/>
      <c r="I42" s="19"/>
      <c r="J42" s="52"/>
    </row>
    <row r="43" spans="2:10" ht="13.5" thickTop="1" x14ac:dyDescent="0.2">
      <c r="B43" s="51"/>
      <c r="C43" s="13"/>
      <c r="D43" s="13"/>
      <c r="E43" s="13"/>
      <c r="F43" s="13"/>
      <c r="G43" s="13"/>
      <c r="H43" s="13"/>
      <c r="I43" s="13"/>
      <c r="J43" s="52"/>
    </row>
    <row r="44" spans="2:10" x14ac:dyDescent="0.2">
      <c r="B44" s="57"/>
      <c r="C44" s="58"/>
      <c r="D44" s="58"/>
      <c r="E44" s="58"/>
      <c r="F44" s="58"/>
      <c r="G44" s="58"/>
      <c r="H44" s="58"/>
      <c r="I44" s="58"/>
      <c r="J44" s="59"/>
    </row>
    <row r="45" spans="2:10" ht="13.5" thickBot="1" x14ac:dyDescent="0.25">
      <c r="B45" s="56" t="s">
        <v>16</v>
      </c>
      <c r="C45" s="13" t="s">
        <v>47</v>
      </c>
      <c r="D45" s="13"/>
      <c r="E45" s="13"/>
      <c r="F45" s="13"/>
      <c r="G45" s="13"/>
      <c r="H45" s="13"/>
      <c r="I45" s="13"/>
      <c r="J45" s="52"/>
    </row>
    <row r="46" spans="2:10" ht="26.25" thickTop="1" x14ac:dyDescent="0.2">
      <c r="B46" s="51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2"/>
    </row>
    <row r="47" spans="2:10" x14ac:dyDescent="0.2">
      <c r="B47" s="51"/>
      <c r="C47" s="20" t="s">
        <v>4</v>
      </c>
      <c r="D47" s="21">
        <f>1/12</f>
        <v>8.3333333333333329E-2</v>
      </c>
      <c r="E47" s="22">
        <f>+Tabellen!D26</f>
        <v>2842.94</v>
      </c>
      <c r="F47" s="22">
        <f>(D47*E47)</f>
        <v>236.91166666666666</v>
      </c>
      <c r="G47" s="60">
        <v>1</v>
      </c>
      <c r="H47" s="13"/>
      <c r="I47" s="14"/>
      <c r="J47" s="52"/>
    </row>
    <row r="48" spans="2:10" x14ac:dyDescent="0.2">
      <c r="B48" s="51"/>
      <c r="C48" s="12" t="s">
        <v>5</v>
      </c>
      <c r="D48" s="21">
        <f>1/12</f>
        <v>8.3333333333333329E-2</v>
      </c>
      <c r="E48" s="22">
        <f>+Tabellen!D27</f>
        <v>4063.14</v>
      </c>
      <c r="F48" s="22">
        <f>(D48*E48)</f>
        <v>338.59499999999997</v>
      </c>
      <c r="G48" s="3">
        <f>+G47</f>
        <v>1</v>
      </c>
      <c r="H48" s="13"/>
      <c r="I48" s="14"/>
      <c r="J48" s="52"/>
    </row>
    <row r="49" spans="2:10" x14ac:dyDescent="0.2">
      <c r="B49" s="51"/>
      <c r="C49" s="12"/>
      <c r="D49" s="3"/>
      <c r="E49" s="3"/>
      <c r="F49" s="3"/>
      <c r="G49" s="3"/>
      <c r="H49" s="3"/>
      <c r="I49" s="15"/>
      <c r="J49" s="52"/>
    </row>
    <row r="50" spans="2:10" x14ac:dyDescent="0.2">
      <c r="B50" s="51"/>
      <c r="C50" s="16" t="s">
        <v>10</v>
      </c>
      <c r="D50" s="3"/>
      <c r="E50" s="3"/>
      <c r="F50" s="6">
        <f>+F20</f>
        <v>2011</v>
      </c>
      <c r="G50" s="6"/>
      <c r="H50" s="6" t="e">
        <f>+H20</f>
        <v>#REF!</v>
      </c>
      <c r="I50" s="15"/>
      <c r="J50" s="52"/>
    </row>
    <row r="51" spans="2:10" x14ac:dyDescent="0.2">
      <c r="B51" s="51"/>
      <c r="C51" s="12" t="s">
        <v>6</v>
      </c>
      <c r="D51" s="21">
        <f>1/12</f>
        <v>8.3333333333333329E-2</v>
      </c>
      <c r="E51" s="22">
        <f>+E21</f>
        <v>805</v>
      </c>
      <c r="F51" s="73">
        <f>(D51*E51)</f>
        <v>67.083333333333329</v>
      </c>
      <c r="G51" s="22" t="e">
        <f>+G21</f>
        <v>#REF!</v>
      </c>
      <c r="H51" s="22" t="e">
        <f>(D51*G51)</f>
        <v>#REF!</v>
      </c>
      <c r="I51" s="15"/>
      <c r="J51" s="52"/>
    </row>
    <row r="52" spans="2:10" x14ac:dyDescent="0.2">
      <c r="B52" s="51"/>
      <c r="C52" s="12" t="s">
        <v>7</v>
      </c>
      <c r="D52" s="21">
        <f>1/12</f>
        <v>8.3333333333333329E-2</v>
      </c>
      <c r="E52" s="22">
        <f>+E22</f>
        <v>213.42</v>
      </c>
      <c r="F52" s="73">
        <f>(D52*E52)</f>
        <v>17.784999999999997</v>
      </c>
      <c r="G52" s="22" t="e">
        <f>+G22</f>
        <v>#REF!</v>
      </c>
      <c r="H52" s="22" t="e">
        <f>(D52*G52)</f>
        <v>#REF!</v>
      </c>
      <c r="I52" s="15"/>
      <c r="J52" s="52"/>
    </row>
    <row r="53" spans="2:10" x14ac:dyDescent="0.2">
      <c r="B53" s="51"/>
      <c r="C53" s="12"/>
      <c r="D53" s="3"/>
      <c r="E53" s="3"/>
      <c r="F53" s="3"/>
      <c r="G53" s="3"/>
      <c r="H53" s="3"/>
      <c r="I53" s="15"/>
      <c r="J53" s="52"/>
    </row>
    <row r="54" spans="2:10" x14ac:dyDescent="0.2">
      <c r="B54" s="51"/>
      <c r="C54" s="16" t="str">
        <f>+C39</f>
        <v>Gedurende schooljaar 2011-2012</v>
      </c>
      <c r="D54" s="3"/>
      <c r="E54" s="3"/>
      <c r="F54" s="3"/>
      <c r="G54" s="3"/>
      <c r="H54" s="3"/>
      <c r="I54" s="15"/>
      <c r="J54" s="52"/>
    </row>
    <row r="55" spans="2:10" x14ac:dyDescent="0.2">
      <c r="B55" s="51"/>
      <c r="C55" s="72">
        <f>+C40</f>
        <v>2011</v>
      </c>
      <c r="D55" s="22">
        <f>+F47*G47+F48*G48+F51*G47+F52*G48</f>
        <v>660.375</v>
      </c>
      <c r="E55" s="3" t="s">
        <v>11</v>
      </c>
      <c r="F55" s="22">
        <f>+D55*5</f>
        <v>3301.875</v>
      </c>
      <c r="G55" s="3"/>
      <c r="H55" s="3"/>
      <c r="I55" s="15"/>
      <c r="J55" s="52"/>
    </row>
    <row r="56" spans="2:10" ht="15" x14ac:dyDescent="0.35">
      <c r="B56" s="51"/>
      <c r="C56" s="72" t="e">
        <f>+C41</f>
        <v>#REF!</v>
      </c>
      <c r="D56" s="22" t="e">
        <f>+F47*G47+F48*G48+H51*G47+H52*G48</f>
        <v>#REF!</v>
      </c>
      <c r="E56" s="3" t="s">
        <v>12</v>
      </c>
      <c r="F56" s="23" t="e">
        <f>+D56*7</f>
        <v>#REF!</v>
      </c>
      <c r="G56" s="3"/>
      <c r="H56" s="3"/>
      <c r="I56" s="15"/>
      <c r="J56" s="52"/>
    </row>
    <row r="57" spans="2:10" ht="13.5" thickBot="1" x14ac:dyDescent="0.25">
      <c r="B57" s="51"/>
      <c r="C57" s="17"/>
      <c r="D57" s="18"/>
      <c r="E57" s="18" t="s">
        <v>14</v>
      </c>
      <c r="F57" s="24" t="e">
        <f>SUM(F55:F56)</f>
        <v>#REF!</v>
      </c>
      <c r="G57" s="18"/>
      <c r="H57" s="18"/>
      <c r="I57" s="19"/>
      <c r="J57" s="52"/>
    </row>
    <row r="58" spans="2:10" ht="13.5" thickTop="1" x14ac:dyDescent="0.2">
      <c r="B58" s="51"/>
      <c r="C58" s="13"/>
      <c r="D58" s="13"/>
      <c r="E58" s="13"/>
      <c r="F58" s="13"/>
      <c r="G58" s="13"/>
      <c r="H58" s="13"/>
      <c r="I58" s="13"/>
      <c r="J58" s="52"/>
    </row>
    <row r="59" spans="2:10" x14ac:dyDescent="0.2">
      <c r="B59" s="42"/>
      <c r="C59" s="43"/>
      <c r="D59" s="43"/>
      <c r="E59" s="43"/>
      <c r="F59" s="43"/>
      <c r="G59" s="43"/>
      <c r="H59" s="43"/>
      <c r="I59" s="43"/>
      <c r="J59" s="44"/>
    </row>
    <row r="60" spans="2:10" x14ac:dyDescent="0.2">
      <c r="B60" s="64"/>
      <c r="C60" s="65"/>
      <c r="D60" s="65"/>
      <c r="E60" s="65"/>
      <c r="F60" s="65"/>
      <c r="G60" s="65"/>
      <c r="H60" s="65"/>
      <c r="I60" s="65"/>
      <c r="J60" s="66"/>
    </row>
    <row r="61" spans="2:10" ht="13.5" thickBot="1" x14ac:dyDescent="0.25">
      <c r="B61" s="51" t="s">
        <v>38</v>
      </c>
      <c r="C61" s="13"/>
      <c r="D61" s="13"/>
      <c r="E61" s="13"/>
      <c r="F61" s="13"/>
      <c r="G61" s="13"/>
      <c r="H61" s="13"/>
      <c r="I61" s="13"/>
      <c r="J61" s="52"/>
    </row>
    <row r="62" spans="2:10" ht="13.5" thickTop="1" x14ac:dyDescent="0.2">
      <c r="B62" s="51"/>
      <c r="C62" s="16" t="s">
        <v>45</v>
      </c>
      <c r="D62" s="8"/>
      <c r="E62" s="8"/>
      <c r="F62" s="8"/>
      <c r="G62" s="8"/>
      <c r="H62" s="8"/>
      <c r="I62" s="68"/>
      <c r="J62" s="52"/>
    </row>
    <row r="63" spans="2:10" x14ac:dyDescent="0.2">
      <c r="B63" s="51"/>
      <c r="C63" s="12">
        <f>+C55</f>
        <v>2011</v>
      </c>
      <c r="D63" s="22">
        <f>+D40+D55</f>
        <v>1016.755</v>
      </c>
      <c r="E63" s="3" t="s">
        <v>11</v>
      </c>
      <c r="F63" s="22">
        <f>+D63*5</f>
        <v>5083.7749999999996</v>
      </c>
      <c r="G63" s="3"/>
      <c r="H63" s="3"/>
      <c r="I63" s="15"/>
      <c r="J63" s="52"/>
    </row>
    <row r="64" spans="2:10" ht="15" x14ac:dyDescent="0.35">
      <c r="B64" s="51"/>
      <c r="C64" s="12" t="e">
        <f>+C56</f>
        <v>#REF!</v>
      </c>
      <c r="D64" s="22" t="e">
        <f>+D41+D56</f>
        <v>#REF!</v>
      </c>
      <c r="E64" s="3" t="s">
        <v>12</v>
      </c>
      <c r="F64" s="23" t="e">
        <f>+D64*7</f>
        <v>#REF!</v>
      </c>
      <c r="G64" s="3"/>
      <c r="H64" s="3"/>
      <c r="I64" s="15"/>
      <c r="J64" s="52"/>
    </row>
    <row r="65" spans="2:10" ht="13.5" thickBot="1" x14ac:dyDescent="0.25">
      <c r="B65" s="51"/>
      <c r="C65" s="17"/>
      <c r="D65" s="18"/>
      <c r="E65" s="18" t="s">
        <v>14</v>
      </c>
      <c r="F65" s="24" t="e">
        <f>SUM(F63:F64)</f>
        <v>#REF!</v>
      </c>
      <c r="G65" s="18"/>
      <c r="H65" s="18"/>
      <c r="I65" s="19"/>
      <c r="J65" s="52"/>
    </row>
    <row r="66" spans="2:10" ht="14.25" thickTop="1" thickBot="1" x14ac:dyDescent="0.25">
      <c r="B66" s="53"/>
      <c r="C66" s="27"/>
      <c r="D66" s="27"/>
      <c r="E66" s="27"/>
      <c r="F66" s="27"/>
      <c r="G66" s="27"/>
      <c r="H66" s="27"/>
      <c r="I66" s="27"/>
      <c r="J66" s="54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90" zoomScaleNormal="9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570312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49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+Tabellen!E20</f>
        <v>1209.5899999999999</v>
      </c>
      <c r="F17" s="129">
        <f>+Tabellen!E17</f>
        <v>41.5</v>
      </c>
      <c r="G17" s="82">
        <f>+Tabellen!E21</f>
        <v>39.17</v>
      </c>
      <c r="H17" s="108">
        <f>D17*(E17+(F17*G17))</f>
        <v>236.26208333333332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+Tabellen!E22</f>
        <v>1728.75</v>
      </c>
      <c r="F18" s="129">
        <f>+Tabellen!E17</f>
        <v>41.5</v>
      </c>
      <c r="G18" s="82">
        <f>+Tabellen!E23</f>
        <v>55.98</v>
      </c>
      <c r="H18" s="108">
        <f>D18*(E18+(F18*G18))</f>
        <v>337.65999999999997</v>
      </c>
      <c r="I18" s="60">
        <v>2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 t="e">
        <f>+Tabellen!#REF!</f>
        <v>#REF!</v>
      </c>
      <c r="G20" s="83"/>
      <c r="H20" s="83">
        <f>+Tabellen!E4</f>
        <v>2013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 t="e">
        <f>+Tabellen!#REF!</f>
        <v>#REF!</v>
      </c>
      <c r="F21" s="130" t="e">
        <f>+(D21*E21)</f>
        <v>#REF!</v>
      </c>
      <c r="G21" s="82">
        <f>+Tabellen!E31</f>
        <v>779</v>
      </c>
      <c r="H21" s="108">
        <f>(D21*G21)</f>
        <v>64.916666666666657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 t="e">
        <f>+Tabellen!#REF!</f>
        <v>#REF!</v>
      </c>
      <c r="F22" s="130" t="e">
        <f>(D22*E22)</f>
        <v>#REF!</v>
      </c>
      <c r="G22" s="82">
        <f>+Tabellen!E32</f>
        <v>221.59</v>
      </c>
      <c r="H22" s="108">
        <f>(D22*G22)</f>
        <v>18.465833333333332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50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 t="e">
        <f>+Tabellen!#REF!</f>
        <v>#REF!</v>
      </c>
      <c r="D25" s="82" t="e">
        <f>+H17*I17+H18*I18+F21*I17+F22*I18</f>
        <v>#REF!</v>
      </c>
      <c r="E25" s="78" t="s">
        <v>11</v>
      </c>
      <c r="F25" s="108" t="e">
        <f>+D25*5</f>
        <v>#REF!</v>
      </c>
      <c r="G25" s="78"/>
      <c r="H25" s="78"/>
      <c r="I25" s="78"/>
      <c r="J25" s="80"/>
    </row>
    <row r="26" spans="2:10" ht="15" x14ac:dyDescent="0.35">
      <c r="B26" s="76"/>
      <c r="C26" s="78">
        <f>+Tabellen!E4</f>
        <v>2013</v>
      </c>
      <c r="D26" s="82">
        <f>+H17*I17+H18*I18+H21*I17+H22*I18</f>
        <v>1013.4304166666665</v>
      </c>
      <c r="E26" s="78" t="s">
        <v>12</v>
      </c>
      <c r="F26" s="131">
        <f>+D26*7</f>
        <v>7094.0129166666657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8" t="e">
        <f>SUM(F25:F26)</f>
        <v>#REF!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74" t="s">
        <v>51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+Tabellen!E27</f>
        <v>4051.77</v>
      </c>
      <c r="F34" s="108">
        <f>(D34*E34)</f>
        <v>337.64749999999998</v>
      </c>
      <c r="G34" s="60">
        <v>10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 t="e">
        <f>+F20</f>
        <v>#REF!</v>
      </c>
      <c r="G36" s="83"/>
      <c r="H36" s="83">
        <f>+H20</f>
        <v>2013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 t="e">
        <f>+E22</f>
        <v>#REF!</v>
      </c>
      <c r="F37" s="130" t="e">
        <f>(D37*E37)</f>
        <v>#REF!</v>
      </c>
      <c r="G37" s="82">
        <f>+G22</f>
        <v>221.59</v>
      </c>
      <c r="H37" s="108">
        <f>(D37*G37)</f>
        <v>18.465833333333332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">
        <v>50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 t="e">
        <f>+C25</f>
        <v>#REF!</v>
      </c>
      <c r="D40" s="82" t="e">
        <f>F34*G34+F37*G34</f>
        <v>#REF!</v>
      </c>
      <c r="E40" s="78" t="s">
        <v>11</v>
      </c>
      <c r="F40" s="108" t="e">
        <f>+D40*5</f>
        <v>#REF!</v>
      </c>
      <c r="G40" s="78"/>
      <c r="H40" s="78"/>
      <c r="I40" s="99"/>
      <c r="J40" s="80"/>
    </row>
    <row r="41" spans="2:10" ht="15" x14ac:dyDescent="0.35">
      <c r="B41" s="76"/>
      <c r="C41" s="97">
        <f>+C26</f>
        <v>2013</v>
      </c>
      <c r="D41" s="82">
        <f>F34*G34+H37*G34</f>
        <v>3561.1333333333332</v>
      </c>
      <c r="E41" s="78" t="s">
        <v>12</v>
      </c>
      <c r="F41" s="131">
        <f>+D41*7</f>
        <v>24927.933333333334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32" t="e">
        <f>SUM(F40:F41)</f>
        <v>#REF!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90" t="s">
        <v>52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+Tabellen!E26</f>
        <v>2834.98</v>
      </c>
      <c r="F47" s="108">
        <f>(D47*E47)</f>
        <v>236.24833333333333</v>
      </c>
      <c r="G47" s="60">
        <v>3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+Tabellen!E27</f>
        <v>4051.77</v>
      </c>
      <c r="F48" s="108">
        <f>(D48*E48)</f>
        <v>337.64749999999998</v>
      </c>
      <c r="G48" s="78">
        <f>+G47</f>
        <v>3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 t="e">
        <f>+F20</f>
        <v>#REF!</v>
      </c>
      <c r="G50" s="83"/>
      <c r="H50" s="83">
        <f>+H20</f>
        <v>2013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 t="e">
        <f>+E21</f>
        <v>#REF!</v>
      </c>
      <c r="F51" s="130" t="e">
        <f>(D51*E51)</f>
        <v>#REF!</v>
      </c>
      <c r="G51" s="82">
        <f>+G21</f>
        <v>779</v>
      </c>
      <c r="H51" s="108">
        <f>(D51*G51)</f>
        <v>64.916666666666657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 t="e">
        <f>+E22</f>
        <v>#REF!</v>
      </c>
      <c r="F52" s="130" t="e">
        <f>(D52*E52)</f>
        <v>#REF!</v>
      </c>
      <c r="G52" s="82">
        <f>+G22</f>
        <v>221.59</v>
      </c>
      <c r="H52" s="108">
        <f>(D52*G52)</f>
        <v>18.465833333333332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2012-2013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 t="e">
        <f>+C40</f>
        <v>#REF!</v>
      </c>
      <c r="D55" s="82" t="e">
        <f>+F47*G47+F48*G48+F51*G47+F52*G48</f>
        <v>#REF!</v>
      </c>
      <c r="E55" s="78" t="s">
        <v>11</v>
      </c>
      <c r="F55" s="108" t="e">
        <f>+D55*5</f>
        <v>#REF!</v>
      </c>
      <c r="G55" s="78"/>
      <c r="H55" s="78"/>
      <c r="I55" s="99"/>
      <c r="J55" s="80"/>
    </row>
    <row r="56" spans="2:10" ht="15" x14ac:dyDescent="0.35">
      <c r="B56" s="76"/>
      <c r="C56" s="106">
        <f>+C41</f>
        <v>2013</v>
      </c>
      <c r="D56" s="82">
        <f>+F47*G47+F48*G48+H51*G47+H52*G48</f>
        <v>1971.835</v>
      </c>
      <c r="E56" s="78" t="s">
        <v>12</v>
      </c>
      <c r="F56" s="131">
        <f>+D56*7</f>
        <v>13802.845000000001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32" t="e">
        <f>SUM(F55:F56)</f>
        <v>#REF!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2012-2013</v>
      </c>
      <c r="D62" s="94"/>
      <c r="E62" s="94"/>
      <c r="F62" s="94"/>
      <c r="G62" s="94"/>
      <c r="H62" s="94"/>
      <c r="I62" s="107"/>
      <c r="J62" s="80"/>
    </row>
    <row r="63" spans="2:10" x14ac:dyDescent="0.2">
      <c r="B63" s="76"/>
      <c r="C63" s="97" t="e">
        <f>+C55</f>
        <v>#REF!</v>
      </c>
      <c r="D63" s="82" t="e">
        <f>+D40+D55</f>
        <v>#REF!</v>
      </c>
      <c r="E63" s="78" t="s">
        <v>11</v>
      </c>
      <c r="F63" s="108" t="e">
        <f>+D63*5</f>
        <v>#REF!</v>
      </c>
      <c r="G63" s="78"/>
      <c r="H63" s="78"/>
      <c r="I63" s="99"/>
      <c r="J63" s="80"/>
    </row>
    <row r="64" spans="2:10" ht="15" x14ac:dyDescent="0.35">
      <c r="B64" s="76"/>
      <c r="C64" s="97">
        <f>+C56</f>
        <v>2013</v>
      </c>
      <c r="D64" s="82">
        <f>+D41+D56</f>
        <v>5532.9683333333332</v>
      </c>
      <c r="E64" s="78" t="s">
        <v>12</v>
      </c>
      <c r="F64" s="131">
        <f>+D64*7</f>
        <v>38730.778333333335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32" t="e">
        <f>SUM(F63:F64)</f>
        <v>#REF!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FB1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zoomScaleNormal="100" workbookViewId="0"/>
  </sheetViews>
  <sheetFormatPr defaultRowHeight="12.75" x14ac:dyDescent="0.2"/>
  <cols>
    <col min="1" max="1" width="3.7109375" customWidth="1"/>
    <col min="10" max="10" width="16.7109375" bestFit="1" customWidth="1"/>
  </cols>
  <sheetData>
    <row r="1" spans="2:12" x14ac:dyDescent="0.2">
      <c r="L1" s="140"/>
    </row>
    <row r="2" spans="2:12" x14ac:dyDescent="0.2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0"/>
    </row>
    <row r="3" spans="2:12" x14ac:dyDescent="0.2">
      <c r="B3" s="142" t="s">
        <v>93</v>
      </c>
      <c r="C3" s="141"/>
      <c r="D3" s="141"/>
      <c r="E3" s="141"/>
      <c r="F3" s="141"/>
      <c r="G3" s="141"/>
      <c r="H3" s="141"/>
      <c r="I3" s="141"/>
      <c r="J3" s="148">
        <v>43918</v>
      </c>
      <c r="K3" s="141"/>
      <c r="L3" s="140"/>
    </row>
    <row r="4" spans="2:12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0"/>
    </row>
    <row r="5" spans="2:12" x14ac:dyDescent="0.2">
      <c r="B5" s="135" t="s">
        <v>77</v>
      </c>
      <c r="C5" s="136"/>
      <c r="D5" s="136"/>
      <c r="E5" s="136"/>
      <c r="F5" s="136"/>
      <c r="G5" s="136"/>
      <c r="H5" s="136"/>
      <c r="I5" s="136"/>
      <c r="K5" s="136"/>
      <c r="L5" s="140"/>
    </row>
    <row r="6" spans="2:12" x14ac:dyDescent="0.2">
      <c r="B6" s="136" t="s">
        <v>78</v>
      </c>
      <c r="C6" s="136"/>
      <c r="D6" s="136"/>
      <c r="E6" s="136"/>
      <c r="F6" s="136"/>
      <c r="G6" s="136"/>
      <c r="H6" s="136"/>
      <c r="I6" s="135"/>
      <c r="J6" s="136"/>
      <c r="K6" s="136"/>
      <c r="L6" s="140"/>
    </row>
    <row r="7" spans="2:12" x14ac:dyDescent="0.2">
      <c r="B7" s="136" t="s">
        <v>79</v>
      </c>
      <c r="C7" s="136"/>
      <c r="D7" s="136"/>
      <c r="E7" s="136"/>
      <c r="F7" s="136"/>
      <c r="G7" s="135"/>
      <c r="H7" s="136"/>
      <c r="I7" s="136"/>
      <c r="J7" s="136"/>
      <c r="K7" s="136"/>
      <c r="L7" s="140"/>
    </row>
    <row r="8" spans="2:12" x14ac:dyDescent="0.2">
      <c r="B8" s="136" t="s">
        <v>87</v>
      </c>
      <c r="C8" s="136"/>
      <c r="D8" s="136"/>
      <c r="E8" s="136"/>
      <c r="F8" s="136"/>
      <c r="G8" s="136"/>
      <c r="H8" s="136"/>
      <c r="I8" s="136"/>
      <c r="J8" s="136"/>
      <c r="K8" s="136"/>
      <c r="L8" s="140"/>
    </row>
    <row r="9" spans="2:12" x14ac:dyDescent="0.2">
      <c r="B9" s="136" t="s">
        <v>80</v>
      </c>
      <c r="C9" s="136"/>
      <c r="D9" s="136"/>
      <c r="E9" s="136"/>
      <c r="F9" s="136"/>
      <c r="G9" s="136"/>
      <c r="H9" s="136"/>
      <c r="I9" s="136"/>
      <c r="J9" s="136"/>
      <c r="K9" s="136"/>
      <c r="L9" s="140"/>
    </row>
    <row r="10" spans="2:12" x14ac:dyDescent="0.2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40"/>
    </row>
    <row r="11" spans="2:12" x14ac:dyDescent="0.2">
      <c r="B11" s="135" t="s">
        <v>81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40"/>
    </row>
    <row r="12" spans="2:12" x14ac:dyDescent="0.2">
      <c r="B12" s="136" t="s">
        <v>120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40"/>
    </row>
    <row r="13" spans="2:12" x14ac:dyDescent="0.2">
      <c r="B13" s="136" t="s">
        <v>121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40"/>
    </row>
    <row r="14" spans="2:12" x14ac:dyDescent="0.2">
      <c r="B14" s="136" t="s">
        <v>88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40"/>
    </row>
    <row r="15" spans="2:12" x14ac:dyDescent="0.2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40"/>
    </row>
    <row r="16" spans="2:12" x14ac:dyDescent="0.2">
      <c r="B16" s="135" t="s">
        <v>89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40"/>
    </row>
    <row r="17" spans="2:12" x14ac:dyDescent="0.2">
      <c r="B17" s="136" t="s">
        <v>90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40"/>
    </row>
    <row r="18" spans="2:12" x14ac:dyDescent="0.2">
      <c r="B18" s="136" t="s">
        <v>96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40"/>
    </row>
    <row r="19" spans="2:12" x14ac:dyDescent="0.2">
      <c r="B19" s="136" t="s">
        <v>94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40"/>
    </row>
    <row r="20" spans="2:12" x14ac:dyDescent="0.2">
      <c r="B20" s="136" t="s">
        <v>92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40"/>
    </row>
    <row r="21" spans="2:12" x14ac:dyDescent="0.2">
      <c r="B21" s="136" t="s">
        <v>91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40"/>
    </row>
    <row r="22" spans="2:12" x14ac:dyDescent="0.2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40"/>
    </row>
    <row r="23" spans="2:12" x14ac:dyDescent="0.2">
      <c r="B23" s="135" t="s">
        <v>82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40"/>
    </row>
    <row r="24" spans="2:12" x14ac:dyDescent="0.2">
      <c r="B24" s="136" t="s">
        <v>132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40"/>
    </row>
    <row r="25" spans="2:12" x14ac:dyDescent="0.2">
      <c r="B25" s="136" t="s">
        <v>83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40"/>
    </row>
    <row r="26" spans="2:12" x14ac:dyDescent="0.2"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40"/>
    </row>
    <row r="27" spans="2:12" x14ac:dyDescent="0.2">
      <c r="B27" s="137" t="s">
        <v>84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40"/>
    </row>
    <row r="28" spans="2:12" x14ac:dyDescent="0.2">
      <c r="B28" s="136" t="s">
        <v>85</v>
      </c>
      <c r="C28" s="136"/>
      <c r="D28" s="138" t="s">
        <v>86</v>
      </c>
      <c r="E28" s="136"/>
      <c r="F28" s="136"/>
      <c r="G28" s="136"/>
      <c r="H28" s="136"/>
      <c r="I28" s="136"/>
      <c r="J28" s="136"/>
      <c r="K28" s="136"/>
      <c r="L28" s="140"/>
    </row>
    <row r="29" spans="2:12" x14ac:dyDescent="0.2">
      <c r="L29" s="139"/>
    </row>
  </sheetData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scale="81"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28515625" customWidth="1"/>
    <col min="10" max="10" width="7.42578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53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+Tabellen!F20</f>
        <v>1214</v>
      </c>
      <c r="F17" s="129">
        <f>+Tabellen!F17</f>
        <v>41.45</v>
      </c>
      <c r="G17" s="82">
        <f>+Tabellen!F21</f>
        <v>39.31</v>
      </c>
      <c r="H17" s="109">
        <f>D17*(E17+(F17*G17))</f>
        <v>236.94995833333337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+Tabellen!F22</f>
        <v>1735.05</v>
      </c>
      <c r="F18" s="129">
        <f>+Tabellen!F17</f>
        <v>41.45</v>
      </c>
      <c r="G18" s="82">
        <f>+Tabellen!F23</f>
        <v>56.18</v>
      </c>
      <c r="H18" s="109">
        <f>D18*(E18+(F18*G18))</f>
        <v>338.64258333333333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+Tabellen!E4</f>
        <v>2013</v>
      </c>
      <c r="G20" s="83"/>
      <c r="H20" s="83">
        <f>+Tabellen!F4</f>
        <v>2014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>
        <f>+Tabellen!E31</f>
        <v>779</v>
      </c>
      <c r="F21" s="110">
        <f>(D21*E21)</f>
        <v>64.916666666666657</v>
      </c>
      <c r="G21" s="82">
        <f>+Tabellen!F31</f>
        <v>790</v>
      </c>
      <c r="H21" s="109">
        <f>(D21*G21)</f>
        <v>65.833333333333329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>
        <f>+Tabellen!E32</f>
        <v>221.59</v>
      </c>
      <c r="F22" s="110">
        <f>(D22*E22)</f>
        <v>18.465833333333332</v>
      </c>
      <c r="G22" s="82">
        <f>+Tabellen!F32</f>
        <v>224.71</v>
      </c>
      <c r="H22" s="109">
        <f>(D22*G22)</f>
        <v>18.725833333333334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54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+Tabellen!E4</f>
        <v>2013</v>
      </c>
      <c r="D25" s="82">
        <f>+H17*I17+H18*I18+F21*I17+F22*I18</f>
        <v>658.97504166666658</v>
      </c>
      <c r="E25" s="78" t="s">
        <v>11</v>
      </c>
      <c r="F25" s="109">
        <f>+D25*5</f>
        <v>3294.8752083333329</v>
      </c>
      <c r="G25" s="78"/>
      <c r="H25" s="78"/>
      <c r="I25" s="78"/>
      <c r="J25" s="80"/>
    </row>
    <row r="26" spans="2:10" ht="15" x14ac:dyDescent="0.35">
      <c r="B26" s="76"/>
      <c r="C26" s="78">
        <f>+Tabellen!F4</f>
        <v>2014</v>
      </c>
      <c r="D26" s="82">
        <f>+H17*I17+H18*I18+H21*I17+H22*I18</f>
        <v>660.15170833333332</v>
      </c>
      <c r="E26" s="78" t="s">
        <v>12</v>
      </c>
      <c r="F26" s="111">
        <f>+D26*7</f>
        <v>4621.0619583333337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7915.9371666666666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74" t="s">
        <v>55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+Tabellen!F27</f>
        <v>4063.72</v>
      </c>
      <c r="F34" s="109">
        <f>(D34*E34)</f>
        <v>338.64333333333332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2013</v>
      </c>
      <c r="G36" s="83"/>
      <c r="H36" s="83">
        <f>+H20</f>
        <v>2014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>
        <f>+E22</f>
        <v>221.59</v>
      </c>
      <c r="F37" s="110">
        <f>(D37*E37)</f>
        <v>18.465833333333332</v>
      </c>
      <c r="G37" s="82">
        <f>+G22</f>
        <v>224.71</v>
      </c>
      <c r="H37" s="109">
        <f>(D37*G37)</f>
        <v>18.725833333333334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">
        <v>54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2013</v>
      </c>
      <c r="D40" s="82">
        <f>F34*G34+F37*G34</f>
        <v>357.10916666666662</v>
      </c>
      <c r="E40" s="78" t="s">
        <v>11</v>
      </c>
      <c r="F40" s="109">
        <f>+D40*5</f>
        <v>1785.5458333333331</v>
      </c>
      <c r="G40" s="78"/>
      <c r="H40" s="78"/>
      <c r="I40" s="99"/>
      <c r="J40" s="80"/>
    </row>
    <row r="41" spans="2:10" ht="15" x14ac:dyDescent="0.35">
      <c r="B41" s="76"/>
      <c r="C41" s="97">
        <f>+C26</f>
        <v>2014</v>
      </c>
      <c r="D41" s="82">
        <f>F34*G34+H37*G34</f>
        <v>357.36916666666667</v>
      </c>
      <c r="E41" s="78" t="s">
        <v>12</v>
      </c>
      <c r="F41" s="111">
        <f>+D41*7</f>
        <v>2501.5841666666665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4287.1299999999992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90" t="s">
        <v>56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+Tabellen!F26</f>
        <v>2843.35</v>
      </c>
      <c r="F47" s="109">
        <f>(D47*E47)</f>
        <v>236.94583333333333</v>
      </c>
      <c r="G47" s="60">
        <v>1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+Tabellen!F27</f>
        <v>4063.72</v>
      </c>
      <c r="F48" s="109">
        <f>(D48*E48)</f>
        <v>338.64333333333332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2013</v>
      </c>
      <c r="G50" s="83"/>
      <c r="H50" s="83">
        <f>+H20</f>
        <v>2014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>
        <f>+E21</f>
        <v>779</v>
      </c>
      <c r="F51" s="110">
        <f>(D51*E51)</f>
        <v>64.916666666666657</v>
      </c>
      <c r="G51" s="82">
        <f>+G21</f>
        <v>790</v>
      </c>
      <c r="H51" s="109">
        <f>(D51*G51)</f>
        <v>65.833333333333329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>
        <f>+E22</f>
        <v>221.59</v>
      </c>
      <c r="F52" s="110">
        <f>(D52*E52)</f>
        <v>18.465833333333332</v>
      </c>
      <c r="G52" s="82">
        <f>+G22</f>
        <v>224.71</v>
      </c>
      <c r="H52" s="109">
        <f>(D52*G52)</f>
        <v>18.725833333333334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2013-2014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2013</v>
      </c>
      <c r="D55" s="82">
        <f>+F47*G47+F48*G48+F51*G47+F52*G48</f>
        <v>658.97166666666658</v>
      </c>
      <c r="E55" s="78" t="s">
        <v>11</v>
      </c>
      <c r="F55" s="109">
        <f>+D55*5</f>
        <v>3294.8583333333327</v>
      </c>
      <c r="G55" s="78"/>
      <c r="H55" s="78"/>
      <c r="I55" s="99"/>
      <c r="J55" s="80"/>
    </row>
    <row r="56" spans="2:10" ht="15" x14ac:dyDescent="0.35">
      <c r="B56" s="76"/>
      <c r="C56" s="106">
        <f>+C41</f>
        <v>2014</v>
      </c>
      <c r="D56" s="82">
        <f>+F47*G47+F48*G48+H51*G47+H52*G48</f>
        <v>660.14833333333331</v>
      </c>
      <c r="E56" s="78" t="s">
        <v>12</v>
      </c>
      <c r="F56" s="111">
        <f>+D56*7</f>
        <v>4621.038333333333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7915.8966666666656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2013-2014</v>
      </c>
      <c r="D62" s="94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2013</v>
      </c>
      <c r="D63" s="82">
        <f>+D40+D55</f>
        <v>1016.0808333333332</v>
      </c>
      <c r="E63" s="78" t="s">
        <v>11</v>
      </c>
      <c r="F63" s="109">
        <f>+D63*5</f>
        <v>5080.4041666666662</v>
      </c>
      <c r="G63" s="78"/>
      <c r="H63" s="78"/>
      <c r="I63" s="99"/>
      <c r="J63" s="80"/>
    </row>
    <row r="64" spans="2:10" ht="15" x14ac:dyDescent="0.35">
      <c r="B64" s="76"/>
      <c r="C64" s="97">
        <f>+C56</f>
        <v>2014</v>
      </c>
      <c r="D64" s="82">
        <f>+D41+D56</f>
        <v>1017.5174999999999</v>
      </c>
      <c r="E64" s="78" t="s">
        <v>12</v>
      </c>
      <c r="F64" s="111">
        <f>+D64*7</f>
        <v>7122.6224999999995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12203.026666666665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Eo+ZVrq1f3mX3m1UZEq9XOSbQ0wG6B6xuCDSTZR547kq0v+FB4tBuYNq0kqSnyJhy+zdPLmjfo1ayKLgOVQg1g==" saltValue="MaqXw8quXwCV0cZ2jOo9DQ==" spinCount="100000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71093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60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+Tabellen!G20</f>
        <v>1225.98</v>
      </c>
      <c r="F17" s="129">
        <f>+Tabellen!G17</f>
        <v>41.69</v>
      </c>
      <c r="G17" s="82">
        <f>+Tabellen!G21</f>
        <v>39.700000000000003</v>
      </c>
      <c r="H17" s="108">
        <f>D17*(E17+(F17*G17))</f>
        <v>240.08941666666669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+Tabellen!G22</f>
        <v>1752.17</v>
      </c>
      <c r="F18" s="129">
        <f>+Tabellen!G17</f>
        <v>41.69</v>
      </c>
      <c r="G18" s="82">
        <f>+Tabellen!G23</f>
        <v>56.73</v>
      </c>
      <c r="H18" s="108">
        <f>D18*(E18+(F18*G18))</f>
        <v>343.10364166666665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+Tabellen!F4</f>
        <v>2014</v>
      </c>
      <c r="G20" s="83"/>
      <c r="H20" s="83">
        <f>+Tabellen!G4</f>
        <v>2015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>
        <f>+Tabellen!F31</f>
        <v>790</v>
      </c>
      <c r="F21" s="130">
        <f>(D21*E21)</f>
        <v>65.833333333333329</v>
      </c>
      <c r="G21" s="82">
        <f>+Tabellen!G31</f>
        <v>785</v>
      </c>
      <c r="H21" s="108">
        <f>(D21*G21)</f>
        <v>65.416666666666657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>
        <f>+Tabellen!F32</f>
        <v>224.71</v>
      </c>
      <c r="F22" s="130">
        <f>(D22*E22)</f>
        <v>18.725833333333334</v>
      </c>
      <c r="G22" s="82">
        <f>+Tabellen!G32</f>
        <v>223.32</v>
      </c>
      <c r="H22" s="108">
        <f>(D22*G22)</f>
        <v>18.61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61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+Tabellen!F4</f>
        <v>2014</v>
      </c>
      <c r="D25" s="82">
        <f>+H17*I17+H18*I18+F21*I17+F22*I18</f>
        <v>667.75222499999995</v>
      </c>
      <c r="E25" s="78" t="s">
        <v>11</v>
      </c>
      <c r="F25" s="108">
        <f>+D25*5</f>
        <v>3338.761125</v>
      </c>
      <c r="G25" s="78"/>
      <c r="H25" s="78"/>
      <c r="I25" s="78"/>
      <c r="J25" s="80"/>
    </row>
    <row r="26" spans="2:10" ht="15" x14ac:dyDescent="0.35">
      <c r="B26" s="76"/>
      <c r="C26" s="78">
        <f>+Tabellen!G4</f>
        <v>2015</v>
      </c>
      <c r="D26" s="82">
        <f>+H17*I17+H18*I18+H21*I17+H22*I18</f>
        <v>667.21972499999993</v>
      </c>
      <c r="E26" s="78" t="s">
        <v>12</v>
      </c>
      <c r="F26" s="131">
        <f>+D26*7</f>
        <v>4670.5380749999995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8">
        <f>SUM(F25:F26)</f>
        <v>8009.2991999999995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75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+Tabellen!G27</f>
        <v>4117.4399999999996</v>
      </c>
      <c r="F34" s="108">
        <f>(D34*E34)</f>
        <v>343.11999999999995</v>
      </c>
      <c r="G34" s="134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2014</v>
      </c>
      <c r="G36" s="83"/>
      <c r="H36" s="83">
        <f>+H20</f>
        <v>2015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>
        <f>+E22</f>
        <v>224.71</v>
      </c>
      <c r="F37" s="130">
        <f>(D37*E37)</f>
        <v>18.725833333333334</v>
      </c>
      <c r="G37" s="82">
        <f>+G22</f>
        <v>223.32</v>
      </c>
      <c r="H37" s="108">
        <f>(D37*G37)</f>
        <v>18.61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">
        <v>61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2014</v>
      </c>
      <c r="D40" s="82">
        <f>F34*G34+F37*G34</f>
        <v>361.8458333333333</v>
      </c>
      <c r="E40" s="78" t="s">
        <v>11</v>
      </c>
      <c r="F40" s="108">
        <f>+D40*5</f>
        <v>1809.2291666666665</v>
      </c>
      <c r="G40" s="78"/>
      <c r="H40" s="78"/>
      <c r="I40" s="99"/>
      <c r="J40" s="80"/>
    </row>
    <row r="41" spans="2:10" ht="15" x14ac:dyDescent="0.35">
      <c r="B41" s="76"/>
      <c r="C41" s="97">
        <f>+C26</f>
        <v>2015</v>
      </c>
      <c r="D41" s="82">
        <f>F34*G34+H37*G34</f>
        <v>361.72999999999996</v>
      </c>
      <c r="E41" s="78" t="s">
        <v>12</v>
      </c>
      <c r="F41" s="131">
        <f>+D41*7</f>
        <v>2532.1099999999997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32">
        <f>SUM(F40:F41)</f>
        <v>4341.3391666666666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76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+Tabellen!G26</f>
        <v>2880.94</v>
      </c>
      <c r="F47" s="108">
        <f>(D47*E47)</f>
        <v>240.07833333333332</v>
      </c>
      <c r="G47" s="134">
        <v>1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+E34</f>
        <v>4117.4399999999996</v>
      </c>
      <c r="F48" s="108">
        <f>(D48*E48)</f>
        <v>343.11999999999995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2014</v>
      </c>
      <c r="G50" s="83"/>
      <c r="H50" s="83">
        <f>+H20</f>
        <v>2015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>
        <f>+E21</f>
        <v>790</v>
      </c>
      <c r="F51" s="130">
        <f>(D51*E51)</f>
        <v>65.833333333333329</v>
      </c>
      <c r="G51" s="82">
        <f>+G21</f>
        <v>785</v>
      </c>
      <c r="H51" s="108">
        <f>(D51*G51)</f>
        <v>65.416666666666657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>
        <f>+E22</f>
        <v>224.71</v>
      </c>
      <c r="F52" s="130">
        <f>(D52*E52)</f>
        <v>18.725833333333334</v>
      </c>
      <c r="G52" s="82">
        <f>+G22</f>
        <v>223.32</v>
      </c>
      <c r="H52" s="108">
        <f>(D52*G52)</f>
        <v>18.61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2014-2015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2014</v>
      </c>
      <c r="D55" s="82">
        <f>+F47*G47+F48*G48+F51*G47+F52*G48</f>
        <v>667.75749999999994</v>
      </c>
      <c r="E55" s="78" t="s">
        <v>11</v>
      </c>
      <c r="F55" s="108">
        <f>+D55*5</f>
        <v>3338.7874999999995</v>
      </c>
      <c r="G55" s="78"/>
      <c r="H55" s="78"/>
      <c r="I55" s="99"/>
      <c r="J55" s="80"/>
    </row>
    <row r="56" spans="2:10" ht="15" x14ac:dyDescent="0.35">
      <c r="B56" s="76"/>
      <c r="C56" s="106">
        <f>+C41</f>
        <v>2015</v>
      </c>
      <c r="D56" s="82">
        <f>+F47*G47+F48*G48+H51*G47+H52*G48</f>
        <v>667.22499999999991</v>
      </c>
      <c r="E56" s="78" t="s">
        <v>12</v>
      </c>
      <c r="F56" s="131">
        <f>+D56*7</f>
        <v>4670.5749999999989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32">
        <f>SUM(F55:F56)</f>
        <v>8009.3624999999984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2014-2015</v>
      </c>
      <c r="D62" s="94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2014</v>
      </c>
      <c r="D63" s="82">
        <f>+D40+D55</f>
        <v>1029.6033333333332</v>
      </c>
      <c r="E63" s="78" t="s">
        <v>11</v>
      </c>
      <c r="F63" s="108">
        <f>+D63*5</f>
        <v>5148.0166666666664</v>
      </c>
      <c r="G63" s="78"/>
      <c r="H63" s="78"/>
      <c r="I63" s="99"/>
      <c r="J63" s="80"/>
    </row>
    <row r="64" spans="2:10" ht="15" x14ac:dyDescent="0.35">
      <c r="B64" s="76"/>
      <c r="C64" s="97">
        <f>+C56</f>
        <v>2015</v>
      </c>
      <c r="D64" s="82">
        <f>+D41+D56</f>
        <v>1028.9549999999999</v>
      </c>
      <c r="E64" s="78" t="s">
        <v>12</v>
      </c>
      <c r="F64" s="131">
        <f>+D64*7</f>
        <v>7202.6849999999995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32">
        <f>SUM(F63:F64)</f>
        <v>12350.701666666666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VbeNbD1KghBTiaBcJCb/Tq4YUqOEmb3Va26DnMYs2CnyTs/FnHYr/QTl2Z7dzuj3R+FhbexgqpJOCRgbuz8PAA==" saltValue="gLJYYKj//+csdCnhR3Vb/g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5703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62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+Tabellen!H20</f>
        <v>1274.3800000000001</v>
      </c>
      <c r="F17" s="129">
        <f>+Tabellen!H17</f>
        <v>41.69</v>
      </c>
      <c r="G17" s="82">
        <f>+Tabellen!H21</f>
        <v>41.26</v>
      </c>
      <c r="H17" s="109">
        <f>D17*(E17+(F17*G17))</f>
        <v>249.54244999999997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+Tabellen!H22</f>
        <v>1821.35</v>
      </c>
      <c r="F18" s="129">
        <f>+Tabellen!H17</f>
        <v>41.69</v>
      </c>
      <c r="G18" s="82">
        <f>+Tabellen!H23</f>
        <v>58.97</v>
      </c>
      <c r="H18" s="109">
        <f>D18*(E18+(F18*G18))</f>
        <v>356.65077499999995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+Tabellen!G4</f>
        <v>2015</v>
      </c>
      <c r="G20" s="83"/>
      <c r="H20" s="83">
        <f>+Tabellen!H4</f>
        <v>2016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>
        <f>+Tabellen!G31</f>
        <v>785</v>
      </c>
      <c r="F21" s="110">
        <f>(D21*E21)</f>
        <v>65.416666666666657</v>
      </c>
      <c r="G21" s="82">
        <f>+Tabellen!H31</f>
        <v>787</v>
      </c>
      <c r="H21" s="109">
        <f>(D21*G21)</f>
        <v>65.583333333333329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>
        <f>+Tabellen!G32</f>
        <v>223.32</v>
      </c>
      <c r="F22" s="110">
        <f>(D22*E22)</f>
        <v>18.61</v>
      </c>
      <c r="G22" s="82">
        <f>+Tabellen!H32</f>
        <v>223.77</v>
      </c>
      <c r="H22" s="109">
        <f>(D22*G22)</f>
        <v>18.647500000000001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63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+Tabellen!G4</f>
        <v>2015</v>
      </c>
      <c r="D25" s="82">
        <f>+H17*I17+H18*I18+F21*I17+F22*I18</f>
        <v>690.21989166666663</v>
      </c>
      <c r="E25" s="78" t="s">
        <v>11</v>
      </c>
      <c r="F25" s="109">
        <f>+D25*5</f>
        <v>3451.0994583333331</v>
      </c>
      <c r="G25" s="78"/>
      <c r="H25" s="78"/>
      <c r="I25" s="78"/>
      <c r="J25" s="80"/>
    </row>
    <row r="26" spans="2:10" ht="15" x14ac:dyDescent="0.35">
      <c r="B26" s="76"/>
      <c r="C26" s="78">
        <f>+Tabellen!H4</f>
        <v>2016</v>
      </c>
      <c r="D26" s="82">
        <f>+H17*I17+H18*I18+H21*I17+H22*I18</f>
        <v>690.42405833333339</v>
      </c>
      <c r="E26" s="78" t="s">
        <v>12</v>
      </c>
      <c r="F26" s="111">
        <f>+D26*7</f>
        <v>4832.9684083333341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8284.0678666666681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64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+Tabellen!H27</f>
        <v>4280</v>
      </c>
      <c r="F34" s="109">
        <f>(D34*E34)</f>
        <v>356.66666666666663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2015</v>
      </c>
      <c r="G36" s="83"/>
      <c r="H36" s="83">
        <f>+H20</f>
        <v>2016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>
        <f>+E22</f>
        <v>223.32</v>
      </c>
      <c r="F37" s="110">
        <f>(D37*E37)</f>
        <v>18.61</v>
      </c>
      <c r="G37" s="82">
        <f>+G22</f>
        <v>223.77</v>
      </c>
      <c r="H37" s="109">
        <f>(D37*G37)</f>
        <v>18.647500000000001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2015-2016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2015</v>
      </c>
      <c r="D40" s="82">
        <f>F34*G34+F37*G34</f>
        <v>375.27666666666664</v>
      </c>
      <c r="E40" s="78" t="s">
        <v>11</v>
      </c>
      <c r="F40" s="109">
        <f>+D40*5</f>
        <v>1876.3833333333332</v>
      </c>
      <c r="G40" s="78"/>
      <c r="H40" s="78"/>
      <c r="I40" s="99"/>
      <c r="J40" s="80"/>
    </row>
    <row r="41" spans="2:10" ht="15" x14ac:dyDescent="0.35">
      <c r="B41" s="76"/>
      <c r="C41" s="97">
        <f>+C26</f>
        <v>2016</v>
      </c>
      <c r="D41" s="82">
        <f>F34*G34+H37*G34</f>
        <v>375.31416666666661</v>
      </c>
      <c r="E41" s="78" t="s">
        <v>12</v>
      </c>
      <c r="F41" s="111">
        <f>+D41*7</f>
        <v>2627.1991666666663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4503.5824999999995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65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+Tabellen!H26</f>
        <v>2994.67</v>
      </c>
      <c r="F47" s="109">
        <f>(D47*E47)</f>
        <v>249.55583333333334</v>
      </c>
      <c r="G47" s="60">
        <v>1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+E34</f>
        <v>4280</v>
      </c>
      <c r="F48" s="109">
        <f>(D48*E48)</f>
        <v>356.66666666666663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2015</v>
      </c>
      <c r="G50" s="83"/>
      <c r="H50" s="83">
        <f>+H20</f>
        <v>2016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>
        <f>+E21</f>
        <v>785</v>
      </c>
      <c r="F51" s="110">
        <f>(D51*E51)</f>
        <v>65.416666666666657</v>
      </c>
      <c r="G51" s="82">
        <f>+G21</f>
        <v>787</v>
      </c>
      <c r="H51" s="109">
        <f>(D51*G51)</f>
        <v>65.583333333333329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>
        <f>+E22</f>
        <v>223.32</v>
      </c>
      <c r="F52" s="110">
        <f>(D52*E52)</f>
        <v>18.61</v>
      </c>
      <c r="G52" s="82">
        <f>+G22</f>
        <v>223.77</v>
      </c>
      <c r="H52" s="109">
        <f>(D52*G52)</f>
        <v>18.647500000000001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2015-2016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2015</v>
      </c>
      <c r="D55" s="82">
        <f>+F47*G47+F48*G48+F51*G47+F52*G48</f>
        <v>690.24916666666661</v>
      </c>
      <c r="E55" s="78" t="s">
        <v>11</v>
      </c>
      <c r="F55" s="109">
        <f>+D55*5</f>
        <v>3451.2458333333329</v>
      </c>
      <c r="G55" s="78"/>
      <c r="H55" s="78"/>
      <c r="I55" s="99"/>
      <c r="J55" s="80"/>
    </row>
    <row r="56" spans="2:10" ht="15" x14ac:dyDescent="0.35">
      <c r="B56" s="76"/>
      <c r="C56" s="106">
        <f>+C41</f>
        <v>2016</v>
      </c>
      <c r="D56" s="82">
        <f>+F47*G47+F48*G48+H51*G47+H52*G48</f>
        <v>690.45333333333338</v>
      </c>
      <c r="E56" s="78" t="s">
        <v>12</v>
      </c>
      <c r="F56" s="111">
        <f>+D56*7</f>
        <v>4833.1733333333341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8284.4191666666666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2015-2016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2015</v>
      </c>
      <c r="D63" s="82">
        <f>+D40+D55</f>
        <v>1065.5258333333331</v>
      </c>
      <c r="E63" s="78" t="s">
        <v>11</v>
      </c>
      <c r="F63" s="109">
        <f>+D63*5</f>
        <v>5327.6291666666657</v>
      </c>
      <c r="G63" s="78"/>
      <c r="H63" s="78"/>
      <c r="I63" s="99"/>
      <c r="J63" s="80"/>
    </row>
    <row r="64" spans="2:10" ht="15" x14ac:dyDescent="0.35">
      <c r="B64" s="76"/>
      <c r="C64" s="97">
        <f>+C56</f>
        <v>2016</v>
      </c>
      <c r="D64" s="82">
        <f>+D41+D56</f>
        <v>1065.7674999999999</v>
      </c>
      <c r="E64" s="78" t="s">
        <v>12</v>
      </c>
      <c r="F64" s="111">
        <f>+D64*7</f>
        <v>7460.3724999999995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12788.001666666665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rh/uv7HWHl60k4YifKX6hHIyou2/JWHdXQ4AKUaP788Tixohs7p2cHonW7Y7BicwnrcwVTh6qokr6XKzbJEm6Q==" saltValue="jUYRQDhbvA/ZZub8JrQvhA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46" sqref="B46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67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+Tabellen!I20</f>
        <v>1309.4100000000001</v>
      </c>
      <c r="F17" s="129">
        <f>+Tabellen!I17</f>
        <v>41.67</v>
      </c>
      <c r="G17" s="82">
        <f>+Tabellen!I21</f>
        <v>42.4</v>
      </c>
      <c r="H17" s="109">
        <f>D17*(E17+(F17*G17))</f>
        <v>256.35149999999999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+Tabellen!I22</f>
        <v>1871.41</v>
      </c>
      <c r="F18" s="129">
        <f>+Tabellen!I17</f>
        <v>41.67</v>
      </c>
      <c r="G18" s="82">
        <f>+Tabellen!I23</f>
        <v>60.6</v>
      </c>
      <c r="H18" s="109">
        <f>D18*(E18+(F18*G18))</f>
        <v>366.3843333333333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+Tabellen!H4</f>
        <v>2016</v>
      </c>
      <c r="G20" s="83"/>
      <c r="H20" s="83">
        <f>+Tabellen!I4</f>
        <v>2017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>
        <f>+Tabellen!H31</f>
        <v>787</v>
      </c>
      <c r="F21" s="110">
        <f>(D21*E21)</f>
        <v>65.583333333333329</v>
      </c>
      <c r="G21" s="82">
        <f>+Tabellen!I31</f>
        <v>789</v>
      </c>
      <c r="H21" s="109">
        <f>(D21*G21)</f>
        <v>65.75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>
        <f>+Tabellen!H32</f>
        <v>223.77</v>
      </c>
      <c r="F22" s="110">
        <f>(D22*E22)</f>
        <v>18.647500000000001</v>
      </c>
      <c r="G22" s="82">
        <f>+Tabellen!I32</f>
        <v>224.22</v>
      </c>
      <c r="H22" s="109">
        <f>(D22*G22)</f>
        <v>18.684999999999999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68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+Tabellen!H4</f>
        <v>2016</v>
      </c>
      <c r="D25" s="82">
        <f>+H17*I17+H18*I18+F21*I17+F22*I18</f>
        <v>706.9666666666667</v>
      </c>
      <c r="E25" s="78" t="s">
        <v>11</v>
      </c>
      <c r="F25" s="109">
        <f>+D25*5</f>
        <v>3534.8333333333335</v>
      </c>
      <c r="G25" s="78"/>
      <c r="H25" s="78"/>
      <c r="I25" s="78"/>
      <c r="J25" s="80"/>
    </row>
    <row r="26" spans="2:10" ht="15" x14ac:dyDescent="0.35">
      <c r="B26" s="76"/>
      <c r="C26" s="78">
        <f>+Tabellen!I4</f>
        <v>2017</v>
      </c>
      <c r="D26" s="82">
        <f>+H17*I17+H18*I18+H21*I17+H22*I18</f>
        <v>707.17083333333323</v>
      </c>
      <c r="E26" s="78" t="s">
        <v>12</v>
      </c>
      <c r="F26" s="111">
        <f>+D26*7</f>
        <v>4950.1958333333323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8485.0291666666653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69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+Tabellen!I27</f>
        <v>4396.42</v>
      </c>
      <c r="F34" s="109">
        <f>(D34*E34)</f>
        <v>366.36833333333334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2016</v>
      </c>
      <c r="G36" s="83"/>
      <c r="H36" s="83">
        <f>+H20</f>
        <v>2017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>
        <f>+E22</f>
        <v>223.77</v>
      </c>
      <c r="F37" s="110">
        <f>(D37*E37)</f>
        <v>18.647500000000001</v>
      </c>
      <c r="G37" s="82">
        <f>+G22</f>
        <v>224.22</v>
      </c>
      <c r="H37" s="109">
        <f>(D37*G37)</f>
        <v>18.684999999999999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2016-2017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2016</v>
      </c>
      <c r="D40" s="82">
        <f>F34*G34+F37*G34</f>
        <v>385.01583333333332</v>
      </c>
      <c r="E40" s="78" t="s">
        <v>11</v>
      </c>
      <c r="F40" s="109">
        <f>+D40*5</f>
        <v>1925.0791666666667</v>
      </c>
      <c r="G40" s="78"/>
      <c r="H40" s="78"/>
      <c r="I40" s="99"/>
      <c r="J40" s="80"/>
    </row>
    <row r="41" spans="2:10" ht="15" x14ac:dyDescent="0.35">
      <c r="B41" s="76"/>
      <c r="C41" s="97">
        <f>+C26</f>
        <v>2017</v>
      </c>
      <c r="D41" s="82">
        <f>F34*G34+H37*G34</f>
        <v>385.05333333333334</v>
      </c>
      <c r="E41" s="78" t="s">
        <v>12</v>
      </c>
      <c r="F41" s="111">
        <f>+D41*7</f>
        <v>2695.3733333333334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4620.4525000000003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70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+Tabellen!I26</f>
        <v>3076.13</v>
      </c>
      <c r="F47" s="109">
        <f>(D47*E47)</f>
        <v>256.34416666666664</v>
      </c>
      <c r="G47" s="60">
        <v>1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+E34</f>
        <v>4396.42</v>
      </c>
      <c r="F48" s="109">
        <f>(D48*E48)</f>
        <v>366.36833333333334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2016</v>
      </c>
      <c r="G50" s="83"/>
      <c r="H50" s="83">
        <f>+H20</f>
        <v>2017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>
        <f>+E21</f>
        <v>787</v>
      </c>
      <c r="F51" s="110">
        <f>(D51*E51)</f>
        <v>65.583333333333329</v>
      </c>
      <c r="G51" s="82">
        <f>+G21</f>
        <v>789</v>
      </c>
      <c r="H51" s="109">
        <f>(D51*G51)</f>
        <v>65.75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>
        <f>+E22</f>
        <v>223.77</v>
      </c>
      <c r="F52" s="110">
        <f>(D52*E52)</f>
        <v>18.647500000000001</v>
      </c>
      <c r="G52" s="82">
        <f>+G22</f>
        <v>224.22</v>
      </c>
      <c r="H52" s="109">
        <f>(D52*G52)</f>
        <v>18.684999999999999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2016-2017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2016</v>
      </c>
      <c r="D55" s="82">
        <f>+F47*G47+F48*G48+F51*G47+F52*G48</f>
        <v>706.94333333333338</v>
      </c>
      <c r="E55" s="78" t="s">
        <v>11</v>
      </c>
      <c r="F55" s="109">
        <f>+D55*5</f>
        <v>3534.7166666666672</v>
      </c>
      <c r="G55" s="78"/>
      <c r="H55" s="78"/>
      <c r="I55" s="99"/>
      <c r="J55" s="80"/>
    </row>
    <row r="56" spans="2:10" ht="15" x14ac:dyDescent="0.35">
      <c r="B56" s="76"/>
      <c r="C56" s="106">
        <f>+C41</f>
        <v>2017</v>
      </c>
      <c r="D56" s="82">
        <f>+F47*G47+F48*G48+H51*G47+H52*G48</f>
        <v>707.14749999999992</v>
      </c>
      <c r="E56" s="78" t="s">
        <v>12</v>
      </c>
      <c r="F56" s="111">
        <f>+D56*7</f>
        <v>4950.0324999999993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8484.7491666666665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2016-2017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2016</v>
      </c>
      <c r="D63" s="82">
        <f>+D40+D55</f>
        <v>1091.9591666666668</v>
      </c>
      <c r="E63" s="78" t="s">
        <v>11</v>
      </c>
      <c r="F63" s="109">
        <f>+D63*5</f>
        <v>5459.7958333333336</v>
      </c>
      <c r="G63" s="78"/>
      <c r="H63" s="78"/>
      <c r="I63" s="99"/>
      <c r="J63" s="80"/>
    </row>
    <row r="64" spans="2:10" ht="15" x14ac:dyDescent="0.35">
      <c r="B64" s="76"/>
      <c r="C64" s="97">
        <f>+C56</f>
        <v>2017</v>
      </c>
      <c r="D64" s="82">
        <f>+D41+D56</f>
        <v>1092.2008333333333</v>
      </c>
      <c r="E64" s="78" t="s">
        <v>12</v>
      </c>
      <c r="F64" s="111">
        <f>+D64*7</f>
        <v>7645.4058333333332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13105.201666666668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bEgY5E41d6LgJ2svmvo8Cs5mhYOxezMz9wZmGp8hWHlZm5c0EUwplPOJ9dbWeOT6w7OWANxQGqd6oM7gSmglfQ==" saltValue="+Zxl4YMRaaNRyzOLxuP0NQ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5703125" style="1" customWidth="1"/>
    <col min="3" max="3" width="25.1406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71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+Tabellen!J20</f>
        <v>1383.33</v>
      </c>
      <c r="F17" s="129">
        <f>+Tabellen!J17</f>
        <v>41.39</v>
      </c>
      <c r="G17" s="82">
        <f>+Tabellen!J21</f>
        <v>44.79</v>
      </c>
      <c r="H17" s="109">
        <f>D17*(E17+(F17*G17))</f>
        <v>269.76567499999999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+Tabellen!J22</f>
        <v>1977.06</v>
      </c>
      <c r="F18" s="129">
        <f>+Tabellen!J17</f>
        <v>41.39</v>
      </c>
      <c r="G18" s="82">
        <f>+Tabellen!J23</f>
        <v>64.02</v>
      </c>
      <c r="H18" s="109">
        <f>D18*(E18+(F18*G18))</f>
        <v>385.57064999999994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+Tabellen!I4</f>
        <v>2017</v>
      </c>
      <c r="G20" s="83"/>
      <c r="H20" s="83">
        <f>+Tabellen!J4</f>
        <v>2018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+Tabellen!I31</f>
        <v>789</v>
      </c>
      <c r="F21" s="110">
        <f>(D21*E21)</f>
        <v>65.75</v>
      </c>
      <c r="G21" s="82">
        <f>+Tabellen!J31</f>
        <v>806</v>
      </c>
      <c r="H21" s="109">
        <f>(D21*G21)</f>
        <v>67.166666666666657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+Tabellen!I32</f>
        <v>224.22</v>
      </c>
      <c r="F22" s="110">
        <f>(D22*E22)</f>
        <v>18.684999999999999</v>
      </c>
      <c r="G22" s="82">
        <f>+Tabellen!J32</f>
        <v>229.18</v>
      </c>
      <c r="H22" s="109">
        <f>(D22*G22)</f>
        <v>19.098333333333333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95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+Tabellen!I4</f>
        <v>2017</v>
      </c>
      <c r="D25" s="82">
        <f>+H17*I17+H18*I18+F21*I17+F22*I18</f>
        <v>739.77132499999993</v>
      </c>
      <c r="E25" s="78" t="s">
        <v>11</v>
      </c>
      <c r="F25" s="109">
        <f>+D25*5</f>
        <v>3698.8566249999994</v>
      </c>
      <c r="G25" s="78"/>
      <c r="H25" s="78"/>
      <c r="I25" s="78"/>
      <c r="J25" s="80"/>
    </row>
    <row r="26" spans="2:10" ht="15" x14ac:dyDescent="0.35">
      <c r="B26" s="76"/>
      <c r="C26" s="78">
        <f>+Tabellen!J4</f>
        <v>2018</v>
      </c>
      <c r="D26" s="82">
        <f>+H17*I17+H18*I18+H21*I17+H22*I18</f>
        <v>741.60132499999997</v>
      </c>
      <c r="E26" s="78" t="s">
        <v>12</v>
      </c>
      <c r="F26" s="111">
        <f>+D26*7</f>
        <v>5191.2092750000002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8890.0658999999996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72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78" t="s">
        <v>113</v>
      </c>
      <c r="D34" s="78">
        <f>1/12</f>
        <v>8.3333333333333329E-2</v>
      </c>
      <c r="E34" s="82">
        <f>+Tabellen!J27</f>
        <v>4626.7</v>
      </c>
      <c r="F34" s="109">
        <f>(D34*E34)</f>
        <v>385.55833333333328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2017</v>
      </c>
      <c r="G36" s="83"/>
      <c r="H36" s="83">
        <f>+H20</f>
        <v>2018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+E22</f>
        <v>224.22</v>
      </c>
      <c r="F37" s="110">
        <f>(D37*E37)</f>
        <v>18.684999999999999</v>
      </c>
      <c r="G37" s="82">
        <f>+G22</f>
        <v>229.18</v>
      </c>
      <c r="H37" s="109">
        <f>(D37*G37)</f>
        <v>19.098333333333333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2017-2018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2017</v>
      </c>
      <c r="D40" s="82">
        <f>F34*G34+F37*G34</f>
        <v>404.24333333333328</v>
      </c>
      <c r="E40" s="78" t="s">
        <v>11</v>
      </c>
      <c r="F40" s="109">
        <f>+D40*5</f>
        <v>2021.2166666666665</v>
      </c>
      <c r="G40" s="78"/>
      <c r="H40" s="78"/>
      <c r="I40" s="99"/>
      <c r="J40" s="80"/>
    </row>
    <row r="41" spans="2:10" ht="15" x14ac:dyDescent="0.35">
      <c r="B41" s="76"/>
      <c r="C41" s="97">
        <f>+C26</f>
        <v>2018</v>
      </c>
      <c r="D41" s="82">
        <f>F34*G34+H37*G34</f>
        <v>404.65666666666664</v>
      </c>
      <c r="E41" s="78" t="s">
        <v>12</v>
      </c>
      <c r="F41" s="111">
        <f>+D41*7</f>
        <v>2832.5966666666664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4853.8133333333326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73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4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+Tabellen!J26</f>
        <v>3237.26</v>
      </c>
      <c r="F47" s="109">
        <f>(D47*E47)</f>
        <v>269.77166666666665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4626.7</v>
      </c>
      <c r="F48" s="109">
        <f>(D48*E48)</f>
        <v>385.55833333333328</v>
      </c>
      <c r="G48" s="78">
        <f>+G47</f>
        <v>1</v>
      </c>
      <c r="H48" s="90"/>
      <c r="I48" s="98"/>
      <c r="J48" s="80"/>
    </row>
    <row r="49" spans="2:10" x14ac:dyDescent="0.2">
      <c r="B49" s="76"/>
      <c r="C49" s="78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83" t="s">
        <v>10</v>
      </c>
      <c r="D50" s="78"/>
      <c r="E50" s="78"/>
      <c r="F50" s="83">
        <f>+F20</f>
        <v>2017</v>
      </c>
      <c r="G50" s="83"/>
      <c r="H50" s="83">
        <f>+H20</f>
        <v>2018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789</v>
      </c>
      <c r="F51" s="110">
        <f>(D51*E51)</f>
        <v>65.75</v>
      </c>
      <c r="G51" s="82">
        <f>+G21</f>
        <v>806</v>
      </c>
      <c r="H51" s="109">
        <f>(D51*G51)</f>
        <v>67.166666666666657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224.22</v>
      </c>
      <c r="F52" s="110">
        <f>(D52*E52)</f>
        <v>18.684999999999999</v>
      </c>
      <c r="G52" s="82">
        <f>+G22</f>
        <v>229.18</v>
      </c>
      <c r="H52" s="109">
        <f>(D52*G52)</f>
        <v>19.098333333333333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2017-2018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2017</v>
      </c>
      <c r="D55" s="82">
        <f>+F47*G47+F48*G48+F51*G47+F52*G48</f>
        <v>739.76499999999987</v>
      </c>
      <c r="E55" s="78" t="s">
        <v>11</v>
      </c>
      <c r="F55" s="109">
        <f>+D55*5</f>
        <v>3698.8249999999994</v>
      </c>
      <c r="G55" s="78"/>
      <c r="H55" s="78"/>
      <c r="I55" s="99"/>
      <c r="J55" s="80"/>
    </row>
    <row r="56" spans="2:10" ht="15" x14ac:dyDescent="0.35">
      <c r="B56" s="76"/>
      <c r="C56" s="106">
        <f>+C41</f>
        <v>2018</v>
      </c>
      <c r="D56" s="82">
        <f>+F47*G47+F48*G48+H51*G47+H52*G48</f>
        <v>741.59499999999991</v>
      </c>
      <c r="E56" s="78" t="s">
        <v>12</v>
      </c>
      <c r="F56" s="111">
        <f>+D56*7</f>
        <v>5191.1649999999991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8889.989999999998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2017-2018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2017</v>
      </c>
      <c r="D63" s="82">
        <f>+D40+D55</f>
        <v>1144.0083333333332</v>
      </c>
      <c r="E63" s="78" t="s">
        <v>11</v>
      </c>
      <c r="F63" s="109">
        <f>+D63*5</f>
        <v>5720.0416666666661</v>
      </c>
      <c r="G63" s="78"/>
      <c r="H63" s="78"/>
      <c r="I63" s="99"/>
      <c r="J63" s="80"/>
    </row>
    <row r="64" spans="2:10" ht="15" x14ac:dyDescent="0.35">
      <c r="B64" s="76"/>
      <c r="C64" s="97">
        <f>+C56</f>
        <v>2018</v>
      </c>
      <c r="D64" s="82">
        <f>+D41+D56</f>
        <v>1146.2516666666666</v>
      </c>
      <c r="E64" s="78" t="s">
        <v>12</v>
      </c>
      <c r="F64" s="111">
        <f>+D64*7</f>
        <v>8023.7616666666654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13743.803333333331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25RWPagt/vGIk1fp+emQyr+24Z4eKuRUUwFPAmJku1SpI7bRmAHg/PQT/EedQdCHsUhwdpdck9LtRMVF/+dX3g==" saltValue="ZUUVS6GANebjgQqNWsi3PA==" spinCount="100000" sheet="1" objects="1" scenarios="1"/>
  <pageMargins left="0.75" right="0.75" top="1" bottom="1" header="0.5" footer="0.5"/>
  <pageSetup paperSize="9" scale="73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13</vt:i4>
      </vt:variant>
    </vt:vector>
  </HeadingPairs>
  <TitlesOfParts>
    <vt:vector size="28" baseType="lpstr">
      <vt:lpstr>Overdrachtsverpl. 10-11</vt:lpstr>
      <vt:lpstr>Overdrachtsverpl. 11-12 </vt:lpstr>
      <vt:lpstr>Overdrachtsverpl. 12-13</vt:lpstr>
      <vt:lpstr>Toelichting</vt:lpstr>
      <vt:lpstr>Overdrachtsverpl. 13-14</vt:lpstr>
      <vt:lpstr>Overdrachtsverpl. 14-15</vt:lpstr>
      <vt:lpstr>Overdrachtsverpl. 15-16</vt:lpstr>
      <vt:lpstr>Overdrachtsverpl. 16-17</vt:lpstr>
      <vt:lpstr>Overdrachtsverpl. 17-18</vt:lpstr>
      <vt:lpstr>Overdrachtsverpl. 18-19</vt:lpstr>
      <vt:lpstr>Overdrachtsverpl. 19-20</vt:lpstr>
      <vt:lpstr>Overdrachtsverpl. 20-21</vt:lpstr>
      <vt:lpstr>Overdrachtsverpl. 21-22</vt:lpstr>
      <vt:lpstr>Overdrachtsverpl. 22-23</vt:lpstr>
      <vt:lpstr>Tabellen</vt:lpstr>
      <vt:lpstr>'Overdrachtsverpl. 10-11'!Afdrukbereik</vt:lpstr>
      <vt:lpstr>'Overdrachtsverpl. 11-12 '!Afdrukbereik</vt:lpstr>
      <vt:lpstr>'Overdrachtsverpl. 12-13'!Afdrukbereik</vt:lpstr>
      <vt:lpstr>'Overdrachtsverpl. 13-14'!Afdrukbereik</vt:lpstr>
      <vt:lpstr>'Overdrachtsverpl. 14-15'!Afdrukbereik</vt:lpstr>
      <vt:lpstr>'Overdrachtsverpl. 15-16'!Afdrukbereik</vt:lpstr>
      <vt:lpstr>'Overdrachtsverpl. 16-17'!Afdrukbereik</vt:lpstr>
      <vt:lpstr>'Overdrachtsverpl. 17-18'!Afdrukbereik</vt:lpstr>
      <vt:lpstr>'Overdrachtsverpl. 18-19'!Afdrukbereik</vt:lpstr>
      <vt:lpstr>'Overdrachtsverpl. 19-20'!Afdrukbereik</vt:lpstr>
      <vt:lpstr>'Overdrachtsverpl. 20-21'!Afdrukbereik</vt:lpstr>
      <vt:lpstr>'Overdrachtsverpl. 21-22'!Afdrukbereik</vt:lpstr>
      <vt:lpstr>'Overdrachtsverpl. 22-23'!Afdrukbereik</vt:lpstr>
    </vt:vector>
  </TitlesOfParts>
  <Company>Vos 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 Keizer</cp:lastModifiedBy>
  <cp:lastPrinted>2020-03-29T16:51:43Z</cp:lastPrinted>
  <dcterms:created xsi:type="dcterms:W3CDTF">2009-02-07T19:47:08Z</dcterms:created>
  <dcterms:modified xsi:type="dcterms:W3CDTF">2020-03-29T16:55:48Z</dcterms:modified>
</cp:coreProperties>
</file>